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7110" windowWidth="14805" windowHeight="8010"/>
  </bookViews>
  <sheets>
    <sheet name="Лист1" sheetId="1" r:id="rId1"/>
  </sheets>
  <definedNames>
    <definedName name="_xlnm.Print_Area" localSheetId="0">Лист1!$A$1:$Q$117</definedName>
  </definedNames>
  <calcPr calcId="145621"/>
</workbook>
</file>

<file path=xl/calcChain.xml><?xml version="1.0" encoding="utf-8"?>
<calcChain xmlns="http://schemas.openxmlformats.org/spreadsheetml/2006/main">
  <c r="P42" i="1" l="1"/>
  <c r="P41" i="1"/>
  <c r="K92" i="1" l="1"/>
  <c r="N50" i="1"/>
  <c r="P50" i="1"/>
  <c r="P51" i="1"/>
  <c r="P45" i="1"/>
  <c r="P46" i="1"/>
  <c r="P49" i="1"/>
  <c r="P48" i="1"/>
  <c r="P47" i="1" s="1"/>
  <c r="N55" i="1"/>
  <c r="P40" i="1"/>
  <c r="P44" i="1" l="1"/>
  <c r="P59" i="1"/>
  <c r="O113" i="1"/>
  <c r="O114" i="1"/>
  <c r="K113" i="1" l="1"/>
  <c r="M113" i="1"/>
  <c r="H113" i="1"/>
  <c r="H115" i="1" l="1"/>
  <c r="K115" i="1"/>
  <c r="M115" i="1"/>
  <c r="O115" i="1" l="1"/>
  <c r="O112" i="1"/>
  <c r="H112" i="1"/>
  <c r="K50" i="1" l="1"/>
  <c r="K47" i="1" l="1"/>
  <c r="N42" i="1" l="1"/>
  <c r="N43" i="1"/>
  <c r="N45" i="1"/>
  <c r="N46" i="1"/>
  <c r="N48" i="1"/>
  <c r="N49" i="1"/>
  <c r="N51" i="1"/>
  <c r="N52" i="1"/>
  <c r="N53" i="1"/>
  <c r="N54" i="1"/>
  <c r="N56" i="1"/>
  <c r="N57" i="1"/>
  <c r="N41" i="1"/>
  <c r="N47" i="1"/>
  <c r="K44" i="1"/>
  <c r="N44" i="1" s="1"/>
  <c r="K40" i="1"/>
  <c r="N40" i="1" s="1"/>
  <c r="K59" i="1" l="1"/>
  <c r="N59" i="1"/>
</calcChain>
</file>

<file path=xl/sharedStrings.xml><?xml version="1.0" encoding="utf-8"?>
<sst xmlns="http://schemas.openxmlformats.org/spreadsheetml/2006/main" count="230" uniqueCount="153">
  <si>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</si>
  <si>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</si>
  <si>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</si>
  <si>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</si>
  <si>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</si>
  <si>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</si>
  <si>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</si>
  <si>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</si>
  <si>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</si>
  <si>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</si>
  <si>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</si>
  <si>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</si>
  <si>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</si>
  <si>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</si>
  <si>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</si>
  <si>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</si>
  <si>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</si>
  <si>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</si>
  <si>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</si>
  <si>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</si>
  <si>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</si>
  <si>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</si>
  <si>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</si>
  <si>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</si>
  <si>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</si>
  <si>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</si>
  <si>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</si>
  <si>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</si>
  <si>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</si>
  <si>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</si>
  <si>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</si>
  <si>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</si>
  <si>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</si>
  <si>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</si>
  <si>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</si>
  <si>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</si>
  <si>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</si>
  <si>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</si>
  <si>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</si>
  <si>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</si>
  <si>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</si>
  <si>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</si>
  <si>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</si>
  <si>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</si>
  <si>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</si>
  <si>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руб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</si>
  <si>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</si>
  <si>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</si>
  <si>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2.2.</t>
  </si>
  <si>
    <t>Содержание и ремонт конструктивных элементов</t>
  </si>
  <si>
    <t>Содержание кровли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</si>
  <si>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</si>
  <si>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</si>
  <si>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</si>
  <si>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3.2.</t>
  </si>
  <si>
    <t>Содержание, ремонт систем ХВС, ГВС и водоотведения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</si>
  <si>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</si>
  <si>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</si>
  <si>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</si>
  <si>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</si>
  <si>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</si>
  <si>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</si>
  <si>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</si>
  <si>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</si>
  <si>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</si>
  <si>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</si>
  <si>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</si>
  <si>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</si>
  <si>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</si>
  <si>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</si>
  <si>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</si>
  <si>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</si>
  <si>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</si>
  <si>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</si>
  <si>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</si>
  <si>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</si>
  <si>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</si>
  <si>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</si>
  <si>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</si>
  <si>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</si>
  <si>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</si>
  <si>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</si>
  <si>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</si>
  <si>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</si>
  <si>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</si>
  <si>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</si>
  <si>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</si>
  <si>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</si>
  <si>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</si>
  <si>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</si>
  <si>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</si>
  <si>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</si>
  <si>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</si>
  <si>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</si>
  <si>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помещений (без учета помещений, входящих в состав общего имущества многоквартирного дома):__3770,8__кв.м</t>
  </si>
  <si>
    <t>г. Ангарск,   квартал     76,         дом    8</t>
  </si>
  <si>
    <t>Платежи за дополнительные услуги (аренда) в многоквартирном доме</t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</si>
  <si>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</si>
  <si>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t>Платежи нанимателей помещений в многоквартирном доме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</si>
  <si>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</si>
  <si>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>Объем выполненных работ с единицами измерения</t>
  </si>
  <si>
    <t>4.7.</t>
  </si>
  <si>
    <t>4.6.</t>
  </si>
  <si>
    <t>4.8.</t>
  </si>
  <si>
    <t>Обслуживание ВДГО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</si>
  <si>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135748,8</t>
    </r>
    <r>
      <rPr>
        <sz val="11"/>
        <color theme="1"/>
        <rFont val="Times New Roman"/>
        <family val="1"/>
        <charset val="204"/>
      </rPr>
      <t>_руб.</t>
    </r>
  </si>
  <si>
    <t>Услуги по управлению многоквартирным домом</t>
  </si>
  <si>
    <r>
      <t>Стоимость работ по текущему ремонту, выполненных за отчетный период:_</t>
    </r>
    <r>
      <rPr>
        <u/>
        <sz val="11"/>
        <color theme="1"/>
        <rFont val="Times New Roman"/>
        <family val="1"/>
        <charset val="204"/>
      </rPr>
      <t>244608,6</t>
    </r>
    <r>
      <rPr>
        <sz val="11"/>
        <color theme="1"/>
        <rFont val="Times New Roman"/>
        <family val="1"/>
        <charset val="204"/>
      </rPr>
      <t>_руб.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</si>
  <si>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88281,4</t>
    </r>
    <r>
      <rPr>
        <sz val="11"/>
        <color theme="1"/>
        <rFont val="Times New Roman"/>
        <family val="1"/>
        <charset val="204"/>
      </rPr>
      <t>_руб.</t>
    </r>
  </si>
  <si>
    <r>
      <t>Остаток/перерасход (сальдо) денежных средств на финансирование текущего ремонта на 31 декабря отчетного периода:_</t>
    </r>
    <r>
      <rPr>
        <u/>
        <sz val="11"/>
        <color theme="1"/>
        <rFont val="Times New Roman"/>
        <family val="1"/>
        <charset val="204"/>
      </rPr>
      <t>-20578,4</t>
    </r>
    <r>
      <rPr>
        <sz val="11"/>
        <color theme="1"/>
        <rFont val="Times New Roman"/>
        <family val="1"/>
        <charset val="204"/>
      </rPr>
      <t>_руб.</t>
    </r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</si>
  <si>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</si>
  <si>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</si>
  <si>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</si>
  <si>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</si>
  <si>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</si>
  <si>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</si>
  <si>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</si>
  <si>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</si>
  <si>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</si>
  <si>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</si>
  <si>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</si>
  <si>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Восстановление герметизации дверных и оконных проемов монтажной пеной</t>
  </si>
  <si>
    <t>Демонтаж МАФ (деревянные)</t>
  </si>
  <si>
    <t>Демонтаж скамейки</t>
  </si>
  <si>
    <t>Демонтаж доски объявлений</t>
  </si>
  <si>
    <t>Демонтаж п/ящиков (1 блок, 4 секции)</t>
  </si>
  <si>
    <t>Завоз, вывоз контейнеров, МАФ и т.д.</t>
  </si>
  <si>
    <t>Замена почтовых ящиков</t>
  </si>
  <si>
    <t>Окраска фасада ВДК с подготовкой (надписи)</t>
  </si>
  <si>
    <t>Приварка деталей при ремонте дверей</t>
  </si>
  <si>
    <t>Ремонт беседки (домика, горки)</t>
  </si>
  <si>
    <t>Ремонт крыльца</t>
  </si>
  <si>
    <t>Ремонт подъезда</t>
  </si>
  <si>
    <t>Ремонт песочницы с окраской</t>
  </si>
  <si>
    <t>17.</t>
  </si>
  <si>
    <t>Ремонт скамейки без спинки с окраской</t>
  </si>
  <si>
    <t>Укрепление слаботочной эл.проводки</t>
  </si>
  <si>
    <t>Установка доски объявлений из ПВХ</t>
  </si>
  <si>
    <t>Устройство и разборка неинвентарных лесов</t>
  </si>
  <si>
    <t>по факту</t>
  </si>
  <si>
    <t>ГИС ЖКХ</t>
  </si>
  <si>
    <t>0,057 (100 м)</t>
  </si>
  <si>
    <t>1 (шт)</t>
  </si>
  <si>
    <t>0,03 (100 шт)</t>
  </si>
  <si>
    <t>0,044 (т)</t>
  </si>
  <si>
    <t>2 (1 р)</t>
  </si>
  <si>
    <t>2,6 (1 м2)</t>
  </si>
  <si>
    <t>шт</t>
  </si>
  <si>
    <t>0,15 (100 м)</t>
  </si>
  <si>
    <t>0,04 (100 шт)</t>
  </si>
  <si>
    <t>0,12 (100 м2)</t>
  </si>
  <si>
    <t>м2</t>
  </si>
  <si>
    <r>
      <t>Стоимость услуг по управлению многоквартирным домом, оказанных за отчетный период:_</t>
    </r>
    <r>
      <rPr>
        <u/>
        <sz val="11"/>
        <color theme="1"/>
        <rFont val="Times New Roman"/>
        <family val="1"/>
        <charset val="204"/>
      </rPr>
      <t>794137,3</t>
    </r>
    <r>
      <rPr>
        <sz val="11"/>
        <color theme="1"/>
        <rFont val="Times New Roman"/>
        <family val="1"/>
        <charset val="204"/>
      </rPr>
      <t xml:space="preserve"> руб.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</si>
</sst>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2" fillId="2" borderId="8" xfId="0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/>
    </xf>
    <xf numFmtId="9" fontId="2" fillId="0" borderId="8" xfId="0" applyNumberFormat="1" applyFont="1" applyBorder="1" applyAlignment="1">
      <alignment horizontal="center"/>
    </xf>
    <xf numFmtId="0" fontId="4" fillId="0" borderId="7" xfId="0" applyFont="1" applyBorder="1" applyAlignment="1"/>
    <xf numFmtId="0" fontId="4" fillId="0" borderId="9" xfId="0" applyFont="1" applyBorder="1" applyAlignment="1"/>
    <xf numFmtId="0" fontId="4" fillId="0" borderId="8" xfId="0" applyFont="1" applyBorder="1" applyAlignme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164" fontId="4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164" fontId="4" fillId="0" borderId="7" xfId="0" applyNumberFormat="1" applyFont="1" applyBorder="1" applyAlignment="1">
      <alignment horizontal="right"/>
    </xf>
    <xf numFmtId="164" fontId="4" fillId="0" borderId="8" xfId="0" applyNumberFormat="1" applyFont="1" applyBorder="1" applyAlignment="1">
      <alignment horizontal="right"/>
    </xf>
    <xf numFmtId="0" fontId="4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Alignment="1">
      <alignment horizontal="left"/>
    </xf>
    <xf numFmtId="16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2" fontId="2" fillId="0" borderId="7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17"/>
  <sheetViews>
    <sheetView tabSelected="1" view="pageBreakPreview" topLeftCell="A73" zoomScaleNormal="100" zoomScaleSheetLayoutView="100" workbookViewId="0">
      <selection activeCell="T82" sqref="T82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7" width="4.5703125" style="5" customWidth="1"/>
    <col min="18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72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79" t="s">
        <v>4</v>
      </c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</row>
    <row r="7" spans="2:16" ht="12.6" customHeight="1" x14ac:dyDescent="0.25">
      <c r="D7" s="79" t="s">
        <v>5</v>
      </c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79" t="s">
        <v>76</v>
      </c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</row>
    <row r="10" spans="2:16" ht="18" customHeight="1" x14ac:dyDescent="0.25">
      <c r="B10" s="111" t="s">
        <v>95</v>
      </c>
      <c r="C10" s="111"/>
      <c r="D10" s="111"/>
      <c r="E10" s="111"/>
      <c r="F10" s="111"/>
      <c r="G10" s="111"/>
      <c r="H10" s="111"/>
      <c r="I10" s="111"/>
      <c r="J10" s="111"/>
      <c r="K10" s="111"/>
      <c r="L10" s="111"/>
      <c r="M10" s="111"/>
      <c r="N10" s="111"/>
      <c r="O10" s="111"/>
      <c r="P10" s="111"/>
    </row>
    <row r="11" spans="2:16" ht="15.75" x14ac:dyDescent="0.25">
      <c r="D11" s="111" t="s">
        <v>91</v>
      </c>
      <c r="E11" s="111"/>
      <c r="F11" s="111"/>
      <c r="G11" s="111"/>
      <c r="H11" s="111"/>
      <c r="I11" s="111"/>
      <c r="J11" s="111"/>
      <c r="K11" s="111"/>
      <c r="L11" s="111"/>
      <c r="M11" s="111"/>
      <c r="N11" s="111"/>
      <c r="O11" s="111"/>
    </row>
    <row r="12" spans="2:16" ht="4.5" customHeight="1" x14ac:dyDescent="0.25"/>
    <row r="13" spans="2:16" ht="17.45" customHeight="1" x14ac:dyDescent="0.25">
      <c r="B13" s="111" t="s">
        <v>87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111"/>
      <c r="N13" s="111"/>
      <c r="O13" s="111"/>
      <c r="P13" s="111"/>
    </row>
    <row r="14" spans="2:16" x14ac:dyDescent="0.25">
      <c r="B14" s="112" t="s">
        <v>6</v>
      </c>
      <c r="C14" s="112"/>
      <c r="D14" s="112"/>
      <c r="E14" s="112"/>
      <c r="F14" s="112"/>
      <c r="G14" s="112"/>
      <c r="H14" s="112"/>
      <c r="I14" s="112"/>
      <c r="J14" s="112"/>
      <c r="K14" s="112"/>
      <c r="L14" s="112"/>
      <c r="M14" s="112"/>
      <c r="N14" s="112"/>
      <c r="O14" s="112"/>
      <c r="P14" s="112"/>
    </row>
    <row r="15" spans="2:16" ht="18.95" customHeight="1" x14ac:dyDescent="0.25">
      <c r="B15" s="111" t="s">
        <v>88</v>
      </c>
      <c r="C15" s="111"/>
      <c r="D15" s="111"/>
      <c r="E15" s="111"/>
      <c r="F15" s="111"/>
      <c r="G15" s="111"/>
      <c r="H15" s="111"/>
      <c r="I15" s="111"/>
      <c r="J15" s="111"/>
      <c r="K15" s="111"/>
      <c r="L15" s="111"/>
      <c r="M15" s="111"/>
      <c r="N15" s="111"/>
      <c r="O15" s="111"/>
      <c r="P15" s="111"/>
    </row>
    <row r="16" spans="2:16" x14ac:dyDescent="0.25">
      <c r="B16" s="112" t="s">
        <v>73</v>
      </c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</row>
    <row r="17" spans="2:16" ht="5.0999999999999996" customHeight="1" x14ac:dyDescent="0.25">
      <c r="B17" s="112"/>
      <c r="C17" s="112"/>
      <c r="D17" s="112"/>
      <c r="E17" s="112"/>
      <c r="F17" s="112"/>
      <c r="G17" s="112"/>
      <c r="H17" s="112"/>
      <c r="I17" s="112"/>
      <c r="J17" s="112"/>
      <c r="K17" s="112"/>
      <c r="L17" s="112"/>
      <c r="M17" s="112"/>
      <c r="N17" s="112"/>
      <c r="O17" s="112"/>
      <c r="P17" s="112"/>
    </row>
    <row r="18" spans="2:16" ht="15.75" x14ac:dyDescent="0.25">
      <c r="B18" s="111" t="s">
        <v>89</v>
      </c>
      <c r="C18" s="111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</row>
    <row r="19" spans="2:16" x14ac:dyDescent="0.25">
      <c r="B19" s="112" t="s">
        <v>74</v>
      </c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</row>
    <row r="20" spans="2:16" ht="3.95" customHeight="1" x14ac:dyDescent="0.25"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2"/>
    </row>
    <row r="21" spans="2:16" ht="6" customHeight="1" x14ac:dyDescent="0.25"/>
    <row r="22" spans="2:16" ht="12" customHeight="1" x14ac:dyDescent="0.25">
      <c r="E22" s="79" t="s">
        <v>75</v>
      </c>
      <c r="F22" s="79"/>
      <c r="G22" s="79"/>
      <c r="H22" s="79"/>
      <c r="I22" s="79"/>
      <c r="J22" s="79"/>
      <c r="K22" s="79"/>
      <c r="L22" s="79"/>
      <c r="M22" s="79"/>
    </row>
    <row r="23" spans="2:16" ht="18" customHeight="1" x14ac:dyDescent="0.25">
      <c r="B23" s="111" t="s">
        <v>93</v>
      </c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</row>
    <row r="24" spans="2:16" x14ac:dyDescent="0.25">
      <c r="B24" s="112" t="s">
        <v>8</v>
      </c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</row>
    <row r="25" spans="2:16" ht="18" customHeight="1" x14ac:dyDescent="0.25">
      <c r="B25" s="111" t="s">
        <v>90</v>
      </c>
      <c r="C25" s="111"/>
      <c r="D25" s="111"/>
      <c r="E25" s="111"/>
      <c r="F25" s="111"/>
      <c r="G25" s="111"/>
      <c r="H25" s="111"/>
      <c r="I25" s="111"/>
      <c r="J25" s="111"/>
      <c r="K25" s="111"/>
      <c r="L25" s="111"/>
      <c r="M25" s="111"/>
      <c r="N25" s="111"/>
      <c r="O25" s="111"/>
      <c r="P25" s="111"/>
    </row>
    <row r="26" spans="2:16" x14ac:dyDescent="0.25">
      <c r="B26" s="112" t="s">
        <v>77</v>
      </c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</row>
    <row r="27" spans="2:16" ht="5.0999999999999996" customHeight="1" x14ac:dyDescent="0.25">
      <c r="C27" s="112"/>
      <c r="D27" s="112"/>
      <c r="E27" s="112"/>
      <c r="F27" s="112"/>
      <c r="G27" s="112"/>
      <c r="H27" s="112"/>
      <c r="I27" s="112"/>
      <c r="J27" s="112"/>
      <c r="K27" s="112"/>
      <c r="L27" s="112"/>
    </row>
    <row r="28" spans="2:16" ht="18.95" customHeight="1" x14ac:dyDescent="0.25">
      <c r="B28" s="79" t="s">
        <v>78</v>
      </c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</row>
    <row r="29" spans="2:16" ht="15.75" x14ac:dyDescent="0.25">
      <c r="B29" s="111" t="s">
        <v>94</v>
      </c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</row>
    <row r="30" spans="2:16" ht="6" customHeight="1" x14ac:dyDescent="0.25"/>
    <row r="31" spans="2:16" ht="9.9499999999999993" hidden="1" customHeight="1" x14ac:dyDescent="0.25"/>
    <row r="32" spans="2:16" ht="19.5" customHeight="1" x14ac:dyDescent="0.25">
      <c r="C32" s="79" t="s">
        <v>97</v>
      </c>
      <c r="D32" s="79"/>
      <c r="E32" s="79"/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"/>
    </row>
    <row r="33" spans="2:19" ht="14.45" customHeight="1" x14ac:dyDescent="0.25"/>
    <row r="34" spans="2:19" x14ac:dyDescent="0.25">
      <c r="B34" s="5" t="s">
        <v>70</v>
      </c>
    </row>
    <row r="35" spans="2:19" x14ac:dyDescent="0.25">
      <c r="B35" s="5" t="s">
        <v>71</v>
      </c>
    </row>
    <row r="36" spans="2:19" ht="9.9499999999999993" customHeight="1" x14ac:dyDescent="0.25"/>
    <row r="37" spans="2:19" x14ac:dyDescent="0.25">
      <c r="B37" s="100" t="s">
        <v>9</v>
      </c>
      <c r="C37" s="101"/>
      <c r="D37" s="100" t="s">
        <v>10</v>
      </c>
      <c r="E37" s="101"/>
      <c r="F37" s="101"/>
      <c r="G37" s="101"/>
      <c r="H37" s="101"/>
      <c r="I37" s="98"/>
      <c r="J37" s="98" t="s">
        <v>11</v>
      </c>
      <c r="K37" s="96" t="s">
        <v>12</v>
      </c>
      <c r="L37" s="58" t="s">
        <v>13</v>
      </c>
      <c r="M37" s="60"/>
      <c r="N37" s="59"/>
      <c r="O37" s="94" t="s">
        <v>14</v>
      </c>
      <c r="P37" s="95"/>
    </row>
    <row r="38" spans="2:19" ht="90" customHeight="1" x14ac:dyDescent="0.25">
      <c r="B38" s="102"/>
      <c r="C38" s="103"/>
      <c r="D38" s="102"/>
      <c r="E38" s="103"/>
      <c r="F38" s="103"/>
      <c r="G38" s="103"/>
      <c r="H38" s="103"/>
      <c r="I38" s="99"/>
      <c r="J38" s="99"/>
      <c r="K38" s="97"/>
      <c r="L38" s="57" t="s">
        <v>15</v>
      </c>
      <c r="M38" s="57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113">
        <v>1</v>
      </c>
      <c r="C39" s="114"/>
      <c r="D39" s="104">
        <v>2</v>
      </c>
      <c r="E39" s="105"/>
      <c r="F39" s="105"/>
      <c r="G39" s="105"/>
      <c r="H39" s="105"/>
      <c r="I39" s="106"/>
      <c r="J39" s="11">
        <v>3</v>
      </c>
      <c r="K39" s="12">
        <v>4</v>
      </c>
      <c r="L39" s="110">
        <v>5</v>
      </c>
      <c r="M39" s="110"/>
      <c r="N39" s="12">
        <v>6</v>
      </c>
      <c r="O39" s="12">
        <v>7</v>
      </c>
      <c r="P39" s="13">
        <v>8</v>
      </c>
    </row>
    <row r="40" spans="2:19" ht="29.1" customHeight="1" x14ac:dyDescent="0.25">
      <c r="B40" s="115" t="s">
        <v>38</v>
      </c>
      <c r="C40" s="116"/>
      <c r="D40" s="91" t="s">
        <v>37</v>
      </c>
      <c r="E40" s="92"/>
      <c r="F40" s="92"/>
      <c r="G40" s="92"/>
      <c r="H40" s="92"/>
      <c r="I40" s="93"/>
      <c r="J40" s="15" t="s">
        <v>151</v>
      </c>
      <c r="K40" s="16">
        <f>SUM(K41:K43)</f>
        <v>4.59</v>
      </c>
      <c r="L40" s="82">
        <v>3770.8</v>
      </c>
      <c r="M40" s="82"/>
      <c r="N40" s="17">
        <f>K40*L40*12</f>
        <v>207695.66400000002</v>
      </c>
      <c r="O40" s="31">
        <v>3770.8</v>
      </c>
      <c r="P40" s="17">
        <f>SUM(P41:P43)</f>
        <v>227353.16</v>
      </c>
      <c r="S40" s="90"/>
    </row>
    <row r="41" spans="2:19" ht="17.100000000000001" customHeight="1" x14ac:dyDescent="0.25">
      <c r="B41" s="51" t="s">
        <v>40</v>
      </c>
      <c r="C41" s="52"/>
      <c r="D41" s="107" t="s">
        <v>41</v>
      </c>
      <c r="E41" s="108"/>
      <c r="F41" s="108"/>
      <c r="G41" s="108"/>
      <c r="H41" s="108"/>
      <c r="I41" s="109"/>
      <c r="J41" s="13" t="s">
        <v>151</v>
      </c>
      <c r="K41" s="19">
        <v>2.2999999999999998</v>
      </c>
      <c r="L41" s="51">
        <v>3770.8</v>
      </c>
      <c r="M41" s="52"/>
      <c r="N41" s="20">
        <f>K41*L41*12</f>
        <v>104074.08</v>
      </c>
      <c r="O41" s="30">
        <v>3770.8</v>
      </c>
      <c r="P41" s="21">
        <f>N41</f>
        <v>104074.08</v>
      </c>
      <c r="S41" s="90"/>
    </row>
    <row r="42" spans="2:19" ht="29.1" customHeight="1" x14ac:dyDescent="0.25">
      <c r="B42" s="51" t="s">
        <v>42</v>
      </c>
      <c r="C42" s="52"/>
      <c r="D42" s="107" t="s">
        <v>43</v>
      </c>
      <c r="E42" s="108"/>
      <c r="F42" s="108"/>
      <c r="G42" s="108"/>
      <c r="H42" s="108"/>
      <c r="I42" s="109"/>
      <c r="J42" s="13" t="s">
        <v>151</v>
      </c>
      <c r="K42" s="19">
        <v>2.21</v>
      </c>
      <c r="L42" s="56">
        <v>3770.8</v>
      </c>
      <c r="M42" s="56"/>
      <c r="N42" s="21">
        <f t="shared" ref="N42:N57" si="0">K42*L42*12</f>
        <v>100001.61600000001</v>
      </c>
      <c r="O42" s="30">
        <v>3770.8</v>
      </c>
      <c r="P42" s="21">
        <f>100001.6+2382.47+17275.01</f>
        <v>119659.08</v>
      </c>
      <c r="S42" s="90"/>
    </row>
    <row r="43" spans="2:19" ht="29.1" customHeight="1" x14ac:dyDescent="0.25">
      <c r="B43" s="51" t="s">
        <v>44</v>
      </c>
      <c r="C43" s="52"/>
      <c r="D43" s="107" t="s">
        <v>92</v>
      </c>
      <c r="E43" s="108"/>
      <c r="F43" s="108"/>
      <c r="G43" s="108"/>
      <c r="H43" s="108"/>
      <c r="I43" s="109"/>
      <c r="J43" s="13" t="s">
        <v>151</v>
      </c>
      <c r="K43" s="19">
        <v>0.08</v>
      </c>
      <c r="L43" s="51">
        <v>3770.8</v>
      </c>
      <c r="M43" s="52"/>
      <c r="N43" s="20">
        <f t="shared" si="0"/>
        <v>3619.9680000000008</v>
      </c>
      <c r="O43" s="30">
        <v>3770.8</v>
      </c>
      <c r="P43" s="21">
        <v>3620</v>
      </c>
      <c r="S43" s="90"/>
    </row>
    <row r="44" spans="2:19" ht="42" customHeight="1" x14ac:dyDescent="0.25">
      <c r="B44" s="74" t="s">
        <v>19</v>
      </c>
      <c r="C44" s="75"/>
      <c r="D44" s="83" t="s">
        <v>46</v>
      </c>
      <c r="E44" s="84"/>
      <c r="F44" s="84"/>
      <c r="G44" s="84"/>
      <c r="H44" s="84"/>
      <c r="I44" s="85"/>
      <c r="J44" s="15" t="s">
        <v>151</v>
      </c>
      <c r="K44" s="18">
        <f>SUM(K45:K46)</f>
        <v>1.73</v>
      </c>
      <c r="L44" s="82">
        <v>3770.8</v>
      </c>
      <c r="M44" s="82"/>
      <c r="N44" s="17">
        <f t="shared" si="0"/>
        <v>78281.808000000005</v>
      </c>
      <c r="O44" s="31">
        <v>3770.8</v>
      </c>
      <c r="P44" s="17">
        <f>SUM(P45:P46)</f>
        <v>40084.479999999996</v>
      </c>
      <c r="S44" s="90"/>
    </row>
    <row r="45" spans="2:19" x14ac:dyDescent="0.25">
      <c r="B45" s="51" t="s">
        <v>47</v>
      </c>
      <c r="C45" s="52"/>
      <c r="D45" s="48" t="s">
        <v>49</v>
      </c>
      <c r="E45" s="49"/>
      <c r="F45" s="49"/>
      <c r="G45" s="49"/>
      <c r="H45" s="49"/>
      <c r="I45" s="50"/>
      <c r="J45" s="13" t="s">
        <v>151</v>
      </c>
      <c r="K45" s="22">
        <v>1.25</v>
      </c>
      <c r="L45" s="51">
        <v>3770.8</v>
      </c>
      <c r="M45" s="52"/>
      <c r="N45" s="20">
        <f t="shared" si="0"/>
        <v>56562</v>
      </c>
      <c r="O45" s="30">
        <v>3770.8</v>
      </c>
      <c r="P45" s="21">
        <f>28697.16+11387.32-P46</f>
        <v>38514.949999999997</v>
      </c>
      <c r="S45" s="90"/>
    </row>
    <row r="46" spans="2:19" x14ac:dyDescent="0.25">
      <c r="B46" s="118" t="s">
        <v>48</v>
      </c>
      <c r="C46" s="119"/>
      <c r="D46" s="48" t="s">
        <v>50</v>
      </c>
      <c r="E46" s="49"/>
      <c r="F46" s="49"/>
      <c r="G46" s="49"/>
      <c r="H46" s="49"/>
      <c r="I46" s="50"/>
      <c r="J46" s="13" t="s">
        <v>151</v>
      </c>
      <c r="K46" s="22">
        <v>0.48</v>
      </c>
      <c r="L46" s="56">
        <v>3770.8</v>
      </c>
      <c r="M46" s="56"/>
      <c r="N46" s="21">
        <f t="shared" si="0"/>
        <v>21719.807999999997</v>
      </c>
      <c r="O46" s="30">
        <v>3770.8</v>
      </c>
      <c r="P46" s="21">
        <f>1569.53</f>
        <v>1569.53</v>
      </c>
      <c r="S46" s="90"/>
    </row>
    <row r="47" spans="2:19" ht="42.95" customHeight="1" x14ac:dyDescent="0.25">
      <c r="B47" s="74" t="s">
        <v>26</v>
      </c>
      <c r="C47" s="75"/>
      <c r="D47" s="83" t="s">
        <v>51</v>
      </c>
      <c r="E47" s="84"/>
      <c r="F47" s="84"/>
      <c r="G47" s="84"/>
      <c r="H47" s="84"/>
      <c r="I47" s="85"/>
      <c r="J47" s="15" t="s">
        <v>151</v>
      </c>
      <c r="K47" s="16">
        <f>SUM(K48:K49)</f>
        <v>1.6800000000000002</v>
      </c>
      <c r="L47" s="74">
        <v>3770.8</v>
      </c>
      <c r="M47" s="75"/>
      <c r="N47" s="23">
        <f t="shared" si="0"/>
        <v>76019.328000000009</v>
      </c>
      <c r="O47" s="31">
        <v>3770.8</v>
      </c>
      <c r="P47" s="17">
        <f>SUM(P48:P49)</f>
        <v>66774.399999999994</v>
      </c>
      <c r="S47" s="90"/>
    </row>
    <row r="48" spans="2:19" ht="29.1" customHeight="1" x14ac:dyDescent="0.25">
      <c r="B48" s="118" t="s">
        <v>52</v>
      </c>
      <c r="C48" s="119"/>
      <c r="D48" s="76" t="s">
        <v>53</v>
      </c>
      <c r="E48" s="77"/>
      <c r="F48" s="77"/>
      <c r="G48" s="77"/>
      <c r="H48" s="77"/>
      <c r="I48" s="78"/>
      <c r="J48" s="13" t="s">
        <v>151</v>
      </c>
      <c r="K48" s="22">
        <v>1.36</v>
      </c>
      <c r="L48" s="56">
        <v>3770.8</v>
      </c>
      <c r="M48" s="56"/>
      <c r="N48" s="21">
        <f t="shared" si="0"/>
        <v>61539.456000000006</v>
      </c>
      <c r="O48" s="30">
        <v>3770.8</v>
      </c>
      <c r="P48" s="21">
        <f>1577.61+1246.4+946.69+2684.56+9267.05+12854.11</f>
        <v>28576.42</v>
      </c>
      <c r="S48" s="90"/>
    </row>
    <row r="49" spans="2:19" x14ac:dyDescent="0.25">
      <c r="B49" s="51" t="s">
        <v>54</v>
      </c>
      <c r="C49" s="52"/>
      <c r="D49" s="73" t="s">
        <v>55</v>
      </c>
      <c r="E49" s="73"/>
      <c r="F49" s="73"/>
      <c r="G49" s="73"/>
      <c r="H49" s="73"/>
      <c r="I49" s="73"/>
      <c r="J49" s="13" t="s">
        <v>151</v>
      </c>
      <c r="K49" s="22">
        <v>0.32</v>
      </c>
      <c r="L49" s="51">
        <v>3770.8</v>
      </c>
      <c r="M49" s="52"/>
      <c r="N49" s="20">
        <f t="shared" si="0"/>
        <v>14479.872000000003</v>
      </c>
      <c r="O49" s="30">
        <v>3770.8</v>
      </c>
      <c r="P49" s="21">
        <f>66774.4-P48</f>
        <v>38197.979999999996</v>
      </c>
      <c r="S49" s="90"/>
    </row>
    <row r="50" spans="2:19" x14ac:dyDescent="0.25">
      <c r="B50" s="74" t="s">
        <v>27</v>
      </c>
      <c r="C50" s="75"/>
      <c r="D50" s="83" t="s">
        <v>59</v>
      </c>
      <c r="E50" s="84"/>
      <c r="F50" s="84"/>
      <c r="G50" s="84"/>
      <c r="H50" s="84"/>
      <c r="I50" s="85"/>
      <c r="J50" s="15" t="s">
        <v>151</v>
      </c>
      <c r="K50" s="18">
        <f>SUM(K51:K57)</f>
        <v>2.3200000000000003</v>
      </c>
      <c r="L50" s="82">
        <v>3770.8</v>
      </c>
      <c r="M50" s="82"/>
      <c r="N50" s="17">
        <f>K50*L50*12+N58</f>
        <v>195387.772</v>
      </c>
      <c r="O50" s="31">
        <v>3770.8</v>
      </c>
      <c r="P50" s="17">
        <f>SUM(P51:P57)+P58</f>
        <v>215316.64</v>
      </c>
      <c r="S50" s="90"/>
    </row>
    <row r="51" spans="2:19" ht="72.599999999999994" customHeight="1" x14ac:dyDescent="0.25">
      <c r="B51" s="80" t="s">
        <v>57</v>
      </c>
      <c r="C51" s="81"/>
      <c r="D51" s="76" t="s">
        <v>56</v>
      </c>
      <c r="E51" s="77"/>
      <c r="F51" s="77"/>
      <c r="G51" s="77"/>
      <c r="H51" s="77"/>
      <c r="I51" s="78"/>
      <c r="J51" s="13" t="s">
        <v>151</v>
      </c>
      <c r="K51" s="19">
        <v>0.38</v>
      </c>
      <c r="L51" s="51">
        <v>3770.8</v>
      </c>
      <c r="M51" s="52"/>
      <c r="N51" s="20">
        <f t="shared" si="0"/>
        <v>17194.847999999998</v>
      </c>
      <c r="O51" s="30">
        <v>3770.8</v>
      </c>
      <c r="P51" s="21">
        <f>18000+513+5883.96</f>
        <v>24396.959999999999</v>
      </c>
      <c r="S51" s="90"/>
    </row>
    <row r="52" spans="2:19" ht="27" customHeight="1" x14ac:dyDescent="0.25">
      <c r="B52" s="80" t="s">
        <v>58</v>
      </c>
      <c r="C52" s="81"/>
      <c r="D52" s="73" t="s">
        <v>60</v>
      </c>
      <c r="E52" s="73"/>
      <c r="F52" s="73"/>
      <c r="G52" s="73"/>
      <c r="H52" s="73"/>
      <c r="I52" s="73"/>
      <c r="J52" s="13" t="s">
        <v>151</v>
      </c>
      <c r="K52" s="19">
        <v>0.55000000000000004</v>
      </c>
      <c r="L52" s="56">
        <v>3770.8</v>
      </c>
      <c r="M52" s="56"/>
      <c r="N52" s="21">
        <f t="shared" si="0"/>
        <v>24887.279999999999</v>
      </c>
      <c r="O52" s="30">
        <v>3770.8</v>
      </c>
      <c r="P52" s="21">
        <v>22518.26</v>
      </c>
      <c r="S52" s="90"/>
    </row>
    <row r="53" spans="2:19" x14ac:dyDescent="0.25">
      <c r="B53" s="80" t="s">
        <v>61</v>
      </c>
      <c r="C53" s="81"/>
      <c r="D53" s="48" t="s">
        <v>62</v>
      </c>
      <c r="E53" s="49"/>
      <c r="F53" s="49"/>
      <c r="G53" s="49"/>
      <c r="H53" s="49"/>
      <c r="I53" s="50"/>
      <c r="J53" s="13" t="s">
        <v>151</v>
      </c>
      <c r="K53" s="19">
        <v>0.48</v>
      </c>
      <c r="L53" s="51">
        <v>3770.8</v>
      </c>
      <c r="M53" s="52"/>
      <c r="N53" s="20">
        <f t="shared" si="0"/>
        <v>21719.807999999997</v>
      </c>
      <c r="O53" s="30">
        <v>3770.8</v>
      </c>
      <c r="P53" s="21">
        <v>21600</v>
      </c>
      <c r="S53" s="90"/>
    </row>
    <row r="54" spans="2:19" ht="26.45" customHeight="1" x14ac:dyDescent="0.25">
      <c r="B54" s="80" t="s">
        <v>63</v>
      </c>
      <c r="C54" s="81"/>
      <c r="D54" s="48" t="s">
        <v>64</v>
      </c>
      <c r="E54" s="49"/>
      <c r="F54" s="49"/>
      <c r="G54" s="49"/>
      <c r="H54" s="49"/>
      <c r="I54" s="50"/>
      <c r="J54" s="13" t="s">
        <v>151</v>
      </c>
      <c r="K54" s="19">
        <v>0.25</v>
      </c>
      <c r="L54" s="51">
        <v>3770.8</v>
      </c>
      <c r="M54" s="52"/>
      <c r="N54" s="21">
        <f t="shared" si="0"/>
        <v>11312.400000000001</v>
      </c>
      <c r="O54" s="30">
        <v>3770.8</v>
      </c>
      <c r="P54" s="21">
        <v>0</v>
      </c>
      <c r="S54" s="90"/>
    </row>
    <row r="55" spans="2:19" x14ac:dyDescent="0.25">
      <c r="B55" s="80" t="s">
        <v>65</v>
      </c>
      <c r="C55" s="81"/>
      <c r="D55" s="48" t="s">
        <v>104</v>
      </c>
      <c r="E55" s="49"/>
      <c r="F55" s="49"/>
      <c r="G55" s="49"/>
      <c r="H55" s="49"/>
      <c r="I55" s="50"/>
      <c r="J55" s="29" t="s">
        <v>151</v>
      </c>
      <c r="K55" s="30">
        <v>0</v>
      </c>
      <c r="L55" s="51">
        <v>3770.8</v>
      </c>
      <c r="M55" s="52"/>
      <c r="N55" s="20">
        <f t="shared" si="0"/>
        <v>0</v>
      </c>
      <c r="O55" s="30">
        <v>3770.8</v>
      </c>
      <c r="P55" s="21">
        <v>21959.52</v>
      </c>
      <c r="S55" s="90"/>
    </row>
    <row r="56" spans="2:19" ht="15.95" customHeight="1" x14ac:dyDescent="0.25">
      <c r="B56" s="80" t="s">
        <v>102</v>
      </c>
      <c r="C56" s="81"/>
      <c r="D56" s="48" t="s">
        <v>66</v>
      </c>
      <c r="E56" s="49"/>
      <c r="F56" s="49"/>
      <c r="G56" s="49"/>
      <c r="H56" s="49"/>
      <c r="I56" s="50"/>
      <c r="J56" s="13" t="s">
        <v>151</v>
      </c>
      <c r="K56" s="19">
        <v>0.16</v>
      </c>
      <c r="L56" s="56">
        <v>3770.8</v>
      </c>
      <c r="M56" s="56"/>
      <c r="N56" s="20">
        <f t="shared" si="0"/>
        <v>7239.9360000000015</v>
      </c>
      <c r="O56" s="30">
        <v>3770.8</v>
      </c>
      <c r="P56" s="21">
        <v>7845.34</v>
      </c>
      <c r="S56" s="90"/>
    </row>
    <row r="57" spans="2:19" ht="15" customHeight="1" x14ac:dyDescent="0.25">
      <c r="B57" s="117" t="s">
        <v>101</v>
      </c>
      <c r="C57" s="117"/>
      <c r="D57" s="73" t="s">
        <v>67</v>
      </c>
      <c r="E57" s="73"/>
      <c r="F57" s="73"/>
      <c r="G57" s="73"/>
      <c r="H57" s="73"/>
      <c r="I57" s="73"/>
      <c r="J57" s="13" t="s">
        <v>151</v>
      </c>
      <c r="K57" s="19">
        <v>0.5</v>
      </c>
      <c r="L57" s="51">
        <v>3770.8</v>
      </c>
      <c r="M57" s="52"/>
      <c r="N57" s="21">
        <f t="shared" si="0"/>
        <v>22624.800000000003</v>
      </c>
      <c r="O57" s="30">
        <v>3770.8</v>
      </c>
      <c r="P57" s="21">
        <v>13413.4</v>
      </c>
      <c r="S57" s="90"/>
    </row>
    <row r="58" spans="2:19" ht="15" customHeight="1" x14ac:dyDescent="0.25">
      <c r="B58" s="54" t="s">
        <v>103</v>
      </c>
      <c r="C58" s="55"/>
      <c r="D58" s="48" t="s">
        <v>106</v>
      </c>
      <c r="E58" s="49"/>
      <c r="F58" s="49"/>
      <c r="G58" s="49"/>
      <c r="H58" s="49"/>
      <c r="I58" s="50"/>
      <c r="J58" s="29" t="s">
        <v>151</v>
      </c>
      <c r="K58" s="34">
        <v>0.15</v>
      </c>
      <c r="L58" s="56">
        <v>3770.8</v>
      </c>
      <c r="M58" s="56"/>
      <c r="N58" s="21">
        <v>90408.7</v>
      </c>
      <c r="O58" s="30">
        <v>3770.8</v>
      </c>
      <c r="P58" s="21">
        <v>103583.16</v>
      </c>
      <c r="S58" s="32"/>
    </row>
    <row r="59" spans="2:19" x14ac:dyDescent="0.25">
      <c r="B59" s="24"/>
      <c r="C59" s="25" t="s">
        <v>18</v>
      </c>
      <c r="D59" s="2"/>
      <c r="E59" s="3"/>
      <c r="F59" s="3"/>
      <c r="G59" s="3"/>
      <c r="H59" s="3"/>
      <c r="I59" s="4"/>
      <c r="J59" s="15" t="s">
        <v>151</v>
      </c>
      <c r="K59" s="26">
        <f>K50+K47+K44+K40</f>
        <v>10.32</v>
      </c>
      <c r="L59" s="74" t="s">
        <v>25</v>
      </c>
      <c r="M59" s="75"/>
      <c r="N59" s="23">
        <f>N50+N47+N44+N40</f>
        <v>557384.57200000004</v>
      </c>
      <c r="O59" s="18" t="s">
        <v>25</v>
      </c>
      <c r="P59" s="17">
        <f>P40+P44+P47+P50</f>
        <v>549528.68000000005</v>
      </c>
    </row>
    <row r="60" spans="2:19" ht="9" customHeight="1" x14ac:dyDescent="0.25">
      <c r="D60" s="1"/>
      <c r="E60" s="1"/>
      <c r="F60" s="1"/>
      <c r="G60" s="1"/>
      <c r="H60" s="1"/>
      <c r="I60" s="1"/>
      <c r="J60" s="27"/>
    </row>
    <row r="61" spans="2:19" ht="14.45" customHeight="1" x14ac:dyDescent="0.25">
      <c r="B61" s="79" t="s">
        <v>19</v>
      </c>
      <c r="C61" s="79"/>
      <c r="D61" s="28" t="s">
        <v>80</v>
      </c>
    </row>
    <row r="62" spans="2:19" x14ac:dyDescent="0.25">
      <c r="C62" s="53" t="s">
        <v>79</v>
      </c>
      <c r="D62" s="53"/>
      <c r="E62" s="53"/>
      <c r="F62" s="53"/>
      <c r="G62" s="53"/>
      <c r="H62" s="53"/>
      <c r="I62" s="53"/>
    </row>
    <row r="63" spans="2:19" x14ac:dyDescent="0.25">
      <c r="D63" s="28" t="s">
        <v>108</v>
      </c>
    </row>
    <row r="64" spans="2:19" x14ac:dyDescent="0.25">
      <c r="D64" s="28" t="s">
        <v>81</v>
      </c>
    </row>
    <row r="65" spans="2:16" x14ac:dyDescent="0.25">
      <c r="C65" s="53" t="s">
        <v>105</v>
      </c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</row>
    <row r="66" spans="2:16" x14ac:dyDescent="0.25">
      <c r="D66" s="53" t="s">
        <v>107</v>
      </c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</row>
    <row r="67" spans="2:16" x14ac:dyDescent="0.25">
      <c r="D67" s="53" t="s">
        <v>109</v>
      </c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</row>
    <row r="68" spans="2:16" ht="8.4499999999999993" customHeight="1" x14ac:dyDescent="0.25"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</row>
    <row r="69" spans="2:16" hidden="1" x14ac:dyDescent="0.25"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</row>
    <row r="70" spans="2:16" hidden="1" x14ac:dyDescent="0.25"/>
    <row r="71" spans="2:16" ht="6.95" hidden="1" customHeight="1" x14ac:dyDescent="0.25"/>
    <row r="72" spans="2:16" ht="0.95" hidden="1" customHeight="1" x14ac:dyDescent="0.25"/>
    <row r="73" spans="2:16" ht="119.1" customHeight="1" x14ac:dyDescent="0.25">
      <c r="B73" s="57" t="s">
        <v>20</v>
      </c>
      <c r="C73" s="57"/>
      <c r="D73" s="57" t="s">
        <v>21</v>
      </c>
      <c r="E73" s="57"/>
      <c r="F73" s="57"/>
      <c r="G73" s="57"/>
      <c r="H73" s="57"/>
      <c r="I73" s="57" t="s">
        <v>22</v>
      </c>
      <c r="J73" s="57"/>
      <c r="K73" s="57" t="s">
        <v>24</v>
      </c>
      <c r="L73" s="57"/>
      <c r="M73" s="57" t="s">
        <v>100</v>
      </c>
      <c r="N73" s="57"/>
      <c r="O73" s="57" t="s">
        <v>23</v>
      </c>
      <c r="P73" s="57"/>
    </row>
    <row r="74" spans="2:16" s="14" customFormat="1" ht="14.45" customHeight="1" x14ac:dyDescent="0.2">
      <c r="B74" s="42">
        <v>1</v>
      </c>
      <c r="C74" s="42"/>
      <c r="D74" s="86">
        <v>2</v>
      </c>
      <c r="E74" s="86"/>
      <c r="F74" s="86"/>
      <c r="G74" s="86"/>
      <c r="H74" s="86"/>
      <c r="I74" s="42">
        <v>3</v>
      </c>
      <c r="J74" s="42"/>
      <c r="K74" s="42">
        <v>4</v>
      </c>
      <c r="L74" s="42"/>
      <c r="M74" s="42">
        <v>5</v>
      </c>
      <c r="N74" s="42"/>
      <c r="O74" s="42">
        <v>6</v>
      </c>
      <c r="P74" s="42"/>
    </row>
    <row r="75" spans="2:16" s="14" customFormat="1" ht="24.6" customHeight="1" x14ac:dyDescent="0.2">
      <c r="B75" s="38" t="s">
        <v>38</v>
      </c>
      <c r="C75" s="39"/>
      <c r="D75" s="45" t="s">
        <v>121</v>
      </c>
      <c r="E75" s="46"/>
      <c r="F75" s="46"/>
      <c r="G75" s="46"/>
      <c r="H75" s="47"/>
      <c r="I75" s="38" t="s">
        <v>139</v>
      </c>
      <c r="J75" s="39"/>
      <c r="K75" s="43">
        <v>3019.23</v>
      </c>
      <c r="L75" s="44"/>
      <c r="M75" s="38" t="s">
        <v>141</v>
      </c>
      <c r="N75" s="39"/>
      <c r="O75" s="38" t="s">
        <v>140</v>
      </c>
      <c r="P75" s="39"/>
    </row>
    <row r="76" spans="2:16" s="14" customFormat="1" ht="14.45" customHeight="1" x14ac:dyDescent="0.2">
      <c r="B76" s="38" t="s">
        <v>19</v>
      </c>
      <c r="C76" s="39"/>
      <c r="D76" s="45" t="s">
        <v>122</v>
      </c>
      <c r="E76" s="46"/>
      <c r="F76" s="46"/>
      <c r="G76" s="46"/>
      <c r="H76" s="47"/>
      <c r="I76" s="38" t="s">
        <v>139</v>
      </c>
      <c r="J76" s="39"/>
      <c r="K76" s="43">
        <v>511.91</v>
      </c>
      <c r="L76" s="44"/>
      <c r="M76" s="38" t="s">
        <v>142</v>
      </c>
      <c r="N76" s="39"/>
      <c r="O76" s="38" t="s">
        <v>140</v>
      </c>
      <c r="P76" s="39"/>
    </row>
    <row r="77" spans="2:16" s="14" customFormat="1" ht="14.45" customHeight="1" x14ac:dyDescent="0.2">
      <c r="B77" s="38" t="s">
        <v>26</v>
      </c>
      <c r="C77" s="39"/>
      <c r="D77" s="45" t="s">
        <v>123</v>
      </c>
      <c r="E77" s="46"/>
      <c r="F77" s="46"/>
      <c r="G77" s="46"/>
      <c r="H77" s="47"/>
      <c r="I77" s="38" t="s">
        <v>139</v>
      </c>
      <c r="J77" s="39"/>
      <c r="K77" s="43">
        <v>442.53</v>
      </c>
      <c r="L77" s="44"/>
      <c r="M77" s="38" t="s">
        <v>142</v>
      </c>
      <c r="N77" s="39"/>
      <c r="O77" s="38" t="s">
        <v>140</v>
      </c>
      <c r="P77" s="39"/>
    </row>
    <row r="78" spans="2:16" s="14" customFormat="1" ht="14.45" customHeight="1" x14ac:dyDescent="0.2">
      <c r="B78" s="38" t="s">
        <v>27</v>
      </c>
      <c r="C78" s="39"/>
      <c r="D78" s="45" t="s">
        <v>124</v>
      </c>
      <c r="E78" s="46"/>
      <c r="F78" s="46"/>
      <c r="G78" s="46"/>
      <c r="H78" s="47"/>
      <c r="I78" s="38" t="s">
        <v>139</v>
      </c>
      <c r="J78" s="39"/>
      <c r="K78" s="43">
        <v>503.3</v>
      </c>
      <c r="L78" s="44"/>
      <c r="M78" s="38" t="s">
        <v>143</v>
      </c>
      <c r="N78" s="39"/>
      <c r="O78" s="38" t="s">
        <v>140</v>
      </c>
      <c r="P78" s="39"/>
    </row>
    <row r="79" spans="2:16" s="14" customFormat="1" ht="14.45" customHeight="1" x14ac:dyDescent="0.2">
      <c r="B79" s="38" t="s">
        <v>30</v>
      </c>
      <c r="C79" s="39"/>
      <c r="D79" s="45" t="s">
        <v>125</v>
      </c>
      <c r="E79" s="46"/>
      <c r="F79" s="46"/>
      <c r="G79" s="46"/>
      <c r="H79" s="47"/>
      <c r="I79" s="38" t="s">
        <v>139</v>
      </c>
      <c r="J79" s="39"/>
      <c r="K79" s="43">
        <v>1250.1400000000001</v>
      </c>
      <c r="L79" s="44"/>
      <c r="M79" s="38" t="s">
        <v>144</v>
      </c>
      <c r="N79" s="39"/>
      <c r="O79" s="38" t="s">
        <v>140</v>
      </c>
      <c r="P79" s="39"/>
    </row>
    <row r="80" spans="2:16" s="14" customFormat="1" ht="14.45" customHeight="1" x14ac:dyDescent="0.2">
      <c r="B80" s="38" t="s">
        <v>110</v>
      </c>
      <c r="C80" s="39"/>
      <c r="D80" s="45" t="s">
        <v>126</v>
      </c>
      <c r="E80" s="46"/>
      <c r="F80" s="46"/>
      <c r="G80" s="46"/>
      <c r="H80" s="47"/>
      <c r="I80" s="38" t="s">
        <v>139</v>
      </c>
      <c r="J80" s="39"/>
      <c r="K80" s="43">
        <v>7295.07</v>
      </c>
      <c r="L80" s="44"/>
      <c r="M80" s="38" t="s">
        <v>145</v>
      </c>
      <c r="N80" s="39"/>
      <c r="O80" s="38" t="s">
        <v>140</v>
      </c>
      <c r="P80" s="39"/>
    </row>
    <row r="81" spans="2:16" s="14" customFormat="1" ht="14.45" customHeight="1" x14ac:dyDescent="0.2">
      <c r="B81" s="38" t="s">
        <v>111</v>
      </c>
      <c r="C81" s="39"/>
      <c r="D81" s="45" t="s">
        <v>127</v>
      </c>
      <c r="E81" s="46"/>
      <c r="F81" s="46"/>
      <c r="G81" s="46"/>
      <c r="H81" s="47"/>
      <c r="I81" s="38" t="s">
        <v>139</v>
      </c>
      <c r="J81" s="39"/>
      <c r="K81" s="43">
        <v>29852.25</v>
      </c>
      <c r="L81" s="44"/>
      <c r="M81" s="38" t="s">
        <v>45</v>
      </c>
      <c r="N81" s="39"/>
      <c r="O81" s="38" t="s">
        <v>140</v>
      </c>
      <c r="P81" s="39"/>
    </row>
    <row r="82" spans="2:16" s="14" customFormat="1" ht="14.45" customHeight="1" x14ac:dyDescent="0.2">
      <c r="B82" s="38" t="s">
        <v>112</v>
      </c>
      <c r="C82" s="39"/>
      <c r="D82" s="45" t="s">
        <v>128</v>
      </c>
      <c r="E82" s="46"/>
      <c r="F82" s="46"/>
      <c r="G82" s="46"/>
      <c r="H82" s="47"/>
      <c r="I82" s="38" t="s">
        <v>139</v>
      </c>
      <c r="J82" s="39"/>
      <c r="K82" s="43">
        <v>4875.8900000000003</v>
      </c>
      <c r="L82" s="44"/>
      <c r="M82" s="38" t="s">
        <v>146</v>
      </c>
      <c r="N82" s="39"/>
      <c r="O82" s="38" t="s">
        <v>140</v>
      </c>
      <c r="P82" s="39"/>
    </row>
    <row r="83" spans="2:16" s="14" customFormat="1" ht="14.45" customHeight="1" x14ac:dyDescent="0.2">
      <c r="B83" s="38" t="s">
        <v>113</v>
      </c>
      <c r="C83" s="39"/>
      <c r="D83" s="45" t="s">
        <v>129</v>
      </c>
      <c r="E83" s="46"/>
      <c r="F83" s="46"/>
      <c r="G83" s="46"/>
      <c r="H83" s="47"/>
      <c r="I83" s="38" t="s">
        <v>139</v>
      </c>
      <c r="J83" s="39"/>
      <c r="K83" s="43">
        <v>1475.55</v>
      </c>
      <c r="L83" s="44"/>
      <c r="M83" s="38" t="s">
        <v>142</v>
      </c>
      <c r="N83" s="39"/>
      <c r="O83" s="38" t="s">
        <v>140</v>
      </c>
      <c r="P83" s="39"/>
    </row>
    <row r="84" spans="2:16" s="14" customFormat="1" ht="14.45" customHeight="1" x14ac:dyDescent="0.2">
      <c r="B84" s="38" t="s">
        <v>114</v>
      </c>
      <c r="C84" s="39"/>
      <c r="D84" s="45" t="s">
        <v>130</v>
      </c>
      <c r="E84" s="46"/>
      <c r="F84" s="46"/>
      <c r="G84" s="46"/>
      <c r="H84" s="47"/>
      <c r="I84" s="38" t="s">
        <v>139</v>
      </c>
      <c r="J84" s="39"/>
      <c r="K84" s="43">
        <v>1193.5899999999999</v>
      </c>
      <c r="L84" s="44"/>
      <c r="M84" s="38" t="s">
        <v>142</v>
      </c>
      <c r="N84" s="39"/>
      <c r="O84" s="38" t="s">
        <v>140</v>
      </c>
      <c r="P84" s="39"/>
    </row>
    <row r="85" spans="2:16" s="14" customFormat="1" ht="14.45" customHeight="1" x14ac:dyDescent="0.2">
      <c r="B85" s="38" t="s">
        <v>115</v>
      </c>
      <c r="C85" s="39"/>
      <c r="D85" s="45" t="s">
        <v>131</v>
      </c>
      <c r="E85" s="46"/>
      <c r="F85" s="46"/>
      <c r="G85" s="46"/>
      <c r="H85" s="47"/>
      <c r="I85" s="38" t="s">
        <v>139</v>
      </c>
      <c r="J85" s="39"/>
      <c r="K85" s="43">
        <v>5818.6</v>
      </c>
      <c r="L85" s="44"/>
      <c r="M85" s="38" t="s">
        <v>45</v>
      </c>
      <c r="N85" s="39"/>
      <c r="O85" s="38" t="s">
        <v>140</v>
      </c>
      <c r="P85" s="39"/>
    </row>
    <row r="86" spans="2:16" s="14" customFormat="1" ht="14.45" customHeight="1" x14ac:dyDescent="0.2">
      <c r="B86" s="38" t="s">
        <v>116</v>
      </c>
      <c r="C86" s="39"/>
      <c r="D86" s="45" t="s">
        <v>132</v>
      </c>
      <c r="E86" s="46"/>
      <c r="F86" s="46"/>
      <c r="G86" s="46"/>
      <c r="H86" s="47"/>
      <c r="I86" s="38" t="s">
        <v>139</v>
      </c>
      <c r="J86" s="39"/>
      <c r="K86" s="43">
        <v>167853.68</v>
      </c>
      <c r="L86" s="44"/>
      <c r="M86" s="38" t="s">
        <v>147</v>
      </c>
      <c r="N86" s="39"/>
      <c r="O86" s="38" t="s">
        <v>140</v>
      </c>
      <c r="P86" s="39"/>
    </row>
    <row r="87" spans="2:16" s="14" customFormat="1" ht="14.45" customHeight="1" x14ac:dyDescent="0.2">
      <c r="B87" s="38" t="s">
        <v>117</v>
      </c>
      <c r="C87" s="39"/>
      <c r="D87" s="45" t="s">
        <v>133</v>
      </c>
      <c r="E87" s="46"/>
      <c r="F87" s="46"/>
      <c r="G87" s="46"/>
      <c r="H87" s="47"/>
      <c r="I87" s="38" t="s">
        <v>139</v>
      </c>
      <c r="J87" s="39"/>
      <c r="K87" s="43">
        <v>2106.6799999999998</v>
      </c>
      <c r="L87" s="44"/>
      <c r="M87" s="38" t="s">
        <v>142</v>
      </c>
      <c r="N87" s="39"/>
      <c r="O87" s="38" t="s">
        <v>140</v>
      </c>
      <c r="P87" s="39"/>
    </row>
    <row r="88" spans="2:16" s="14" customFormat="1" ht="14.45" customHeight="1" x14ac:dyDescent="0.2">
      <c r="B88" s="38" t="s">
        <v>118</v>
      </c>
      <c r="C88" s="39"/>
      <c r="D88" s="87" t="s">
        <v>135</v>
      </c>
      <c r="E88" s="88"/>
      <c r="F88" s="88"/>
      <c r="G88" s="88"/>
      <c r="H88" s="89"/>
      <c r="I88" s="38" t="s">
        <v>139</v>
      </c>
      <c r="J88" s="39"/>
      <c r="K88" s="43">
        <v>3135.88</v>
      </c>
      <c r="L88" s="44"/>
      <c r="M88" s="38" t="s">
        <v>142</v>
      </c>
      <c r="N88" s="39"/>
      <c r="O88" s="38" t="s">
        <v>140</v>
      </c>
      <c r="P88" s="39"/>
    </row>
    <row r="89" spans="2:16" s="14" customFormat="1" ht="14.45" customHeight="1" x14ac:dyDescent="0.2">
      <c r="B89" s="38" t="s">
        <v>119</v>
      </c>
      <c r="C89" s="39"/>
      <c r="D89" s="87" t="s">
        <v>136</v>
      </c>
      <c r="E89" s="88"/>
      <c r="F89" s="88"/>
      <c r="G89" s="88"/>
      <c r="H89" s="89"/>
      <c r="I89" s="38" t="s">
        <v>139</v>
      </c>
      <c r="J89" s="39"/>
      <c r="K89" s="43">
        <v>728.05</v>
      </c>
      <c r="L89" s="44"/>
      <c r="M89" s="38" t="s">
        <v>148</v>
      </c>
      <c r="N89" s="39"/>
      <c r="O89" s="38" t="s">
        <v>140</v>
      </c>
      <c r="P89" s="39"/>
    </row>
    <row r="90" spans="2:16" s="14" customFormat="1" ht="12.75" x14ac:dyDescent="0.2">
      <c r="B90" s="42" t="s">
        <v>120</v>
      </c>
      <c r="C90" s="42"/>
      <c r="D90" s="40" t="s">
        <v>137</v>
      </c>
      <c r="E90" s="40"/>
      <c r="F90" s="40"/>
      <c r="G90" s="40"/>
      <c r="H90" s="40"/>
      <c r="I90" s="38" t="s">
        <v>139</v>
      </c>
      <c r="J90" s="39"/>
      <c r="K90" s="41">
        <v>10205.16</v>
      </c>
      <c r="L90" s="41"/>
      <c r="M90" s="42" t="s">
        <v>149</v>
      </c>
      <c r="N90" s="42"/>
      <c r="O90" s="38" t="s">
        <v>140</v>
      </c>
      <c r="P90" s="39"/>
    </row>
    <row r="91" spans="2:16" s="14" customFormat="1" ht="12.75" x14ac:dyDescent="0.2">
      <c r="B91" s="38" t="s">
        <v>134</v>
      </c>
      <c r="C91" s="39"/>
      <c r="D91" s="40" t="s">
        <v>138</v>
      </c>
      <c r="E91" s="40"/>
      <c r="F91" s="40"/>
      <c r="G91" s="40"/>
      <c r="H91" s="40"/>
      <c r="I91" s="38" t="s">
        <v>139</v>
      </c>
      <c r="J91" s="39"/>
      <c r="K91" s="41">
        <v>4341.07</v>
      </c>
      <c r="L91" s="41"/>
      <c r="M91" s="42" t="s">
        <v>150</v>
      </c>
      <c r="N91" s="42"/>
      <c r="O91" s="38" t="s">
        <v>140</v>
      </c>
      <c r="P91" s="39"/>
    </row>
    <row r="92" spans="2:16" s="14" customFormat="1" ht="12.75" x14ac:dyDescent="0.2">
      <c r="B92" s="33" t="s">
        <v>18</v>
      </c>
      <c r="C92" s="33"/>
      <c r="D92" s="35"/>
      <c r="E92" s="36"/>
      <c r="F92" s="36"/>
      <c r="G92" s="36"/>
      <c r="H92" s="36"/>
      <c r="I92" s="36"/>
      <c r="J92" s="37"/>
      <c r="K92" s="43">
        <f>SUM(K75:L91)</f>
        <v>244608.58</v>
      </c>
      <c r="L92" s="44"/>
      <c r="M92" s="38" t="s">
        <v>25</v>
      </c>
      <c r="N92" s="39"/>
      <c r="O92" s="38" t="s">
        <v>25</v>
      </c>
      <c r="P92" s="39"/>
    </row>
    <row r="93" spans="2:16" ht="7.5" customHeight="1" x14ac:dyDescent="0.25"/>
    <row r="94" spans="2:16" x14ac:dyDescent="0.25">
      <c r="B94" s="79" t="s">
        <v>26</v>
      </c>
      <c r="C94" s="79"/>
      <c r="D94" s="5" t="s">
        <v>152</v>
      </c>
    </row>
    <row r="95" spans="2:16" x14ac:dyDescent="0.25">
      <c r="B95" s="79" t="s">
        <v>27</v>
      </c>
      <c r="C95" s="79"/>
      <c r="D95" s="5" t="s">
        <v>68</v>
      </c>
    </row>
    <row r="96" spans="2:16" x14ac:dyDescent="0.25">
      <c r="B96" s="5" t="s">
        <v>69</v>
      </c>
    </row>
    <row r="97" spans="2:16" ht="9.6" customHeight="1" x14ac:dyDescent="0.25"/>
    <row r="98" spans="2:16" ht="68.45" customHeight="1" x14ac:dyDescent="0.25">
      <c r="B98" s="58" t="s">
        <v>20</v>
      </c>
      <c r="C98" s="60"/>
      <c r="D98" s="100" t="s">
        <v>28</v>
      </c>
      <c r="E98" s="101"/>
      <c r="F98" s="101"/>
      <c r="G98" s="98"/>
      <c r="H98" s="57" t="s">
        <v>29</v>
      </c>
      <c r="I98" s="57"/>
      <c r="J98" s="57"/>
      <c r="K98" s="57"/>
      <c r="L98" s="57" t="s">
        <v>99</v>
      </c>
      <c r="M98" s="57"/>
      <c r="N98" s="57"/>
      <c r="O98" s="57"/>
      <c r="P98" s="57"/>
    </row>
    <row r="99" spans="2:16" x14ac:dyDescent="0.25">
      <c r="B99" s="51">
        <v>1</v>
      </c>
      <c r="C99" s="62"/>
      <c r="D99" s="56">
        <v>2</v>
      </c>
      <c r="E99" s="56"/>
      <c r="F99" s="56"/>
      <c r="G99" s="56"/>
      <c r="H99" s="56">
        <v>3</v>
      </c>
      <c r="I99" s="56"/>
      <c r="J99" s="56"/>
      <c r="K99" s="56"/>
      <c r="L99" s="56">
        <v>4</v>
      </c>
      <c r="M99" s="56"/>
      <c r="N99" s="56"/>
      <c r="O99" s="56"/>
      <c r="P99" s="56"/>
    </row>
    <row r="100" spans="2:16" x14ac:dyDescent="0.25">
      <c r="B100" s="51" t="s">
        <v>38</v>
      </c>
      <c r="C100" s="62"/>
      <c r="D100" s="51">
        <v>8</v>
      </c>
      <c r="E100" s="62"/>
      <c r="F100" s="62"/>
      <c r="G100" s="52"/>
      <c r="H100" s="51">
        <v>8</v>
      </c>
      <c r="I100" s="62"/>
      <c r="J100" s="62"/>
      <c r="K100" s="52"/>
      <c r="L100" s="61">
        <v>7281.27</v>
      </c>
      <c r="M100" s="61"/>
      <c r="N100" s="61"/>
      <c r="O100" s="61"/>
      <c r="P100" s="61"/>
    </row>
    <row r="102" spans="2:16" x14ac:dyDescent="0.25">
      <c r="B102" s="79" t="s">
        <v>30</v>
      </c>
      <c r="C102" s="79"/>
      <c r="D102" s="53" t="s">
        <v>82</v>
      </c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</row>
    <row r="103" spans="2:16" x14ac:dyDescent="0.25">
      <c r="B103" s="28" t="s">
        <v>83</v>
      </c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</row>
    <row r="104" spans="2:16" x14ac:dyDescent="0.25">
      <c r="B104" s="53" t="s">
        <v>84</v>
      </c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</row>
    <row r="105" spans="2:16" x14ac:dyDescent="0.25">
      <c r="B105" s="53" t="s">
        <v>85</v>
      </c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</row>
    <row r="106" spans="2:16" x14ac:dyDescent="0.25">
      <c r="B106" s="53" t="s">
        <v>86</v>
      </c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</row>
    <row r="107" spans="2:16" ht="3" customHeight="1" x14ac:dyDescent="0.25"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</row>
    <row r="108" spans="2:16" ht="0.6" customHeight="1" x14ac:dyDescent="0.25"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</row>
    <row r="109" spans="2:16" ht="3.95" customHeight="1" x14ac:dyDescent="0.25"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</row>
    <row r="110" spans="2:16" ht="46.5" customHeight="1" x14ac:dyDescent="0.25">
      <c r="B110" s="57" t="s">
        <v>20</v>
      </c>
      <c r="C110" s="57"/>
      <c r="D110" s="58" t="s">
        <v>32</v>
      </c>
      <c r="E110" s="60"/>
      <c r="F110" s="60"/>
      <c r="G110" s="59"/>
      <c r="H110" s="58" t="s">
        <v>33</v>
      </c>
      <c r="I110" s="60"/>
      <c r="J110" s="59"/>
      <c r="K110" s="58" t="s">
        <v>34</v>
      </c>
      <c r="L110" s="59"/>
      <c r="M110" s="58" t="s">
        <v>35</v>
      </c>
      <c r="N110" s="59"/>
      <c r="O110" s="57" t="s">
        <v>31</v>
      </c>
      <c r="P110" s="57"/>
    </row>
    <row r="111" spans="2:16" x14ac:dyDescent="0.25">
      <c r="B111" s="42">
        <v>1</v>
      </c>
      <c r="C111" s="42"/>
      <c r="D111" s="42">
        <v>2</v>
      </c>
      <c r="E111" s="42"/>
      <c r="F111" s="42"/>
      <c r="G111" s="42"/>
      <c r="H111" s="42">
        <v>3</v>
      </c>
      <c r="I111" s="42"/>
      <c r="J111" s="42"/>
      <c r="K111" s="42">
        <v>4</v>
      </c>
      <c r="L111" s="42"/>
      <c r="M111" s="56">
        <v>5</v>
      </c>
      <c r="N111" s="56"/>
      <c r="O111" s="56">
        <v>6</v>
      </c>
      <c r="P111" s="56"/>
    </row>
    <row r="112" spans="2:16" ht="29.1" customHeight="1" x14ac:dyDescent="0.25">
      <c r="B112" s="40" t="s">
        <v>38</v>
      </c>
      <c r="C112" s="40"/>
      <c r="D112" s="66" t="s">
        <v>36</v>
      </c>
      <c r="E112" s="66"/>
      <c r="F112" s="66"/>
      <c r="G112" s="66"/>
      <c r="H112" s="61">
        <f>203690.02-13502.95</f>
        <v>190187.06999999998</v>
      </c>
      <c r="I112" s="61"/>
      <c r="J112" s="61"/>
      <c r="K112" s="61">
        <v>749172.28</v>
      </c>
      <c r="L112" s="61"/>
      <c r="M112" s="61">
        <v>688657.15</v>
      </c>
      <c r="N112" s="61"/>
      <c r="O112" s="61">
        <f>H112+K112-M112</f>
        <v>250702.19999999995</v>
      </c>
      <c r="P112" s="61"/>
    </row>
    <row r="113" spans="2:16" ht="29.1" customHeight="1" x14ac:dyDescent="0.25">
      <c r="B113" s="63" t="s">
        <v>19</v>
      </c>
      <c r="C113" s="65"/>
      <c r="D113" s="67" t="s">
        <v>98</v>
      </c>
      <c r="E113" s="68"/>
      <c r="F113" s="68"/>
      <c r="G113" s="69"/>
      <c r="H113" s="70">
        <f>14524.75+86240.11+281.57</f>
        <v>101046.43000000001</v>
      </c>
      <c r="I113" s="71"/>
      <c r="J113" s="72"/>
      <c r="K113" s="70">
        <f>9985.54+4487.82+4712.25+602.35+270.72+284.26</f>
        <v>20342.939999999999</v>
      </c>
      <c r="L113" s="72"/>
      <c r="M113" s="70">
        <f>9770.93+3496.93</f>
        <v>13267.86</v>
      </c>
      <c r="N113" s="72"/>
      <c r="O113" s="61">
        <f t="shared" ref="O113:O115" si="1">H113+K113-M113</f>
        <v>108121.51000000001</v>
      </c>
      <c r="P113" s="61"/>
    </row>
    <row r="114" spans="2:16" ht="26.45" customHeight="1" x14ac:dyDescent="0.25">
      <c r="B114" s="40" t="s">
        <v>26</v>
      </c>
      <c r="C114" s="40"/>
      <c r="D114" s="66" t="s">
        <v>96</v>
      </c>
      <c r="E114" s="66"/>
      <c r="F114" s="66"/>
      <c r="G114" s="66"/>
      <c r="H114" s="61">
        <v>0</v>
      </c>
      <c r="I114" s="61"/>
      <c r="J114" s="61"/>
      <c r="K114" s="61">
        <v>32727</v>
      </c>
      <c r="L114" s="61"/>
      <c r="M114" s="61">
        <v>21818</v>
      </c>
      <c r="N114" s="61"/>
      <c r="O114" s="61">
        <f t="shared" si="1"/>
        <v>10909</v>
      </c>
      <c r="P114" s="61"/>
    </row>
    <row r="115" spans="2:16" x14ac:dyDescent="0.25">
      <c r="B115" s="63" t="s">
        <v>18</v>
      </c>
      <c r="C115" s="64"/>
      <c r="D115" s="64"/>
      <c r="E115" s="64"/>
      <c r="F115" s="64"/>
      <c r="G115" s="65"/>
      <c r="H115" s="61">
        <f>SUM(H112:J114)</f>
        <v>291233.5</v>
      </c>
      <c r="I115" s="61"/>
      <c r="J115" s="61"/>
      <c r="K115" s="61">
        <f>SUM(K112:L114)</f>
        <v>802242.22</v>
      </c>
      <c r="L115" s="61"/>
      <c r="M115" s="61">
        <f>SUM(M112:N114)</f>
        <v>723743.01</v>
      </c>
      <c r="N115" s="61"/>
      <c r="O115" s="61">
        <f t="shared" si="1"/>
        <v>369732.70999999996</v>
      </c>
      <c r="P115" s="61"/>
    </row>
    <row r="116" spans="2:16" ht="9.6" customHeight="1" x14ac:dyDescent="0.25"/>
    <row r="117" spans="2:16" ht="5.0999999999999996" customHeight="1" x14ac:dyDescent="0.25">
      <c r="B117" s="79"/>
      <c r="C117" s="79"/>
      <c r="D117" s="79"/>
      <c r="E117" s="79"/>
      <c r="F117" s="79"/>
      <c r="G117" s="79"/>
      <c r="H117" s="79"/>
      <c r="I117" s="79"/>
      <c r="J117" s="79"/>
      <c r="K117" s="79"/>
    </row>
  </sheetData>
  <mergeCells count="272">
    <mergeCell ref="B117:K117"/>
    <mergeCell ref="B114:C114"/>
    <mergeCell ref="B90:C90"/>
    <mergeCell ref="B94:C94"/>
    <mergeCell ref="B95:C95"/>
    <mergeCell ref="B98:C98"/>
    <mergeCell ref="B99:C99"/>
    <mergeCell ref="B102:C102"/>
    <mergeCell ref="B110:C110"/>
    <mergeCell ref="B111:C111"/>
    <mergeCell ref="B112:C112"/>
    <mergeCell ref="B100:C100"/>
    <mergeCell ref="H99:K99"/>
    <mergeCell ref="D99:G99"/>
    <mergeCell ref="D98:G98"/>
    <mergeCell ref="H98:K98"/>
    <mergeCell ref="D112:G112"/>
    <mergeCell ref="H112:J112"/>
    <mergeCell ref="K112:L112"/>
    <mergeCell ref="H115:J115"/>
    <mergeCell ref="K115:L115"/>
    <mergeCell ref="B108:P108"/>
    <mergeCell ref="B109:P109"/>
    <mergeCell ref="M112:N112"/>
    <mergeCell ref="B39:C39"/>
    <mergeCell ref="B40:C40"/>
    <mergeCell ref="B57:C57"/>
    <mergeCell ref="B41:C41"/>
    <mergeCell ref="B42:C42"/>
    <mergeCell ref="B43:C43"/>
    <mergeCell ref="B51:C51"/>
    <mergeCell ref="B49:C49"/>
    <mergeCell ref="B48:C48"/>
    <mergeCell ref="B47:C47"/>
    <mergeCell ref="B46:C46"/>
    <mergeCell ref="B45:C45"/>
    <mergeCell ref="B52:C52"/>
    <mergeCell ref="B54:C54"/>
    <mergeCell ref="B56:C56"/>
    <mergeCell ref="B50:C50"/>
    <mergeCell ref="B55:C55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S40:S57"/>
    <mergeCell ref="D40:I40"/>
    <mergeCell ref="O37:P37"/>
    <mergeCell ref="L37:N37"/>
    <mergeCell ref="L38:M38"/>
    <mergeCell ref="K37:K38"/>
    <mergeCell ref="J37:J38"/>
    <mergeCell ref="D37:I38"/>
    <mergeCell ref="D47:I47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L45:M45"/>
    <mergeCell ref="L46:M46"/>
    <mergeCell ref="L47:M47"/>
    <mergeCell ref="L48:M48"/>
    <mergeCell ref="L49:M49"/>
    <mergeCell ref="O92:P92"/>
    <mergeCell ref="D90:H90"/>
    <mergeCell ref="I90:J90"/>
    <mergeCell ref="K90:L90"/>
    <mergeCell ref="K92:L92"/>
    <mergeCell ref="D74:H74"/>
    <mergeCell ref="O73:P73"/>
    <mergeCell ref="M73:N73"/>
    <mergeCell ref="K73:L73"/>
    <mergeCell ref="I73:J73"/>
    <mergeCell ref="D73:H73"/>
    <mergeCell ref="O74:P74"/>
    <mergeCell ref="M74:N74"/>
    <mergeCell ref="M90:N90"/>
    <mergeCell ref="M92:N92"/>
    <mergeCell ref="D84:H84"/>
    <mergeCell ref="D85:H85"/>
    <mergeCell ref="D86:H86"/>
    <mergeCell ref="D87:H87"/>
    <mergeCell ref="D88:H88"/>
    <mergeCell ref="D89:H89"/>
    <mergeCell ref="K84:L84"/>
    <mergeCell ref="K85:L85"/>
    <mergeCell ref="K86:L86"/>
    <mergeCell ref="L41:M41"/>
    <mergeCell ref="L42:M42"/>
    <mergeCell ref="L43:M43"/>
    <mergeCell ref="L51:M51"/>
    <mergeCell ref="C62:I62"/>
    <mergeCell ref="D57:I57"/>
    <mergeCell ref="B44:C44"/>
    <mergeCell ref="D51:I51"/>
    <mergeCell ref="D49:I49"/>
    <mergeCell ref="D48:I48"/>
    <mergeCell ref="B61:C61"/>
    <mergeCell ref="B53:C53"/>
    <mergeCell ref="L53:M53"/>
    <mergeCell ref="L54:M54"/>
    <mergeCell ref="L56:M56"/>
    <mergeCell ref="L50:M50"/>
    <mergeCell ref="D53:I53"/>
    <mergeCell ref="D54:I54"/>
    <mergeCell ref="D56:I56"/>
    <mergeCell ref="D50:I50"/>
    <mergeCell ref="D52:I52"/>
    <mergeCell ref="L57:M57"/>
    <mergeCell ref="L52:M52"/>
    <mergeCell ref="L59:M59"/>
    <mergeCell ref="O112:P112"/>
    <mergeCell ref="O111:P111"/>
    <mergeCell ref="M111:N111"/>
    <mergeCell ref="K111:L111"/>
    <mergeCell ref="H111:J111"/>
    <mergeCell ref="M115:N115"/>
    <mergeCell ref="O115:P115"/>
    <mergeCell ref="B115:G115"/>
    <mergeCell ref="D114:G114"/>
    <mergeCell ref="H114:J114"/>
    <mergeCell ref="K114:L114"/>
    <mergeCell ref="M114:N114"/>
    <mergeCell ref="O114:P114"/>
    <mergeCell ref="D111:G111"/>
    <mergeCell ref="B113:C113"/>
    <mergeCell ref="D113:G113"/>
    <mergeCell ref="H113:J113"/>
    <mergeCell ref="K113:L113"/>
    <mergeCell ref="M113:N113"/>
    <mergeCell ref="O113:P113"/>
    <mergeCell ref="O110:P110"/>
    <mergeCell ref="M110:N110"/>
    <mergeCell ref="K110:L110"/>
    <mergeCell ref="H110:J110"/>
    <mergeCell ref="D110:G110"/>
    <mergeCell ref="D66:P66"/>
    <mergeCell ref="D68:P68"/>
    <mergeCell ref="L100:P100"/>
    <mergeCell ref="H100:K100"/>
    <mergeCell ref="D100:G100"/>
    <mergeCell ref="K74:L74"/>
    <mergeCell ref="I74:J74"/>
    <mergeCell ref="D102:P102"/>
    <mergeCell ref="B104:P104"/>
    <mergeCell ref="B105:P105"/>
    <mergeCell ref="B106:P106"/>
    <mergeCell ref="B107:P107"/>
    <mergeCell ref="L99:P99"/>
    <mergeCell ref="L98:P98"/>
    <mergeCell ref="B73:C73"/>
    <mergeCell ref="B74:C74"/>
    <mergeCell ref="O90:P90"/>
    <mergeCell ref="B78:C78"/>
    <mergeCell ref="B79:C79"/>
    <mergeCell ref="D55:I55"/>
    <mergeCell ref="L55:M55"/>
    <mergeCell ref="B75:C75"/>
    <mergeCell ref="B76:C76"/>
    <mergeCell ref="B77:C77"/>
    <mergeCell ref="I75:J75"/>
    <mergeCell ref="I76:J76"/>
    <mergeCell ref="I77:J77"/>
    <mergeCell ref="M75:N75"/>
    <mergeCell ref="M76:N76"/>
    <mergeCell ref="M77:N77"/>
    <mergeCell ref="C65:P65"/>
    <mergeCell ref="D67:P67"/>
    <mergeCell ref="B58:C58"/>
    <mergeCell ref="D58:I58"/>
    <mergeCell ref="L58:M58"/>
    <mergeCell ref="K75:L75"/>
    <mergeCell ref="K76:L76"/>
    <mergeCell ref="K77:L77"/>
    <mergeCell ref="O75:P75"/>
    <mergeCell ref="O76:P76"/>
    <mergeCell ref="O77:P77"/>
    <mergeCell ref="B84:C84"/>
    <mergeCell ref="B85:C85"/>
    <mergeCell ref="B86:C86"/>
    <mergeCell ref="D75:H75"/>
    <mergeCell ref="D76:H76"/>
    <mergeCell ref="D77:H77"/>
    <mergeCell ref="D78:H78"/>
    <mergeCell ref="D79:H79"/>
    <mergeCell ref="D80:H80"/>
    <mergeCell ref="D81:H81"/>
    <mergeCell ref="D82:H82"/>
    <mergeCell ref="D83:H83"/>
    <mergeCell ref="K78:L78"/>
    <mergeCell ref="K79:L79"/>
    <mergeCell ref="K80:L80"/>
    <mergeCell ref="K81:L81"/>
    <mergeCell ref="K82:L82"/>
    <mergeCell ref="K83:L83"/>
    <mergeCell ref="B80:C80"/>
    <mergeCell ref="B81:C81"/>
    <mergeCell ref="B82:C82"/>
    <mergeCell ref="B83:C83"/>
    <mergeCell ref="I78:J78"/>
    <mergeCell ref="I79:J79"/>
    <mergeCell ref="I80:J80"/>
    <mergeCell ref="I81:J81"/>
    <mergeCell ref="I82:J82"/>
    <mergeCell ref="I83:J83"/>
    <mergeCell ref="I84:J84"/>
    <mergeCell ref="I85:J85"/>
    <mergeCell ref="I86:J86"/>
    <mergeCell ref="O84:P84"/>
    <mergeCell ref="O85:P85"/>
    <mergeCell ref="O86:P86"/>
    <mergeCell ref="O87:P87"/>
    <mergeCell ref="O88:P88"/>
    <mergeCell ref="O89:P89"/>
    <mergeCell ref="M78:N78"/>
    <mergeCell ref="M79:N79"/>
    <mergeCell ref="M80:N80"/>
    <mergeCell ref="M81:N81"/>
    <mergeCell ref="M82:N82"/>
    <mergeCell ref="M83:N83"/>
    <mergeCell ref="M84:N84"/>
    <mergeCell ref="M85:N85"/>
    <mergeCell ref="M86:N86"/>
    <mergeCell ref="O78:P78"/>
    <mergeCell ref="O79:P79"/>
    <mergeCell ref="O80:P80"/>
    <mergeCell ref="O81:P81"/>
    <mergeCell ref="O82:P82"/>
    <mergeCell ref="O83:P83"/>
    <mergeCell ref="B91:C91"/>
    <mergeCell ref="D91:H91"/>
    <mergeCell ref="I91:J91"/>
    <mergeCell ref="K91:L91"/>
    <mergeCell ref="M91:N91"/>
    <mergeCell ref="O91:P91"/>
    <mergeCell ref="M87:N87"/>
    <mergeCell ref="M88:N88"/>
    <mergeCell ref="M89:N89"/>
    <mergeCell ref="I87:J87"/>
    <mergeCell ref="I88:J88"/>
    <mergeCell ref="I89:J89"/>
    <mergeCell ref="B87:C87"/>
    <mergeCell ref="B88:C88"/>
    <mergeCell ref="B89:C89"/>
    <mergeCell ref="K87:L87"/>
    <mergeCell ref="K88:L88"/>
    <mergeCell ref="K89:L89"/>
  </mergeCells>
  <pageMargins left="0.7" right="0.7" top="0.75" bottom="0.75" header="0.3" footer="0.3"/>
  <pageSetup paperSize="9" scale="55" orientation="portrait" r:id="rId1"/>
  <rowBreaks count="1" manualBreakCount="1">
    <brk id="72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2026-03-30T10:59:24Z</dcterms:modified>
</cp:coreProperties>
</file>