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Лист1!$A$1:$Q$125</definedName>
  </definedNames>
  <calcPr calcId="145621"/>
</workbook>
</file>

<file path=xl/calcChain.xml><?xml version="1.0" encoding="utf-8"?>
<calcChain xmlns="http://schemas.openxmlformats.org/spreadsheetml/2006/main">
  <c r="P53" i="1" l="1"/>
  <c r="P62" i="1"/>
  <c r="R62" i="1"/>
  <c r="R56" i="1"/>
  <c r="P41" i="1"/>
  <c r="Q41" i="1"/>
  <c r="R41" i="1" s="1"/>
  <c r="N62" i="1" l="1"/>
  <c r="P56" i="1"/>
  <c r="N56" i="1"/>
  <c r="N44" i="1" l="1"/>
  <c r="O40" i="1"/>
  <c r="K101" i="1" l="1"/>
  <c r="P49" i="1" l="1"/>
  <c r="P46" i="1"/>
  <c r="P54" i="1"/>
  <c r="P43" i="1"/>
  <c r="P40" i="1" s="1"/>
  <c r="K42" i="1" l="1"/>
  <c r="K41" i="1"/>
  <c r="N41" i="1" s="1"/>
  <c r="N64" i="1"/>
  <c r="P64" i="1" s="1"/>
  <c r="N52" i="1"/>
  <c r="N63" i="1"/>
  <c r="N65" i="1"/>
  <c r="P65" i="1" s="1"/>
  <c r="P66" i="1" l="1"/>
  <c r="M122" i="1"/>
  <c r="K122" i="1"/>
  <c r="H122" i="1"/>
  <c r="O122" i="1" l="1"/>
  <c r="K123" i="1"/>
  <c r="M123" i="1"/>
  <c r="H121" i="1"/>
  <c r="O121" i="1" s="1"/>
  <c r="H123" i="1" l="1"/>
  <c r="O123" i="1" s="1"/>
  <c r="K53" i="1" l="1"/>
  <c r="K49" i="1" l="1"/>
  <c r="N58" i="1" l="1"/>
  <c r="N43" i="1" l="1"/>
  <c r="N45" i="1"/>
  <c r="N47" i="1"/>
  <c r="N48" i="1"/>
  <c r="N50" i="1"/>
  <c r="N51" i="1"/>
  <c r="N54" i="1"/>
  <c r="N55" i="1"/>
  <c r="N57" i="1"/>
  <c r="N59" i="1"/>
  <c r="N60" i="1"/>
  <c r="N61" i="1"/>
  <c r="N42" i="1"/>
  <c r="K46" i="1"/>
  <c r="N46" i="1" s="1"/>
  <c r="K40" i="1"/>
  <c r="N40" i="1" s="1"/>
  <c r="N49" i="1" l="1"/>
  <c r="N53" i="1"/>
  <c r="N66" i="1" s="1"/>
  <c r="K66" i="1"/>
</calcChain>
</file>

<file path=xl/sharedStrings.xml><?xml version="1.0" encoding="utf-8"?>
<sst xmlns="http://schemas.openxmlformats.org/spreadsheetml/2006/main" count="240" uniqueCount="155">
  <si>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</si>
  <si>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</si>
  <si>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</si>
  <si>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</si>
  <si>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</si>
  <si>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</si>
  <si>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</si>
  <si>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</si>
  <si>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</si>
  <si>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</si>
  <si>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</si>
  <si>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</si>
  <si>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</si>
  <si>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</si>
  <si>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</si>
  <si>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</si>
  <si>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</si>
  <si>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</si>
  <si>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</si>
  <si>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</si>
  <si>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</si>
  <si>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</si>
  <si>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</si>
  <si>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</si>
  <si>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</si>
  <si>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</si>
  <si>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</si>
  <si>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</si>
  <si>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</si>
  <si>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</si>
  <si>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</si>
  <si>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</si>
  <si>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</si>
  <si>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</si>
  <si>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</si>
  <si>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</si>
  <si>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</si>
  <si>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</si>
  <si>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</si>
  <si>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</si>
  <si>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</si>
  <si>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</si>
  <si>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</si>
  <si>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</si>
  <si>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</si>
  <si>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</si>
  <si>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</si>
  <si>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</si>
  <si>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</si>
  <si>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</si>
  <si>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</si>
  <si>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</si>
  <si>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</si>
  <si>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</si>
  <si>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</si>
  <si>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</si>
  <si>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</si>
  <si>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</si>
  <si>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</si>
  <si>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</si>
  <si>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</si>
  <si>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</si>
  <si>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</si>
  <si>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</si>
  <si>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</si>
  <si>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</si>
  <si>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</si>
  <si>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</si>
  <si>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</si>
  <si>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</si>
  <si>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</si>
  <si>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</si>
  <si>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</si>
  <si>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</si>
  <si>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</si>
  <si>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</si>
  <si>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</si>
  <si>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</si>
  <si>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</si>
  <si>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</si>
  <si>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</si>
  <si>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</si>
  <si>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</si>
  <si>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</si>
  <si>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</si>
  <si>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</si>
  <si>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</si>
  <si>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</si>
  <si>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</si>
  <si>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</si>
  <si>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</si>
  <si>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</si>
  <si>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</si>
  <si>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</si>
  <si>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</si>
  <si>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</si>
  <si>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4.8.</t>
  </si>
  <si>
    <t>Непредвиденные работы (форс-мажорные обстоятельства)</t>
  </si>
  <si>
    <t>г. Ангарск,   микрорайон     32,         дом    3</t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</si>
  <si>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</si>
  <si>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</si>
  <si>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13990,6</t>
    </r>
    <r>
      <rPr>
        <sz val="11"/>
        <color theme="1"/>
        <rFont val="Times New Roman"/>
        <family val="1"/>
        <charset val="204"/>
      </rPr>
      <t>__кв.м</t>
    </r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</si>
  <si>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</si>
  <si>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периода:_-</t>
    </r>
    <r>
      <rPr>
        <u/>
        <sz val="11"/>
        <color theme="1"/>
        <rFont val="Times New Roman"/>
        <family val="1"/>
        <charset val="204"/>
      </rPr>
      <t>939280,9</t>
    </r>
    <r>
      <rPr>
        <sz val="11"/>
        <color theme="1"/>
        <rFont val="Times New Roman"/>
        <family val="1"/>
        <charset val="204"/>
      </rPr>
      <t>_руб.</t>
    </r>
  </si>
  <si>
    <t>Платежи нанимателей помещений в многоквартирном доме</t>
  </si>
  <si>
    <t>м2</t>
  </si>
  <si>
    <t>4.9.</t>
  </si>
  <si>
    <t>3.3.</t>
  </si>
  <si>
    <t>Обслуживание насосного оборудования</t>
  </si>
  <si>
    <t>4.11.</t>
  </si>
  <si>
    <t>4.12.</t>
  </si>
  <si>
    <t>Услуги по управлению МКД 15 % от расходов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</si>
  <si>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335774,4</t>
    </r>
    <r>
      <rPr>
        <sz val="11"/>
        <color theme="1"/>
        <rFont val="Times New Roman"/>
        <family val="1"/>
        <charset val="204"/>
      </rPr>
      <t>_руб.</t>
    </r>
  </si>
  <si>
    <t>Ввлка деревьев в городских условиях</t>
  </si>
  <si>
    <t>Замена колеса на мусорном контейнере</t>
  </si>
  <si>
    <t>Восстановление панелей фасада</t>
  </si>
  <si>
    <t>4 шт</t>
  </si>
  <si>
    <t>3,42 (м3)</t>
  </si>
  <si>
    <t>услуга</t>
  </si>
  <si>
    <t xml:space="preserve">Отбивка штукатурки с а/вышки </t>
  </si>
  <si>
    <t>100 м2</t>
  </si>
  <si>
    <t>ГИС ЖКХ</t>
  </si>
  <si>
    <t>Завоз, вывоз контейнеров, МАФ и т.д.</t>
  </si>
  <si>
    <t>Ручная односторонняя сварка деталей контейнера</t>
  </si>
  <si>
    <t>Укрепление и ремонт покрытия козырька из оцинкованной стали (проф. настила)</t>
  </si>
  <si>
    <t xml:space="preserve"> Установка вывески, информационных листов и т.д.</t>
  </si>
  <si>
    <t>Устройство штахетного забора</t>
  </si>
  <si>
    <t>Установка хомута на м/провод</t>
  </si>
  <si>
    <t>Ремонт скамейки без спинки с окраской отремонтированных мест</t>
  </si>
  <si>
    <t xml:space="preserve">Окраска скамейки без спинки </t>
  </si>
  <si>
    <t>Ремонт качели-балансир</t>
  </si>
  <si>
    <t>Ремонт качели-балансир с окраской отремонтированных мест</t>
  </si>
  <si>
    <t>Смена отдельных участков трубопровода Д-15 мм</t>
  </si>
  <si>
    <t>Смена отдельных участков трубопровода Д-25 мм</t>
  </si>
  <si>
    <t>Смена отдельных участков трубопровода Д-20 мм</t>
  </si>
  <si>
    <t>Установка доски объявлений</t>
  </si>
  <si>
    <t>1 услуга</t>
  </si>
  <si>
    <t>0,836 (10м)</t>
  </si>
  <si>
    <t>1 шт</t>
  </si>
  <si>
    <t>3 шт</t>
  </si>
  <si>
    <t>1 участок</t>
  </si>
  <si>
    <t>2 участка</t>
  </si>
  <si>
    <t>2,5 м2</t>
  </si>
  <si>
    <t>16 шт</t>
  </si>
  <si>
    <t>12,6 м2</t>
  </si>
  <si>
    <t>1 место</t>
  </si>
  <si>
    <t>1.4.</t>
  </si>
  <si>
    <t>1.5.</t>
  </si>
  <si>
    <t>Обслуживание  содержание лифтов, обязательное страхование</t>
  </si>
  <si>
    <t>Ремонт ковша мусоропровода- укрепление, смазка и т.д.</t>
  </si>
  <si>
    <t>2 шт</t>
  </si>
  <si>
    <r>
      <t>Стоимость работ по текущему ремонту, выполненных за отчетный период:</t>
    </r>
    <r>
      <rPr>
        <u/>
        <sz val="11"/>
        <color theme="1"/>
        <rFont val="Times New Roman"/>
        <family val="1"/>
        <charset val="204"/>
      </rPr>
      <t xml:space="preserve">_177658,29 </t>
    </r>
    <r>
      <rPr>
        <sz val="11"/>
        <color theme="1"/>
        <rFont val="Times New Roman"/>
        <family val="1"/>
        <charset val="204"/>
      </rPr>
      <t>руб.</t>
    </r>
  </si>
  <si>
    <r>
      <t>Остаток/перерасход (сальдо) денежных средств на финансирование текущего ремонта на 31 декабря отчетного периода:</t>
    </r>
    <r>
      <rPr>
        <u/>
        <sz val="11"/>
        <color theme="1"/>
        <rFont val="Times New Roman"/>
        <family val="1"/>
        <charset val="204"/>
      </rPr>
      <t xml:space="preserve">-781164,79 </t>
    </r>
    <r>
      <rPr>
        <sz val="11"/>
        <color theme="1"/>
        <rFont val="Times New Roman"/>
        <family val="1"/>
        <charset val="204"/>
      </rPr>
      <t>руб.</t>
    </r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</si>
  <si>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2567811,89_</t>
    </r>
    <r>
      <rPr>
        <sz val="11"/>
        <color theme="1"/>
        <rFont val="Times New Roman"/>
        <family val="1"/>
        <charset val="204"/>
      </rPr>
      <t>руб.</t>
    </r>
  </si>
  <si>
    <t>по факту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</si>
</sst>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5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right"/>
    </xf>
    <xf numFmtId="0" fontId="2" fillId="2" borderId="1" xfId="0" applyFont="1" applyFill="1" applyBorder="1"/>
    <xf numFmtId="0" fontId="2" fillId="0" borderId="1" xfId="0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0" borderId="11" xfId="0" applyFont="1" applyBorder="1" applyAlignment="1">
      <alignment horizontal="center"/>
    </xf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2" fillId="0" borderId="13" xfId="0" applyFont="1" applyBorder="1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2" fontId="1" fillId="0" borderId="1" xfId="0" applyNumberFormat="1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164" fontId="2" fillId="0" borderId="7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9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5"/>
  <sheetViews>
    <sheetView tabSelected="1" view="pageBreakPreview" zoomScaleNormal="90" zoomScaleSheetLayoutView="100" workbookViewId="0">
      <selection activeCell="S84" sqref="S84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7" width="4.28515625" style="5" customWidth="1"/>
    <col min="18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71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59" t="s">
        <v>4</v>
      </c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</row>
    <row r="7" spans="2:16" ht="12.6" customHeight="1" x14ac:dyDescent="0.25">
      <c r="D7" s="59" t="s">
        <v>5</v>
      </c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59" t="s">
        <v>75</v>
      </c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</row>
    <row r="10" spans="2:16" ht="18" customHeight="1" x14ac:dyDescent="0.25">
      <c r="B10" s="107" t="s">
        <v>98</v>
      </c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7"/>
    </row>
    <row r="11" spans="2:16" ht="15.75" x14ac:dyDescent="0.25">
      <c r="D11" s="107" t="s">
        <v>90</v>
      </c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</row>
    <row r="12" spans="2:16" ht="4.5" customHeight="1" x14ac:dyDescent="0.25"/>
    <row r="13" spans="2:16" ht="17.45" customHeight="1" x14ac:dyDescent="0.25">
      <c r="B13" s="107" t="s">
        <v>86</v>
      </c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</row>
    <row r="14" spans="2:16" x14ac:dyDescent="0.25">
      <c r="B14" s="108" t="s">
        <v>6</v>
      </c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8"/>
      <c r="P14" s="108"/>
    </row>
    <row r="15" spans="2:16" ht="18.95" customHeight="1" x14ac:dyDescent="0.25">
      <c r="B15" s="107" t="s">
        <v>87</v>
      </c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</row>
    <row r="16" spans="2:16" x14ac:dyDescent="0.25">
      <c r="B16" s="108" t="s">
        <v>72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</row>
    <row r="17" spans="2:16" ht="5.0999999999999996" customHeight="1" x14ac:dyDescent="0.25"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</row>
    <row r="18" spans="2:16" ht="14.1" customHeight="1" x14ac:dyDescent="0.25">
      <c r="B18" s="107" t="s">
        <v>88</v>
      </c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</row>
    <row r="19" spans="2:16" x14ac:dyDescent="0.25">
      <c r="B19" s="108" t="s">
        <v>73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</row>
    <row r="20" spans="2:16" ht="7.5" customHeight="1" x14ac:dyDescent="0.25"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</row>
    <row r="21" spans="2:16" ht="9" hidden="1" customHeight="1" x14ac:dyDescent="0.25"/>
    <row r="22" spans="2:16" ht="12" customHeight="1" x14ac:dyDescent="0.25">
      <c r="E22" s="59" t="s">
        <v>74</v>
      </c>
      <c r="F22" s="59"/>
      <c r="G22" s="59"/>
      <c r="H22" s="59"/>
      <c r="I22" s="59"/>
      <c r="J22" s="59"/>
      <c r="K22" s="59"/>
      <c r="L22" s="59"/>
      <c r="M22" s="59"/>
    </row>
    <row r="23" spans="2:16" ht="18" customHeight="1" x14ac:dyDescent="0.25">
      <c r="B23" s="107" t="s">
        <v>92</v>
      </c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</row>
    <row r="24" spans="2:16" x14ac:dyDescent="0.25">
      <c r="B24" s="108" t="s">
        <v>8</v>
      </c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</row>
    <row r="25" spans="2:16" ht="18" customHeight="1" x14ac:dyDescent="0.25">
      <c r="B25" s="107" t="s">
        <v>89</v>
      </c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</row>
    <row r="26" spans="2:16" x14ac:dyDescent="0.25">
      <c r="B26" s="108" t="s">
        <v>76</v>
      </c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</row>
    <row r="27" spans="2:16" ht="5.0999999999999996" customHeight="1" x14ac:dyDescent="0.25">
      <c r="C27" s="108"/>
      <c r="D27" s="108"/>
      <c r="E27" s="108"/>
      <c r="F27" s="108"/>
      <c r="G27" s="108"/>
      <c r="H27" s="108"/>
      <c r="I27" s="108"/>
      <c r="J27" s="108"/>
      <c r="K27" s="108"/>
      <c r="L27" s="108"/>
    </row>
    <row r="28" spans="2:16" ht="18.95" customHeight="1" x14ac:dyDescent="0.25">
      <c r="B28" s="59" t="s">
        <v>77</v>
      </c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</row>
    <row r="29" spans="2:16" ht="15.75" x14ac:dyDescent="0.25">
      <c r="B29" s="59" t="s">
        <v>101</v>
      </c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</row>
    <row r="30" spans="2:16" ht="6" customHeight="1" x14ac:dyDescent="0.25"/>
    <row r="31" spans="2:16" ht="9.9499999999999993" hidden="1" customHeight="1" x14ac:dyDescent="0.25"/>
    <row r="32" spans="2:16" ht="17.45" customHeight="1" x14ac:dyDescent="0.25">
      <c r="C32" s="59" t="s">
        <v>102</v>
      </c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7"/>
    </row>
    <row r="33" spans="2:19" ht="13.5" customHeight="1" x14ac:dyDescent="0.25"/>
    <row r="34" spans="2:19" x14ac:dyDescent="0.25">
      <c r="B34" s="5" t="s">
        <v>69</v>
      </c>
    </row>
    <row r="35" spans="2:19" x14ac:dyDescent="0.25">
      <c r="B35" s="5" t="s">
        <v>70</v>
      </c>
    </row>
    <row r="36" spans="2:19" ht="9.9499999999999993" customHeight="1" x14ac:dyDescent="0.25"/>
    <row r="37" spans="2:19" x14ac:dyDescent="0.25">
      <c r="B37" s="99" t="s">
        <v>9</v>
      </c>
      <c r="C37" s="100"/>
      <c r="D37" s="99" t="s">
        <v>10</v>
      </c>
      <c r="E37" s="100"/>
      <c r="F37" s="100"/>
      <c r="G37" s="100"/>
      <c r="H37" s="100"/>
      <c r="I37" s="97"/>
      <c r="J37" s="97" t="s">
        <v>11</v>
      </c>
      <c r="K37" s="95" t="s">
        <v>12</v>
      </c>
      <c r="L37" s="91" t="s">
        <v>13</v>
      </c>
      <c r="M37" s="93"/>
      <c r="N37" s="92"/>
      <c r="O37" s="109" t="s">
        <v>14</v>
      </c>
      <c r="P37" s="110"/>
    </row>
    <row r="38" spans="2:19" ht="103.5" customHeight="1" x14ac:dyDescent="0.25">
      <c r="B38" s="101"/>
      <c r="C38" s="102"/>
      <c r="D38" s="101"/>
      <c r="E38" s="102"/>
      <c r="F38" s="102"/>
      <c r="G38" s="102"/>
      <c r="H38" s="102"/>
      <c r="I38" s="98"/>
      <c r="J38" s="98"/>
      <c r="K38" s="96"/>
      <c r="L38" s="67" t="s">
        <v>15</v>
      </c>
      <c r="M38" s="67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111">
        <v>1</v>
      </c>
      <c r="C39" s="112"/>
      <c r="D39" s="103">
        <v>2</v>
      </c>
      <c r="E39" s="104"/>
      <c r="F39" s="104"/>
      <c r="G39" s="104"/>
      <c r="H39" s="104"/>
      <c r="I39" s="105"/>
      <c r="J39" s="11">
        <v>3</v>
      </c>
      <c r="K39" s="12">
        <v>4</v>
      </c>
      <c r="L39" s="106">
        <v>5</v>
      </c>
      <c r="M39" s="106"/>
      <c r="N39" s="12">
        <v>6</v>
      </c>
      <c r="O39" s="12">
        <v>7</v>
      </c>
      <c r="P39" s="13">
        <v>8</v>
      </c>
    </row>
    <row r="40" spans="2:19" ht="29.1" customHeight="1" x14ac:dyDescent="0.25">
      <c r="B40" s="113" t="s">
        <v>38</v>
      </c>
      <c r="C40" s="114"/>
      <c r="D40" s="88" t="s">
        <v>37</v>
      </c>
      <c r="E40" s="89"/>
      <c r="F40" s="89"/>
      <c r="G40" s="89"/>
      <c r="H40" s="89"/>
      <c r="I40" s="90"/>
      <c r="J40" s="15" t="s">
        <v>105</v>
      </c>
      <c r="K40" s="16">
        <f>SUM(K42:K45)</f>
        <v>5.88</v>
      </c>
      <c r="L40" s="72">
        <v>13990.6</v>
      </c>
      <c r="M40" s="72"/>
      <c r="N40" s="17">
        <f>K40*L40*12</f>
        <v>987176.73600000003</v>
      </c>
      <c r="O40" s="18">
        <f>SUM(O41:O45)</f>
        <v>46491.4</v>
      </c>
      <c r="P40" s="18">
        <f>SUM(P41:P45)</f>
        <v>998732.58600000001</v>
      </c>
      <c r="S40" s="87"/>
    </row>
    <row r="41" spans="2:19" ht="17.100000000000001" customHeight="1" x14ac:dyDescent="0.25">
      <c r="B41" s="46" t="s">
        <v>40</v>
      </c>
      <c r="C41" s="47"/>
      <c r="D41" s="69" t="s">
        <v>41</v>
      </c>
      <c r="E41" s="70"/>
      <c r="F41" s="70"/>
      <c r="G41" s="70"/>
      <c r="H41" s="70"/>
      <c r="I41" s="71"/>
      <c r="J41" s="34" t="s">
        <v>105</v>
      </c>
      <c r="K41" s="23">
        <f>2.3+0.68</f>
        <v>2.98</v>
      </c>
      <c r="L41" s="72">
        <v>4519.6000000000004</v>
      </c>
      <c r="M41" s="72"/>
      <c r="N41" s="21">
        <f>K41*L41*12</f>
        <v>161620.89600000001</v>
      </c>
      <c r="O41" s="22">
        <v>4519.6000000000004</v>
      </c>
      <c r="P41" s="21">
        <f>N41</f>
        <v>161620.89600000001</v>
      </c>
      <c r="Q41" s="5">
        <f>SUM(P41:P42)</f>
        <v>485529.09600000002</v>
      </c>
      <c r="R41" s="5">
        <f>Q41+P43</f>
        <v>992507.58600000001</v>
      </c>
      <c r="S41" s="87"/>
    </row>
    <row r="42" spans="2:19" ht="17.100000000000001" customHeight="1" x14ac:dyDescent="0.25">
      <c r="B42" s="46" t="s">
        <v>42</v>
      </c>
      <c r="C42" s="47"/>
      <c r="D42" s="69" t="s">
        <v>41</v>
      </c>
      <c r="E42" s="70"/>
      <c r="F42" s="70"/>
      <c r="G42" s="70"/>
      <c r="H42" s="70"/>
      <c r="I42" s="71"/>
      <c r="J42" s="13" t="s">
        <v>105</v>
      </c>
      <c r="K42" s="20">
        <f>2.17+0.68</f>
        <v>2.85</v>
      </c>
      <c r="L42" s="72">
        <v>9471</v>
      </c>
      <c r="M42" s="72"/>
      <c r="N42" s="21">
        <f>K42*L42*12</f>
        <v>323908.2</v>
      </c>
      <c r="O42" s="22">
        <v>9471</v>
      </c>
      <c r="P42" s="22">
        <v>323908.2</v>
      </c>
      <c r="S42" s="87"/>
    </row>
    <row r="43" spans="2:19" ht="29.1" customHeight="1" x14ac:dyDescent="0.25">
      <c r="B43" s="46" t="s">
        <v>44</v>
      </c>
      <c r="C43" s="47"/>
      <c r="D43" s="69" t="s">
        <v>43</v>
      </c>
      <c r="E43" s="70"/>
      <c r="F43" s="70"/>
      <c r="G43" s="70"/>
      <c r="H43" s="70"/>
      <c r="I43" s="71"/>
      <c r="J43" s="34" t="s">
        <v>105</v>
      </c>
      <c r="K43" s="20">
        <v>2.97</v>
      </c>
      <c r="L43" s="72">
        <v>13990.6</v>
      </c>
      <c r="M43" s="72"/>
      <c r="N43" s="24">
        <f t="shared" ref="N43:N64" si="0">K43*L43*12</f>
        <v>498624.98400000005</v>
      </c>
      <c r="O43" s="22">
        <v>13990.6</v>
      </c>
      <c r="P43" s="22">
        <f>498624.98+2415+2153.67+3784.84</f>
        <v>506978.49</v>
      </c>
      <c r="S43" s="87"/>
    </row>
    <row r="44" spans="2:19" ht="29.1" customHeight="1" x14ac:dyDescent="0.25">
      <c r="B44" s="46" t="s">
        <v>146</v>
      </c>
      <c r="C44" s="47"/>
      <c r="D44" s="69" t="s">
        <v>91</v>
      </c>
      <c r="E44" s="70"/>
      <c r="F44" s="70"/>
      <c r="G44" s="70"/>
      <c r="H44" s="70"/>
      <c r="I44" s="71"/>
      <c r="J44" s="34" t="s">
        <v>105</v>
      </c>
      <c r="K44" s="23">
        <v>0.01</v>
      </c>
      <c r="L44" s="72">
        <v>4519.6000000000004</v>
      </c>
      <c r="M44" s="72"/>
      <c r="N44" s="21">
        <f t="shared" ref="N44" si="1">K44*L44*12</f>
        <v>542.35200000000009</v>
      </c>
      <c r="O44" s="22">
        <v>4519.6000000000004</v>
      </c>
      <c r="P44" s="22">
        <v>542.4</v>
      </c>
      <c r="S44" s="87"/>
    </row>
    <row r="45" spans="2:19" ht="29.1" customHeight="1" x14ac:dyDescent="0.25">
      <c r="B45" s="46" t="s">
        <v>147</v>
      </c>
      <c r="C45" s="47"/>
      <c r="D45" s="69" t="s">
        <v>91</v>
      </c>
      <c r="E45" s="70"/>
      <c r="F45" s="70"/>
      <c r="G45" s="70"/>
      <c r="H45" s="70"/>
      <c r="I45" s="71"/>
      <c r="J45" s="34" t="s">
        <v>105</v>
      </c>
      <c r="K45" s="20">
        <v>0.05</v>
      </c>
      <c r="L45" s="72">
        <v>9471</v>
      </c>
      <c r="M45" s="72"/>
      <c r="N45" s="21">
        <f t="shared" si="0"/>
        <v>5682.6</v>
      </c>
      <c r="O45" s="22">
        <v>13990.6</v>
      </c>
      <c r="P45" s="22">
        <v>5682.6</v>
      </c>
      <c r="S45" s="87"/>
    </row>
    <row r="46" spans="2:19" ht="42.75" customHeight="1" x14ac:dyDescent="0.25">
      <c r="B46" s="61" t="s">
        <v>19</v>
      </c>
      <c r="C46" s="62"/>
      <c r="D46" s="63" t="s">
        <v>45</v>
      </c>
      <c r="E46" s="64"/>
      <c r="F46" s="64"/>
      <c r="G46" s="64"/>
      <c r="H46" s="64"/>
      <c r="I46" s="65"/>
      <c r="J46" s="15" t="s">
        <v>105</v>
      </c>
      <c r="K46" s="16">
        <f>SUM(K47:K48)</f>
        <v>1</v>
      </c>
      <c r="L46" s="72"/>
      <c r="M46" s="72"/>
      <c r="N46" s="17">
        <f>K46*L46*12+SUM(N47:N48)</f>
        <v>167887.2</v>
      </c>
      <c r="O46" s="25"/>
      <c r="P46" s="25">
        <f>SUM(P47:P48)</f>
        <v>113594.99</v>
      </c>
      <c r="S46" s="87"/>
    </row>
    <row r="47" spans="2:19" x14ac:dyDescent="0.25">
      <c r="B47" s="46" t="s">
        <v>46</v>
      </c>
      <c r="C47" s="47"/>
      <c r="D47" s="54" t="s">
        <v>48</v>
      </c>
      <c r="E47" s="55"/>
      <c r="F47" s="55"/>
      <c r="G47" s="55"/>
      <c r="H47" s="55"/>
      <c r="I47" s="56"/>
      <c r="J47" s="13" t="s">
        <v>105</v>
      </c>
      <c r="K47" s="26">
        <v>0.85</v>
      </c>
      <c r="L47" s="46">
        <v>13990.6</v>
      </c>
      <c r="M47" s="47"/>
      <c r="N47" s="21">
        <f t="shared" si="0"/>
        <v>142704.12</v>
      </c>
      <c r="O47" s="22">
        <v>13990.6</v>
      </c>
      <c r="P47" s="22">
        <v>106843.55</v>
      </c>
      <c r="S47" s="87"/>
    </row>
    <row r="48" spans="2:19" x14ac:dyDescent="0.25">
      <c r="B48" s="116" t="s">
        <v>47</v>
      </c>
      <c r="C48" s="117"/>
      <c r="D48" s="54" t="s">
        <v>49</v>
      </c>
      <c r="E48" s="55"/>
      <c r="F48" s="55"/>
      <c r="G48" s="55"/>
      <c r="H48" s="55"/>
      <c r="I48" s="56"/>
      <c r="J48" s="13" t="s">
        <v>105</v>
      </c>
      <c r="K48" s="26">
        <v>0.15</v>
      </c>
      <c r="L48" s="46">
        <v>13990.6</v>
      </c>
      <c r="M48" s="47"/>
      <c r="N48" s="24">
        <f t="shared" si="0"/>
        <v>25183.08</v>
      </c>
      <c r="O48" s="22">
        <v>13990.6</v>
      </c>
      <c r="P48" s="22">
        <v>6751.44</v>
      </c>
      <c r="S48" s="87"/>
    </row>
    <row r="49" spans="2:19" ht="42.95" customHeight="1" x14ac:dyDescent="0.25">
      <c r="B49" s="61" t="s">
        <v>26</v>
      </c>
      <c r="C49" s="62"/>
      <c r="D49" s="63" t="s">
        <v>50</v>
      </c>
      <c r="E49" s="64"/>
      <c r="F49" s="64"/>
      <c r="G49" s="64"/>
      <c r="H49" s="64"/>
      <c r="I49" s="65"/>
      <c r="J49" s="15" t="s">
        <v>105</v>
      </c>
      <c r="K49" s="16">
        <f>SUM(K50:K51)</f>
        <v>0.8600000000000001</v>
      </c>
      <c r="L49" s="61"/>
      <c r="M49" s="62"/>
      <c r="N49" s="27">
        <f>SUM(N50:N52)</f>
        <v>147740.736</v>
      </c>
      <c r="O49" s="25">
        <v>13990.6</v>
      </c>
      <c r="P49" s="25">
        <f>SUM(P50:P52)</f>
        <v>297837.97000000003</v>
      </c>
      <c r="S49" s="87"/>
    </row>
    <row r="50" spans="2:19" ht="29.1" customHeight="1" x14ac:dyDescent="0.25">
      <c r="B50" s="116" t="s">
        <v>51</v>
      </c>
      <c r="C50" s="117"/>
      <c r="D50" s="75" t="s">
        <v>52</v>
      </c>
      <c r="E50" s="76"/>
      <c r="F50" s="76"/>
      <c r="G50" s="76"/>
      <c r="H50" s="76"/>
      <c r="I50" s="77"/>
      <c r="J50" s="13" t="s">
        <v>105</v>
      </c>
      <c r="K50" s="20">
        <v>0.8</v>
      </c>
      <c r="L50" s="42">
        <v>13990.6</v>
      </c>
      <c r="M50" s="42"/>
      <c r="N50" s="24">
        <f t="shared" si="0"/>
        <v>134309.76000000001</v>
      </c>
      <c r="O50" s="22">
        <v>13990.6</v>
      </c>
      <c r="P50" s="22">
        <v>259649.89</v>
      </c>
      <c r="S50" s="87"/>
    </row>
    <row r="51" spans="2:19" x14ac:dyDescent="0.25">
      <c r="B51" s="46" t="s">
        <v>53</v>
      </c>
      <c r="C51" s="47"/>
      <c r="D51" s="60" t="s">
        <v>54</v>
      </c>
      <c r="E51" s="60"/>
      <c r="F51" s="60"/>
      <c r="G51" s="60"/>
      <c r="H51" s="60"/>
      <c r="I51" s="60"/>
      <c r="J51" s="13" t="s">
        <v>105</v>
      </c>
      <c r="K51" s="28">
        <v>0.06</v>
      </c>
      <c r="L51" s="42">
        <v>13990.6</v>
      </c>
      <c r="M51" s="42"/>
      <c r="N51" s="21">
        <f t="shared" si="0"/>
        <v>10073.232</v>
      </c>
      <c r="O51" s="22">
        <v>13990.6</v>
      </c>
      <c r="P51" s="22">
        <v>38188.080000000002</v>
      </c>
      <c r="S51" s="87"/>
    </row>
    <row r="52" spans="2:19" x14ac:dyDescent="0.25">
      <c r="B52" s="57" t="s">
        <v>107</v>
      </c>
      <c r="C52" s="58"/>
      <c r="D52" s="54" t="s">
        <v>97</v>
      </c>
      <c r="E52" s="55"/>
      <c r="F52" s="55"/>
      <c r="G52" s="55"/>
      <c r="H52" s="55"/>
      <c r="I52" s="56"/>
      <c r="J52" s="34" t="s">
        <v>105</v>
      </c>
      <c r="K52" s="23">
        <v>0.02</v>
      </c>
      <c r="L52" s="42">
        <v>13990.6</v>
      </c>
      <c r="M52" s="42"/>
      <c r="N52" s="24">
        <f t="shared" si="0"/>
        <v>3357.7440000000001</v>
      </c>
      <c r="O52" s="22">
        <v>13990.6</v>
      </c>
      <c r="P52" s="22">
        <v>0</v>
      </c>
      <c r="S52" s="87"/>
    </row>
    <row r="53" spans="2:19" x14ac:dyDescent="0.25">
      <c r="B53" s="61" t="s">
        <v>27</v>
      </c>
      <c r="C53" s="62"/>
      <c r="D53" s="63" t="s">
        <v>58</v>
      </c>
      <c r="E53" s="64"/>
      <c r="F53" s="64"/>
      <c r="G53" s="64"/>
      <c r="H53" s="64"/>
      <c r="I53" s="65"/>
      <c r="J53" s="15" t="s">
        <v>105</v>
      </c>
      <c r="K53" s="16">
        <f>SUM(K54:K61)</f>
        <v>2.06</v>
      </c>
      <c r="L53" s="72"/>
      <c r="M53" s="72"/>
      <c r="N53" s="17">
        <f>SUM(N54:N61)</f>
        <v>273061.96799999999</v>
      </c>
      <c r="O53" s="25"/>
      <c r="P53" s="25">
        <f>SUM(P54:P63)</f>
        <v>680969.23</v>
      </c>
      <c r="S53" s="87"/>
    </row>
    <row r="54" spans="2:19" ht="79.5" customHeight="1" x14ac:dyDescent="0.25">
      <c r="B54" s="57" t="s">
        <v>56</v>
      </c>
      <c r="C54" s="58"/>
      <c r="D54" s="75" t="s">
        <v>55</v>
      </c>
      <c r="E54" s="76"/>
      <c r="F54" s="76"/>
      <c r="G54" s="76"/>
      <c r="H54" s="76"/>
      <c r="I54" s="77"/>
      <c r="J54" s="13" t="s">
        <v>105</v>
      </c>
      <c r="K54" s="20">
        <v>0.08</v>
      </c>
      <c r="L54" s="46">
        <v>13990.6</v>
      </c>
      <c r="M54" s="47"/>
      <c r="N54" s="21">
        <f t="shared" si="0"/>
        <v>13430.976000000001</v>
      </c>
      <c r="O54" s="22">
        <v>13990.6</v>
      </c>
      <c r="P54" s="22">
        <f>36000+1921+21724.08</f>
        <v>59645.08</v>
      </c>
      <c r="S54" s="87"/>
    </row>
    <row r="55" spans="2:19" ht="27" customHeight="1" x14ac:dyDescent="0.25">
      <c r="B55" s="57" t="s">
        <v>57</v>
      </c>
      <c r="C55" s="58"/>
      <c r="D55" s="60" t="s">
        <v>59</v>
      </c>
      <c r="E55" s="60"/>
      <c r="F55" s="60"/>
      <c r="G55" s="60"/>
      <c r="H55" s="60"/>
      <c r="I55" s="60"/>
      <c r="J55" s="13" t="s">
        <v>105</v>
      </c>
      <c r="K55" s="20">
        <v>0.3</v>
      </c>
      <c r="L55" s="46">
        <v>13990.6</v>
      </c>
      <c r="M55" s="47"/>
      <c r="N55" s="24">
        <f t="shared" si="0"/>
        <v>50366.16</v>
      </c>
      <c r="O55" s="22">
        <v>13990.6</v>
      </c>
      <c r="P55" s="22">
        <v>98885.6</v>
      </c>
      <c r="S55" s="87"/>
    </row>
    <row r="56" spans="2:19" x14ac:dyDescent="0.25">
      <c r="B56" s="57" t="s">
        <v>60</v>
      </c>
      <c r="C56" s="58"/>
      <c r="D56" s="54" t="s">
        <v>61</v>
      </c>
      <c r="E56" s="55"/>
      <c r="F56" s="55"/>
      <c r="G56" s="55"/>
      <c r="H56" s="55"/>
      <c r="I56" s="56"/>
      <c r="J56" s="34" t="s">
        <v>105</v>
      </c>
      <c r="K56" s="23">
        <v>0.44</v>
      </c>
      <c r="L56" s="46">
        <v>4519.6000000000004</v>
      </c>
      <c r="M56" s="47"/>
      <c r="N56" s="21">
        <f t="shared" ref="N56" si="2">K56*L56*12</f>
        <v>23863.488000000005</v>
      </c>
      <c r="O56" s="22">
        <v>13990.6</v>
      </c>
      <c r="P56" s="22">
        <f>43200+4555</f>
        <v>47755</v>
      </c>
      <c r="R56" s="5">
        <f>SUM(P56:P57)</f>
        <v>134155</v>
      </c>
      <c r="S56" s="87"/>
    </row>
    <row r="57" spans="2:19" x14ac:dyDescent="0.25">
      <c r="B57" s="57" t="s">
        <v>62</v>
      </c>
      <c r="C57" s="58"/>
      <c r="D57" s="54" t="s">
        <v>61</v>
      </c>
      <c r="E57" s="55"/>
      <c r="F57" s="55"/>
      <c r="G57" s="55"/>
      <c r="H57" s="55"/>
      <c r="I57" s="56"/>
      <c r="J57" s="13" t="s">
        <v>105</v>
      </c>
      <c r="K57" s="20">
        <v>0.42</v>
      </c>
      <c r="L57" s="46">
        <v>9471</v>
      </c>
      <c r="M57" s="47"/>
      <c r="N57" s="21">
        <f t="shared" si="0"/>
        <v>47733.84</v>
      </c>
      <c r="O57" s="22">
        <v>13990.6</v>
      </c>
      <c r="P57" s="22">
        <v>86400</v>
      </c>
      <c r="S57" s="87"/>
    </row>
    <row r="58" spans="2:19" x14ac:dyDescent="0.25">
      <c r="B58" s="57" t="s">
        <v>62</v>
      </c>
      <c r="C58" s="58"/>
      <c r="D58" s="78" t="s">
        <v>94</v>
      </c>
      <c r="E58" s="79"/>
      <c r="F58" s="79"/>
      <c r="G58" s="79"/>
      <c r="H58" s="79"/>
      <c r="I58" s="80"/>
      <c r="J58" s="13" t="s">
        <v>105</v>
      </c>
      <c r="K58" s="20">
        <v>0.3</v>
      </c>
      <c r="L58" s="46">
        <v>13990.6</v>
      </c>
      <c r="M58" s="47"/>
      <c r="N58" s="24">
        <f t="shared" si="0"/>
        <v>50366.16</v>
      </c>
      <c r="O58" s="22">
        <v>13990.6</v>
      </c>
      <c r="P58" s="22">
        <v>65717.37</v>
      </c>
      <c r="S58" s="87"/>
    </row>
    <row r="59" spans="2:19" ht="26.45" customHeight="1" x14ac:dyDescent="0.25">
      <c r="B59" s="57" t="s">
        <v>64</v>
      </c>
      <c r="C59" s="58"/>
      <c r="D59" s="54" t="s">
        <v>63</v>
      </c>
      <c r="E59" s="55"/>
      <c r="F59" s="55"/>
      <c r="G59" s="55"/>
      <c r="H59" s="55"/>
      <c r="I59" s="56"/>
      <c r="J59" s="13" t="s">
        <v>105</v>
      </c>
      <c r="K59" s="20">
        <v>0.08</v>
      </c>
      <c r="L59" s="46">
        <v>13990.6</v>
      </c>
      <c r="M59" s="47"/>
      <c r="N59" s="24">
        <f t="shared" si="0"/>
        <v>13430.976000000001</v>
      </c>
      <c r="O59" s="22">
        <v>13990.6</v>
      </c>
      <c r="P59" s="22">
        <v>0</v>
      </c>
      <c r="S59" s="87"/>
    </row>
    <row r="60" spans="2:19" ht="15.95" customHeight="1" x14ac:dyDescent="0.25">
      <c r="B60" s="57" t="s">
        <v>93</v>
      </c>
      <c r="C60" s="58"/>
      <c r="D60" s="54" t="s">
        <v>65</v>
      </c>
      <c r="E60" s="55"/>
      <c r="F60" s="55"/>
      <c r="G60" s="55"/>
      <c r="H60" s="55"/>
      <c r="I60" s="56"/>
      <c r="J60" s="13" t="s">
        <v>105</v>
      </c>
      <c r="K60" s="20">
        <v>0.14000000000000001</v>
      </c>
      <c r="L60" s="46">
        <v>13990.6</v>
      </c>
      <c r="M60" s="47"/>
      <c r="N60" s="21">
        <f t="shared" si="0"/>
        <v>23504.208000000002</v>
      </c>
      <c r="O60" s="22">
        <v>13990.6</v>
      </c>
      <c r="P60" s="22">
        <v>28965.46</v>
      </c>
      <c r="S60" s="87"/>
    </row>
    <row r="61" spans="2:19" ht="15" customHeight="1" x14ac:dyDescent="0.25">
      <c r="B61" s="115" t="s">
        <v>95</v>
      </c>
      <c r="C61" s="115"/>
      <c r="D61" s="60" t="s">
        <v>66</v>
      </c>
      <c r="E61" s="60"/>
      <c r="F61" s="60"/>
      <c r="G61" s="60"/>
      <c r="H61" s="60"/>
      <c r="I61" s="60"/>
      <c r="J61" s="13" t="s">
        <v>105</v>
      </c>
      <c r="K61" s="20">
        <v>0.3</v>
      </c>
      <c r="L61" s="46">
        <v>13990.6</v>
      </c>
      <c r="M61" s="47"/>
      <c r="N61" s="24">
        <f t="shared" si="0"/>
        <v>50366.16</v>
      </c>
      <c r="O61" s="22">
        <v>13990.6</v>
      </c>
      <c r="P61" s="22">
        <v>208429.6</v>
      </c>
      <c r="S61" s="87"/>
    </row>
    <row r="62" spans="2:19" ht="15" customHeight="1" x14ac:dyDescent="0.25">
      <c r="B62" s="73" t="s">
        <v>96</v>
      </c>
      <c r="C62" s="74"/>
      <c r="D62" s="54" t="s">
        <v>148</v>
      </c>
      <c r="E62" s="55"/>
      <c r="F62" s="55"/>
      <c r="G62" s="55"/>
      <c r="H62" s="55"/>
      <c r="I62" s="56"/>
      <c r="J62" s="34" t="s">
        <v>105</v>
      </c>
      <c r="K62" s="23">
        <v>1.36</v>
      </c>
      <c r="L62" s="46">
        <v>4518.6000000000004</v>
      </c>
      <c r="M62" s="47"/>
      <c r="N62" s="24">
        <f t="shared" ref="N62:N63" si="3">K62*L62*12</f>
        <v>73743.552000000011</v>
      </c>
      <c r="O62" s="22">
        <v>4518.6000000000004</v>
      </c>
      <c r="P62" s="22">
        <f>67818.8+12471.12</f>
        <v>80289.919999999998</v>
      </c>
      <c r="R62" s="5">
        <f>SUM(P62:P63)</f>
        <v>85171.12</v>
      </c>
      <c r="S62" s="19"/>
    </row>
    <row r="63" spans="2:19" x14ac:dyDescent="0.25">
      <c r="B63" s="57" t="s">
        <v>106</v>
      </c>
      <c r="C63" s="58"/>
      <c r="D63" s="54" t="s">
        <v>108</v>
      </c>
      <c r="E63" s="55"/>
      <c r="F63" s="55"/>
      <c r="G63" s="55"/>
      <c r="H63" s="55"/>
      <c r="I63" s="56"/>
      <c r="J63" s="34" t="s">
        <v>105</v>
      </c>
      <c r="K63" s="23">
        <v>0.09</v>
      </c>
      <c r="L63" s="46">
        <v>4519.6000000000004</v>
      </c>
      <c r="M63" s="47"/>
      <c r="N63" s="24">
        <f t="shared" si="3"/>
        <v>4881.1679999999997</v>
      </c>
      <c r="O63" s="22">
        <v>13990.6</v>
      </c>
      <c r="P63" s="22">
        <v>4881.2</v>
      </c>
      <c r="S63" s="19"/>
    </row>
    <row r="64" spans="2:19" x14ac:dyDescent="0.25">
      <c r="B64" s="57" t="s">
        <v>109</v>
      </c>
      <c r="C64" s="58"/>
      <c r="D64" s="54" t="s">
        <v>111</v>
      </c>
      <c r="E64" s="55"/>
      <c r="F64" s="55"/>
      <c r="G64" s="55"/>
      <c r="H64" s="55"/>
      <c r="I64" s="56"/>
      <c r="J64" s="34" t="s">
        <v>105</v>
      </c>
      <c r="K64" s="23">
        <v>1.93</v>
      </c>
      <c r="L64" s="46">
        <v>4519.6000000000004</v>
      </c>
      <c r="M64" s="47"/>
      <c r="N64" s="24">
        <f t="shared" si="0"/>
        <v>104673.93599999999</v>
      </c>
      <c r="O64" s="22">
        <v>13990.6</v>
      </c>
      <c r="P64" s="21">
        <f>N64</f>
        <v>104673.93599999999</v>
      </c>
      <c r="S64" s="19"/>
    </row>
    <row r="65" spans="2:19" x14ac:dyDescent="0.25">
      <c r="B65" s="57" t="s">
        <v>110</v>
      </c>
      <c r="C65" s="58"/>
      <c r="D65" s="54" t="s">
        <v>111</v>
      </c>
      <c r="E65" s="55"/>
      <c r="F65" s="55"/>
      <c r="G65" s="55"/>
      <c r="H65" s="55"/>
      <c r="I65" s="56"/>
      <c r="J65" s="34" t="s">
        <v>105</v>
      </c>
      <c r="K65" s="23">
        <v>1.71</v>
      </c>
      <c r="L65" s="46">
        <v>9471</v>
      </c>
      <c r="M65" s="47"/>
      <c r="N65" s="24">
        <f t="shared" ref="N65" si="4">K65*L65*12</f>
        <v>194344.91999999998</v>
      </c>
      <c r="O65" s="22">
        <v>13990.6</v>
      </c>
      <c r="P65" s="21">
        <f>N65</f>
        <v>194344.91999999998</v>
      </c>
      <c r="S65" s="19"/>
    </row>
    <row r="66" spans="2:19" x14ac:dyDescent="0.25">
      <c r="B66" s="29"/>
      <c r="C66" s="30" t="s">
        <v>18</v>
      </c>
      <c r="D66" s="2"/>
      <c r="E66" s="3"/>
      <c r="F66" s="3"/>
      <c r="G66" s="3"/>
      <c r="H66" s="3"/>
      <c r="I66" s="4"/>
      <c r="J66" s="15" t="s">
        <v>105</v>
      </c>
      <c r="K66" s="31">
        <f>K53+K49+K46+K40</f>
        <v>9.8000000000000007</v>
      </c>
      <c r="L66" s="61" t="s">
        <v>25</v>
      </c>
      <c r="M66" s="62"/>
      <c r="N66" s="27">
        <f>N53+N49+N46+N40</f>
        <v>1575866.6400000001</v>
      </c>
      <c r="O66" s="18" t="s">
        <v>25</v>
      </c>
      <c r="P66" s="27">
        <f>P40+P46+P49+P53+P64+P65</f>
        <v>2390153.6320000002</v>
      </c>
    </row>
    <row r="67" spans="2:19" ht="9" customHeight="1" x14ac:dyDescent="0.25">
      <c r="D67" s="1"/>
      <c r="E67" s="1"/>
      <c r="F67" s="1"/>
      <c r="G67" s="1"/>
      <c r="H67" s="1"/>
      <c r="I67" s="1"/>
      <c r="J67" s="32"/>
    </row>
    <row r="68" spans="2:19" ht="14.45" customHeight="1" x14ac:dyDescent="0.25">
      <c r="B68" s="59" t="s">
        <v>19</v>
      </c>
      <c r="C68" s="59"/>
      <c r="D68" s="33" t="s">
        <v>79</v>
      </c>
    </row>
    <row r="69" spans="2:19" x14ac:dyDescent="0.25">
      <c r="C69" s="66" t="s">
        <v>78</v>
      </c>
      <c r="D69" s="66"/>
      <c r="E69" s="66"/>
      <c r="F69" s="66"/>
      <c r="G69" s="66"/>
      <c r="H69" s="66"/>
      <c r="I69" s="66"/>
    </row>
    <row r="70" spans="2:19" x14ac:dyDescent="0.25">
      <c r="D70" s="33" t="s">
        <v>103</v>
      </c>
    </row>
    <row r="71" spans="2:19" x14ac:dyDescent="0.25">
      <c r="D71" s="33" t="s">
        <v>80</v>
      </c>
    </row>
    <row r="72" spans="2:19" x14ac:dyDescent="0.25">
      <c r="C72" s="66" t="s">
        <v>112</v>
      </c>
      <c r="D72" s="66"/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</row>
    <row r="73" spans="2:19" x14ac:dyDescent="0.25">
      <c r="D73" s="66" t="s">
        <v>151</v>
      </c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</row>
    <row r="74" spans="2:19" x14ac:dyDescent="0.25">
      <c r="D74" s="66" t="s">
        <v>152</v>
      </c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</row>
    <row r="75" spans="2:19" ht="8.4499999999999993" customHeight="1" x14ac:dyDescent="0.25"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</row>
    <row r="76" spans="2:19" hidden="1" x14ac:dyDescent="0.25"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</row>
    <row r="77" spans="2:19" hidden="1" x14ac:dyDescent="0.25"/>
    <row r="78" spans="2:19" ht="6.95" hidden="1" customHeight="1" x14ac:dyDescent="0.25"/>
    <row r="79" spans="2:19" ht="0.95" hidden="1" customHeight="1" x14ac:dyDescent="0.25"/>
    <row r="80" spans="2:19" ht="119.1" customHeight="1" x14ac:dyDescent="0.25">
      <c r="B80" s="67" t="s">
        <v>20</v>
      </c>
      <c r="C80" s="67"/>
      <c r="D80" s="67" t="s">
        <v>21</v>
      </c>
      <c r="E80" s="67"/>
      <c r="F80" s="67"/>
      <c r="G80" s="67"/>
      <c r="H80" s="67"/>
      <c r="I80" s="67" t="s">
        <v>22</v>
      </c>
      <c r="J80" s="67"/>
      <c r="K80" s="67" t="s">
        <v>24</v>
      </c>
      <c r="L80" s="67"/>
      <c r="M80" s="67" t="s">
        <v>99</v>
      </c>
      <c r="N80" s="67"/>
      <c r="O80" s="67" t="s">
        <v>23</v>
      </c>
      <c r="P80" s="67"/>
    </row>
    <row r="81" spans="1:16" s="14" customFormat="1" ht="14.25" customHeight="1" x14ac:dyDescent="0.2">
      <c r="B81" s="68">
        <v>1</v>
      </c>
      <c r="C81" s="68"/>
      <c r="D81" s="118">
        <v>2</v>
      </c>
      <c r="E81" s="118"/>
      <c r="F81" s="118"/>
      <c r="G81" s="118"/>
      <c r="H81" s="118"/>
      <c r="I81" s="68">
        <v>3</v>
      </c>
      <c r="J81" s="68"/>
      <c r="K81" s="68">
        <v>4</v>
      </c>
      <c r="L81" s="68"/>
      <c r="M81" s="68">
        <v>5</v>
      </c>
      <c r="N81" s="68"/>
      <c r="O81" s="68">
        <v>6</v>
      </c>
      <c r="P81" s="68"/>
    </row>
    <row r="82" spans="1:16" ht="17.25" customHeight="1" x14ac:dyDescent="0.25">
      <c r="B82" s="42">
        <v>1</v>
      </c>
      <c r="C82" s="42"/>
      <c r="D82" s="48" t="s">
        <v>113</v>
      </c>
      <c r="E82" s="49"/>
      <c r="F82" s="49"/>
      <c r="G82" s="49"/>
      <c r="H82" s="50"/>
      <c r="I82" s="40" t="s">
        <v>154</v>
      </c>
      <c r="J82" s="41"/>
      <c r="K82" s="46">
        <v>20515.8</v>
      </c>
      <c r="L82" s="47"/>
      <c r="M82" s="46" t="s">
        <v>117</v>
      </c>
      <c r="N82" s="47"/>
      <c r="O82" s="46" t="s">
        <v>121</v>
      </c>
      <c r="P82" s="47"/>
    </row>
    <row r="83" spans="1:16" x14ac:dyDescent="0.25">
      <c r="A83" s="39"/>
      <c r="B83" s="42">
        <v>2</v>
      </c>
      <c r="C83" s="42"/>
      <c r="D83" s="43" t="s">
        <v>114</v>
      </c>
      <c r="E83" s="44"/>
      <c r="F83" s="44"/>
      <c r="G83" s="44"/>
      <c r="H83" s="45"/>
      <c r="I83" s="40" t="s">
        <v>154</v>
      </c>
      <c r="J83" s="41"/>
      <c r="K83" s="46">
        <v>11592.02</v>
      </c>
      <c r="L83" s="47"/>
      <c r="M83" s="46" t="s">
        <v>116</v>
      </c>
      <c r="N83" s="47"/>
      <c r="O83" s="46" t="s">
        <v>121</v>
      </c>
      <c r="P83" s="47"/>
    </row>
    <row r="84" spans="1:16" x14ac:dyDescent="0.25">
      <c r="A84" s="39"/>
      <c r="B84" s="42">
        <v>3</v>
      </c>
      <c r="C84" s="42"/>
      <c r="D84" s="43" t="s">
        <v>115</v>
      </c>
      <c r="E84" s="44"/>
      <c r="F84" s="44"/>
      <c r="G84" s="44"/>
      <c r="H84" s="45"/>
      <c r="I84" s="40" t="s">
        <v>154</v>
      </c>
      <c r="J84" s="41"/>
      <c r="K84" s="46">
        <v>49691.64</v>
      </c>
      <c r="L84" s="47"/>
      <c r="M84" s="46" t="s">
        <v>118</v>
      </c>
      <c r="N84" s="47"/>
      <c r="O84" s="46" t="s">
        <v>121</v>
      </c>
      <c r="P84" s="47"/>
    </row>
    <row r="85" spans="1:16" x14ac:dyDescent="0.25">
      <c r="B85" s="42">
        <v>4</v>
      </c>
      <c r="C85" s="42"/>
      <c r="D85" s="48" t="s">
        <v>119</v>
      </c>
      <c r="E85" s="49"/>
      <c r="F85" s="49"/>
      <c r="G85" s="49"/>
      <c r="H85" s="50"/>
      <c r="I85" s="40" t="s">
        <v>154</v>
      </c>
      <c r="J85" s="41"/>
      <c r="K85" s="46">
        <v>5440.47</v>
      </c>
      <c r="L85" s="47"/>
      <c r="M85" s="46" t="s">
        <v>120</v>
      </c>
      <c r="N85" s="47"/>
      <c r="O85" s="46" t="s">
        <v>121</v>
      </c>
      <c r="P85" s="47"/>
    </row>
    <row r="86" spans="1:16" x14ac:dyDescent="0.25">
      <c r="A86" s="39"/>
      <c r="B86" s="42">
        <v>5</v>
      </c>
      <c r="C86" s="42"/>
      <c r="D86" s="43" t="s">
        <v>122</v>
      </c>
      <c r="E86" s="44"/>
      <c r="F86" s="44"/>
      <c r="G86" s="44"/>
      <c r="H86" s="45"/>
      <c r="I86" s="40" t="s">
        <v>154</v>
      </c>
      <c r="J86" s="41"/>
      <c r="K86" s="46">
        <v>1476.13</v>
      </c>
      <c r="L86" s="47"/>
      <c r="M86" s="46" t="s">
        <v>136</v>
      </c>
      <c r="N86" s="47"/>
      <c r="O86" s="46" t="s">
        <v>121</v>
      </c>
      <c r="P86" s="47"/>
    </row>
    <row r="87" spans="1:16" x14ac:dyDescent="0.25">
      <c r="A87" s="39"/>
      <c r="B87" s="42">
        <v>6</v>
      </c>
      <c r="C87" s="42"/>
      <c r="D87" s="48" t="s">
        <v>123</v>
      </c>
      <c r="E87" s="49"/>
      <c r="F87" s="49"/>
      <c r="G87" s="49"/>
      <c r="H87" s="50"/>
      <c r="I87" s="40" t="s">
        <v>154</v>
      </c>
      <c r="J87" s="41"/>
      <c r="K87" s="46">
        <v>3809</v>
      </c>
      <c r="L87" s="47"/>
      <c r="M87" s="46" t="s">
        <v>137</v>
      </c>
      <c r="N87" s="47"/>
      <c r="O87" s="46" t="s">
        <v>121</v>
      </c>
      <c r="P87" s="47"/>
    </row>
    <row r="88" spans="1:16" x14ac:dyDescent="0.25">
      <c r="A88" s="39"/>
      <c r="B88" s="42">
        <v>7</v>
      </c>
      <c r="C88" s="42"/>
      <c r="D88" s="43" t="s">
        <v>129</v>
      </c>
      <c r="E88" s="44"/>
      <c r="F88" s="44"/>
      <c r="G88" s="44"/>
      <c r="H88" s="45"/>
      <c r="I88" s="40" t="s">
        <v>154</v>
      </c>
      <c r="J88" s="41"/>
      <c r="K88" s="46">
        <v>1722.11</v>
      </c>
      <c r="L88" s="47"/>
      <c r="M88" s="46" t="s">
        <v>139</v>
      </c>
      <c r="N88" s="47"/>
      <c r="O88" s="46" t="s">
        <v>121</v>
      </c>
      <c r="P88" s="47"/>
    </row>
    <row r="89" spans="1:16" ht="15" customHeight="1" x14ac:dyDescent="0.25">
      <c r="B89" s="42">
        <v>8</v>
      </c>
      <c r="C89" s="42"/>
      <c r="D89" s="43" t="s">
        <v>130</v>
      </c>
      <c r="E89" s="44"/>
      <c r="F89" s="44"/>
      <c r="G89" s="44"/>
      <c r="H89" s="45"/>
      <c r="I89" s="40" t="s">
        <v>154</v>
      </c>
      <c r="J89" s="41"/>
      <c r="K89" s="46">
        <v>1486.3</v>
      </c>
      <c r="L89" s="47"/>
      <c r="M89" s="46" t="s">
        <v>138</v>
      </c>
      <c r="N89" s="47"/>
      <c r="O89" s="46" t="s">
        <v>121</v>
      </c>
      <c r="P89" s="47"/>
    </row>
    <row r="90" spans="1:16" ht="30" customHeight="1" x14ac:dyDescent="0.25">
      <c r="A90" s="39"/>
      <c r="B90" s="42">
        <v>9</v>
      </c>
      <c r="C90" s="42"/>
      <c r="D90" s="51" t="s">
        <v>131</v>
      </c>
      <c r="E90" s="52"/>
      <c r="F90" s="52"/>
      <c r="G90" s="52"/>
      <c r="H90" s="53"/>
      <c r="I90" s="40" t="s">
        <v>154</v>
      </c>
      <c r="J90" s="41"/>
      <c r="K90" s="46">
        <v>2584.87</v>
      </c>
      <c r="L90" s="47"/>
      <c r="M90" s="46" t="s">
        <v>138</v>
      </c>
      <c r="N90" s="47"/>
      <c r="O90" s="46" t="s">
        <v>121</v>
      </c>
      <c r="P90" s="47"/>
    </row>
    <row r="91" spans="1:16" ht="29.25" customHeight="1" x14ac:dyDescent="0.25">
      <c r="B91" s="42">
        <v>10</v>
      </c>
      <c r="C91" s="42"/>
      <c r="D91" s="51" t="s">
        <v>128</v>
      </c>
      <c r="E91" s="52"/>
      <c r="F91" s="52"/>
      <c r="G91" s="52"/>
      <c r="H91" s="53"/>
      <c r="I91" s="40" t="s">
        <v>154</v>
      </c>
      <c r="J91" s="41"/>
      <c r="K91" s="46">
        <v>1941.48</v>
      </c>
      <c r="L91" s="47"/>
      <c r="M91" s="46" t="s">
        <v>138</v>
      </c>
      <c r="N91" s="47"/>
      <c r="O91" s="46" t="s">
        <v>121</v>
      </c>
      <c r="P91" s="47"/>
    </row>
    <row r="92" spans="1:16" x14ac:dyDescent="0.25">
      <c r="A92" s="39"/>
      <c r="B92" s="42">
        <v>11</v>
      </c>
      <c r="C92" s="42"/>
      <c r="D92" s="43" t="s">
        <v>149</v>
      </c>
      <c r="E92" s="44"/>
      <c r="F92" s="44"/>
      <c r="G92" s="44"/>
      <c r="H92" s="45"/>
      <c r="I92" s="40" t="s">
        <v>154</v>
      </c>
      <c r="J92" s="41"/>
      <c r="K92" s="46">
        <v>1653</v>
      </c>
      <c r="L92" s="47"/>
      <c r="M92" s="46" t="s">
        <v>150</v>
      </c>
      <c r="N92" s="47"/>
      <c r="O92" s="46" t="s">
        <v>121</v>
      </c>
      <c r="P92" s="47"/>
    </row>
    <row r="93" spans="1:16" x14ac:dyDescent="0.25">
      <c r="A93" s="39"/>
      <c r="B93" s="42">
        <v>12</v>
      </c>
      <c r="C93" s="42"/>
      <c r="D93" s="43" t="s">
        <v>132</v>
      </c>
      <c r="E93" s="44"/>
      <c r="F93" s="44"/>
      <c r="G93" s="44"/>
      <c r="H93" s="45"/>
      <c r="I93" s="40" t="s">
        <v>154</v>
      </c>
      <c r="J93" s="41"/>
      <c r="K93" s="46">
        <v>1759.51</v>
      </c>
      <c r="L93" s="47"/>
      <c r="M93" s="46" t="s">
        <v>140</v>
      </c>
      <c r="N93" s="47"/>
      <c r="O93" s="46" t="s">
        <v>121</v>
      </c>
      <c r="P93" s="47"/>
    </row>
    <row r="94" spans="1:16" x14ac:dyDescent="0.25">
      <c r="B94" s="42">
        <v>13</v>
      </c>
      <c r="C94" s="42"/>
      <c r="D94" s="43" t="s">
        <v>134</v>
      </c>
      <c r="E94" s="44"/>
      <c r="F94" s="44"/>
      <c r="G94" s="44"/>
      <c r="H94" s="45"/>
      <c r="I94" s="40" t="s">
        <v>154</v>
      </c>
      <c r="J94" s="41"/>
      <c r="K94" s="46">
        <v>3973.04</v>
      </c>
      <c r="L94" s="47"/>
      <c r="M94" s="46" t="s">
        <v>141</v>
      </c>
      <c r="N94" s="47"/>
      <c r="O94" s="46" t="s">
        <v>121</v>
      </c>
      <c r="P94" s="47"/>
    </row>
    <row r="95" spans="1:16" x14ac:dyDescent="0.25">
      <c r="A95" s="39"/>
      <c r="B95" s="42">
        <v>14</v>
      </c>
      <c r="C95" s="42"/>
      <c r="D95" s="43" t="s">
        <v>133</v>
      </c>
      <c r="E95" s="44"/>
      <c r="F95" s="44"/>
      <c r="G95" s="44"/>
      <c r="H95" s="45"/>
      <c r="I95" s="40" t="s">
        <v>154</v>
      </c>
      <c r="J95" s="41"/>
      <c r="K95" s="46">
        <v>2105.1</v>
      </c>
      <c r="L95" s="47"/>
      <c r="M95" s="46" t="s">
        <v>140</v>
      </c>
      <c r="N95" s="47"/>
      <c r="O95" s="46" t="s">
        <v>121</v>
      </c>
      <c r="P95" s="47"/>
    </row>
    <row r="96" spans="1:16" ht="30.75" customHeight="1" x14ac:dyDescent="0.25">
      <c r="A96" s="39"/>
      <c r="B96" s="42">
        <v>15</v>
      </c>
      <c r="C96" s="42"/>
      <c r="D96" s="51" t="s">
        <v>124</v>
      </c>
      <c r="E96" s="52"/>
      <c r="F96" s="52"/>
      <c r="G96" s="52"/>
      <c r="H96" s="53"/>
      <c r="I96" s="40" t="s">
        <v>154</v>
      </c>
      <c r="J96" s="41"/>
      <c r="K96" s="46">
        <v>2259.3200000000002</v>
      </c>
      <c r="L96" s="47"/>
      <c r="M96" s="46" t="s">
        <v>142</v>
      </c>
      <c r="N96" s="47"/>
      <c r="O96" s="46" t="s">
        <v>121</v>
      </c>
      <c r="P96" s="47"/>
    </row>
    <row r="97" spans="1:16" x14ac:dyDescent="0.25">
      <c r="B97" s="42">
        <v>16</v>
      </c>
      <c r="C97" s="42"/>
      <c r="D97" s="48" t="s">
        <v>125</v>
      </c>
      <c r="E97" s="49"/>
      <c r="F97" s="49"/>
      <c r="G97" s="49"/>
      <c r="H97" s="50"/>
      <c r="I97" s="40" t="s">
        <v>154</v>
      </c>
      <c r="J97" s="41"/>
      <c r="K97" s="46">
        <v>4221.04</v>
      </c>
      <c r="L97" s="47"/>
      <c r="M97" s="46" t="s">
        <v>138</v>
      </c>
      <c r="N97" s="47"/>
      <c r="O97" s="46" t="s">
        <v>121</v>
      </c>
      <c r="P97" s="47"/>
    </row>
    <row r="98" spans="1:16" x14ac:dyDescent="0.25">
      <c r="A98" s="39"/>
      <c r="B98" s="42">
        <v>17</v>
      </c>
      <c r="C98" s="42"/>
      <c r="D98" s="43" t="s">
        <v>135</v>
      </c>
      <c r="E98" s="44"/>
      <c r="F98" s="44"/>
      <c r="G98" s="44"/>
      <c r="H98" s="45"/>
      <c r="I98" s="40" t="s">
        <v>154</v>
      </c>
      <c r="J98" s="41"/>
      <c r="K98" s="46">
        <v>40811.67</v>
      </c>
      <c r="L98" s="47"/>
      <c r="M98" s="46" t="s">
        <v>143</v>
      </c>
      <c r="N98" s="47"/>
      <c r="O98" s="46" t="s">
        <v>121</v>
      </c>
      <c r="P98" s="47"/>
    </row>
    <row r="99" spans="1:16" x14ac:dyDescent="0.25">
      <c r="A99" s="39"/>
      <c r="B99" s="42">
        <v>18</v>
      </c>
      <c r="C99" s="42"/>
      <c r="D99" s="48" t="s">
        <v>126</v>
      </c>
      <c r="E99" s="49"/>
      <c r="F99" s="49"/>
      <c r="G99" s="49"/>
      <c r="H99" s="50"/>
      <c r="I99" s="40" t="s">
        <v>154</v>
      </c>
      <c r="J99" s="41"/>
      <c r="K99" s="46">
        <v>19898.5</v>
      </c>
      <c r="L99" s="47"/>
      <c r="M99" s="46" t="s">
        <v>144</v>
      </c>
      <c r="N99" s="47"/>
      <c r="O99" s="46" t="s">
        <v>121</v>
      </c>
      <c r="P99" s="47"/>
    </row>
    <row r="100" spans="1:16" x14ac:dyDescent="0.25">
      <c r="B100" s="42">
        <v>19</v>
      </c>
      <c r="C100" s="42"/>
      <c r="D100" s="48" t="s">
        <v>127</v>
      </c>
      <c r="E100" s="49"/>
      <c r="F100" s="49"/>
      <c r="G100" s="49"/>
      <c r="H100" s="50"/>
      <c r="I100" s="40" t="s">
        <v>154</v>
      </c>
      <c r="J100" s="41"/>
      <c r="K100" s="46">
        <v>717.29</v>
      </c>
      <c r="L100" s="47"/>
      <c r="M100" s="46" t="s">
        <v>145</v>
      </c>
      <c r="N100" s="47"/>
      <c r="O100" s="46" t="s">
        <v>121</v>
      </c>
      <c r="P100" s="47"/>
    </row>
    <row r="101" spans="1:16" x14ac:dyDescent="0.25">
      <c r="B101" s="35" t="s">
        <v>18</v>
      </c>
      <c r="C101" s="35"/>
      <c r="D101" s="36"/>
      <c r="E101" s="37"/>
      <c r="F101" s="37"/>
      <c r="G101" s="37"/>
      <c r="H101" s="38"/>
      <c r="I101" s="37"/>
      <c r="J101" s="38"/>
      <c r="K101" s="46">
        <f>SUM(K82:L100)</f>
        <v>177658.29</v>
      </c>
      <c r="L101" s="47"/>
      <c r="M101" s="46" t="s">
        <v>25</v>
      </c>
      <c r="N101" s="47"/>
      <c r="O101" s="46" t="s">
        <v>25</v>
      </c>
      <c r="P101" s="47"/>
    </row>
    <row r="102" spans="1:16" ht="7.5" customHeight="1" x14ac:dyDescent="0.25"/>
    <row r="103" spans="1:16" x14ac:dyDescent="0.25">
      <c r="B103" s="59" t="s">
        <v>26</v>
      </c>
      <c r="C103" s="59"/>
      <c r="D103" s="5" t="s">
        <v>153</v>
      </c>
    </row>
    <row r="104" spans="1:16" x14ac:dyDescent="0.25">
      <c r="B104" s="59" t="s">
        <v>27</v>
      </c>
      <c r="C104" s="59"/>
      <c r="D104" s="5" t="s">
        <v>67</v>
      </c>
    </row>
    <row r="105" spans="1:16" x14ac:dyDescent="0.25">
      <c r="B105" s="5" t="s">
        <v>68</v>
      </c>
    </row>
    <row r="106" spans="1:16" ht="9.6" customHeight="1" x14ac:dyDescent="0.25"/>
    <row r="107" spans="1:16" ht="68.45" customHeight="1" x14ac:dyDescent="0.25">
      <c r="B107" s="91" t="s">
        <v>20</v>
      </c>
      <c r="C107" s="93"/>
      <c r="D107" s="99" t="s">
        <v>28</v>
      </c>
      <c r="E107" s="100"/>
      <c r="F107" s="100"/>
      <c r="G107" s="97"/>
      <c r="H107" s="67" t="s">
        <v>29</v>
      </c>
      <c r="I107" s="67"/>
      <c r="J107" s="67"/>
      <c r="K107" s="67"/>
      <c r="L107" s="67" t="s">
        <v>100</v>
      </c>
      <c r="M107" s="67"/>
      <c r="N107" s="67"/>
      <c r="O107" s="67"/>
      <c r="P107" s="67"/>
    </row>
    <row r="108" spans="1:16" x14ac:dyDescent="0.25">
      <c r="B108" s="46">
        <v>1</v>
      </c>
      <c r="C108" s="94"/>
      <c r="D108" s="42">
        <v>2</v>
      </c>
      <c r="E108" s="42"/>
      <c r="F108" s="42"/>
      <c r="G108" s="42"/>
      <c r="H108" s="42">
        <v>3</v>
      </c>
      <c r="I108" s="42"/>
      <c r="J108" s="42"/>
      <c r="K108" s="42"/>
      <c r="L108" s="42">
        <v>4</v>
      </c>
      <c r="M108" s="42"/>
      <c r="N108" s="42"/>
      <c r="O108" s="42"/>
      <c r="P108" s="42"/>
    </row>
    <row r="109" spans="1:16" x14ac:dyDescent="0.25">
      <c r="B109" s="46" t="s">
        <v>38</v>
      </c>
      <c r="C109" s="94"/>
      <c r="D109" s="46">
        <v>18</v>
      </c>
      <c r="E109" s="94"/>
      <c r="F109" s="94"/>
      <c r="G109" s="47"/>
      <c r="H109" s="46">
        <v>18</v>
      </c>
      <c r="I109" s="94"/>
      <c r="J109" s="94"/>
      <c r="K109" s="47"/>
      <c r="L109" s="81">
        <v>72978.149999999994</v>
      </c>
      <c r="M109" s="81"/>
      <c r="N109" s="81"/>
      <c r="O109" s="81"/>
      <c r="P109" s="81"/>
    </row>
    <row r="111" spans="1:16" x14ac:dyDescent="0.25">
      <c r="B111" s="59" t="s">
        <v>30</v>
      </c>
      <c r="C111" s="59"/>
      <c r="D111" s="66" t="s">
        <v>81</v>
      </c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</row>
    <row r="112" spans="1:16" x14ac:dyDescent="0.25">
      <c r="B112" s="33" t="s">
        <v>82</v>
      </c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</row>
    <row r="113" spans="2:16" x14ac:dyDescent="0.25">
      <c r="B113" s="66" t="s">
        <v>83</v>
      </c>
      <c r="C113" s="66"/>
      <c r="D113" s="66"/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</row>
    <row r="114" spans="2:16" x14ac:dyDescent="0.25">
      <c r="B114" s="66" t="s">
        <v>84</v>
      </c>
      <c r="C114" s="66"/>
      <c r="D114" s="66"/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</row>
    <row r="115" spans="2:16" x14ac:dyDescent="0.25">
      <c r="B115" s="66" t="s">
        <v>85</v>
      </c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</row>
    <row r="116" spans="2:16" ht="3" customHeight="1" x14ac:dyDescent="0.25">
      <c r="B116" s="66"/>
      <c r="C116" s="66"/>
      <c r="D116" s="66"/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</row>
    <row r="117" spans="2:16" ht="0.6" customHeight="1" x14ac:dyDescent="0.25">
      <c r="B117" s="66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</row>
    <row r="118" spans="2:16" ht="3.95" customHeight="1" x14ac:dyDescent="0.25">
      <c r="B118" s="66"/>
      <c r="C118" s="66"/>
      <c r="D118" s="66"/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</row>
    <row r="119" spans="2:16" ht="62.25" customHeight="1" x14ac:dyDescent="0.25">
      <c r="B119" s="67" t="s">
        <v>20</v>
      </c>
      <c r="C119" s="67"/>
      <c r="D119" s="91" t="s">
        <v>32</v>
      </c>
      <c r="E119" s="93"/>
      <c r="F119" s="93"/>
      <c r="G119" s="92"/>
      <c r="H119" s="91" t="s">
        <v>33</v>
      </c>
      <c r="I119" s="93"/>
      <c r="J119" s="92"/>
      <c r="K119" s="91" t="s">
        <v>34</v>
      </c>
      <c r="L119" s="92"/>
      <c r="M119" s="91" t="s">
        <v>35</v>
      </c>
      <c r="N119" s="92"/>
      <c r="O119" s="67" t="s">
        <v>31</v>
      </c>
      <c r="P119" s="67"/>
    </row>
    <row r="120" spans="2:16" x14ac:dyDescent="0.25">
      <c r="B120" s="68">
        <v>1</v>
      </c>
      <c r="C120" s="68"/>
      <c r="D120" s="68">
        <v>2</v>
      </c>
      <c r="E120" s="68"/>
      <c r="F120" s="68"/>
      <c r="G120" s="68"/>
      <c r="H120" s="68">
        <v>3</v>
      </c>
      <c r="I120" s="68"/>
      <c r="J120" s="68"/>
      <c r="K120" s="68">
        <v>4</v>
      </c>
      <c r="L120" s="68"/>
      <c r="M120" s="42">
        <v>5</v>
      </c>
      <c r="N120" s="42"/>
      <c r="O120" s="42">
        <v>6</v>
      </c>
      <c r="P120" s="42"/>
    </row>
    <row r="121" spans="2:16" ht="29.1" customHeight="1" x14ac:dyDescent="0.25">
      <c r="B121" s="119" t="s">
        <v>38</v>
      </c>
      <c r="C121" s="119"/>
      <c r="D121" s="120" t="s">
        <v>36</v>
      </c>
      <c r="E121" s="120"/>
      <c r="F121" s="120"/>
      <c r="G121" s="120"/>
      <c r="H121" s="81">
        <f>367531.06-1138.21</f>
        <v>366392.85</v>
      </c>
      <c r="I121" s="81"/>
      <c r="J121" s="81"/>
      <c r="K121" s="81">
        <v>2899892.02</v>
      </c>
      <c r="L121" s="81"/>
      <c r="M121" s="81">
        <v>2858460.79</v>
      </c>
      <c r="N121" s="81"/>
      <c r="O121" s="81">
        <f>H121+K121-M121</f>
        <v>407824.08000000007</v>
      </c>
      <c r="P121" s="81"/>
    </row>
    <row r="122" spans="2:16" ht="29.1" customHeight="1" x14ac:dyDescent="0.25">
      <c r="B122" s="82" t="s">
        <v>19</v>
      </c>
      <c r="C122" s="84"/>
      <c r="D122" s="121" t="s">
        <v>104</v>
      </c>
      <c r="E122" s="122"/>
      <c r="F122" s="122"/>
      <c r="G122" s="123"/>
      <c r="H122" s="85">
        <f>335.56+7505.25</f>
        <v>7840.81</v>
      </c>
      <c r="I122" s="124"/>
      <c r="J122" s="86"/>
      <c r="K122" s="85">
        <f>13830.67+7960.42</f>
        <v>21791.09</v>
      </c>
      <c r="L122" s="86"/>
      <c r="M122" s="85">
        <f>13960.09+15352.66</f>
        <v>29312.75</v>
      </c>
      <c r="N122" s="86"/>
      <c r="O122" s="81">
        <f t="shared" ref="O122:O123" si="5">H122+K122-M122</f>
        <v>319.15000000000146</v>
      </c>
      <c r="P122" s="81"/>
    </row>
    <row r="123" spans="2:16" x14ac:dyDescent="0.25">
      <c r="B123" s="82" t="s">
        <v>18</v>
      </c>
      <c r="C123" s="83"/>
      <c r="D123" s="83"/>
      <c r="E123" s="83"/>
      <c r="F123" s="83"/>
      <c r="G123" s="84"/>
      <c r="H123" s="81">
        <f>SUM(H121:J122)</f>
        <v>374233.66</v>
      </c>
      <c r="I123" s="42"/>
      <c r="J123" s="42"/>
      <c r="K123" s="81">
        <f>SUM(K121:L122)</f>
        <v>2921683.11</v>
      </c>
      <c r="L123" s="42"/>
      <c r="M123" s="81">
        <f>SUM(M121:N122)</f>
        <v>2887773.54</v>
      </c>
      <c r="N123" s="42"/>
      <c r="O123" s="81">
        <f t="shared" si="5"/>
        <v>408143.23</v>
      </c>
      <c r="P123" s="81"/>
    </row>
    <row r="124" spans="2:16" ht="9.6" customHeight="1" x14ac:dyDescent="0.25"/>
    <row r="125" spans="2:16" ht="5.0999999999999996" customHeight="1" x14ac:dyDescent="0.25">
      <c r="B125" s="59"/>
      <c r="C125" s="59"/>
      <c r="D125" s="59"/>
      <c r="E125" s="59"/>
      <c r="F125" s="59"/>
      <c r="G125" s="59"/>
      <c r="H125" s="59"/>
      <c r="I125" s="59"/>
      <c r="J125" s="59"/>
      <c r="K125" s="59"/>
    </row>
  </sheetData>
  <mergeCells count="299">
    <mergeCell ref="B125:K125"/>
    <mergeCell ref="B103:C103"/>
    <mergeCell ref="B104:C104"/>
    <mergeCell ref="B107:C107"/>
    <mergeCell ref="B108:C108"/>
    <mergeCell ref="B111:C111"/>
    <mergeCell ref="B119:C119"/>
    <mergeCell ref="B120:C120"/>
    <mergeCell ref="B121:C121"/>
    <mergeCell ref="B109:C109"/>
    <mergeCell ref="H108:K108"/>
    <mergeCell ref="D108:G108"/>
    <mergeCell ref="D107:G107"/>
    <mergeCell ref="H107:K107"/>
    <mergeCell ref="D121:G121"/>
    <mergeCell ref="H121:J121"/>
    <mergeCell ref="K121:L121"/>
    <mergeCell ref="B122:C122"/>
    <mergeCell ref="D122:G122"/>
    <mergeCell ref="H122:J122"/>
    <mergeCell ref="K122:L122"/>
    <mergeCell ref="D111:P111"/>
    <mergeCell ref="B113:P113"/>
    <mergeCell ref="B114:P114"/>
    <mergeCell ref="C72:P72"/>
    <mergeCell ref="D74:P74"/>
    <mergeCell ref="O101:P101"/>
    <mergeCell ref="L47:M47"/>
    <mergeCell ref="L48:M48"/>
    <mergeCell ref="L49:M49"/>
    <mergeCell ref="K101:L101"/>
    <mergeCell ref="D81:H81"/>
    <mergeCell ref="O80:P80"/>
    <mergeCell ref="M80:N80"/>
    <mergeCell ref="K80:L80"/>
    <mergeCell ref="I80:J80"/>
    <mergeCell ref="D80:H80"/>
    <mergeCell ref="O81:P81"/>
    <mergeCell ref="M81:N81"/>
    <mergeCell ref="M101:N101"/>
    <mergeCell ref="C69:I69"/>
    <mergeCell ref="D61:I61"/>
    <mergeCell ref="L56:M56"/>
    <mergeCell ref="I81:J81"/>
    <mergeCell ref="L57:M57"/>
    <mergeCell ref="L59:M59"/>
    <mergeCell ref="L60:M60"/>
    <mergeCell ref="L53:M53"/>
    <mergeCell ref="B39:C39"/>
    <mergeCell ref="B40:C40"/>
    <mergeCell ref="B61:C61"/>
    <mergeCell ref="B42:C42"/>
    <mergeCell ref="B43:C43"/>
    <mergeCell ref="B45:C45"/>
    <mergeCell ref="B54:C54"/>
    <mergeCell ref="B51:C51"/>
    <mergeCell ref="B50:C50"/>
    <mergeCell ref="B49:C49"/>
    <mergeCell ref="B48:C48"/>
    <mergeCell ref="B47:C47"/>
    <mergeCell ref="B55:C55"/>
    <mergeCell ref="B59:C59"/>
    <mergeCell ref="B60:C60"/>
    <mergeCell ref="B53:C53"/>
    <mergeCell ref="B46:C46"/>
    <mergeCell ref="B52:C52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L37:N37"/>
    <mergeCell ref="L38:M38"/>
    <mergeCell ref="K37:K38"/>
    <mergeCell ref="J37:J38"/>
    <mergeCell ref="D37:I38"/>
    <mergeCell ref="D49:I49"/>
    <mergeCell ref="D48:I48"/>
    <mergeCell ref="D47:I47"/>
    <mergeCell ref="D46:I46"/>
    <mergeCell ref="D39:I39"/>
    <mergeCell ref="L40:M40"/>
    <mergeCell ref="D42:I42"/>
    <mergeCell ref="D43:I43"/>
    <mergeCell ref="D45:I45"/>
    <mergeCell ref="L39:M39"/>
    <mergeCell ref="L46:M46"/>
    <mergeCell ref="S40:S61"/>
    <mergeCell ref="D40:I40"/>
    <mergeCell ref="L50:M50"/>
    <mergeCell ref="L51:M51"/>
    <mergeCell ref="L42:M42"/>
    <mergeCell ref="L43:M43"/>
    <mergeCell ref="L45:M45"/>
    <mergeCell ref="L54:M54"/>
    <mergeCell ref="O121:P121"/>
    <mergeCell ref="O120:P120"/>
    <mergeCell ref="M120:N120"/>
    <mergeCell ref="K120:L120"/>
    <mergeCell ref="H120:J120"/>
    <mergeCell ref="O119:P119"/>
    <mergeCell ref="M119:N119"/>
    <mergeCell ref="K119:L119"/>
    <mergeCell ref="H119:J119"/>
    <mergeCell ref="D119:G119"/>
    <mergeCell ref="D73:P73"/>
    <mergeCell ref="D75:P75"/>
    <mergeCell ref="L109:P109"/>
    <mergeCell ref="H109:K109"/>
    <mergeCell ref="D109:G109"/>
    <mergeCell ref="K81:L81"/>
    <mergeCell ref="M123:N123"/>
    <mergeCell ref="O123:P123"/>
    <mergeCell ref="B123:G123"/>
    <mergeCell ref="D120:G120"/>
    <mergeCell ref="M121:N121"/>
    <mergeCell ref="H123:J123"/>
    <mergeCell ref="K123:L123"/>
    <mergeCell ref="M122:N122"/>
    <mergeCell ref="O122:P122"/>
    <mergeCell ref="B115:P115"/>
    <mergeCell ref="B116:P116"/>
    <mergeCell ref="L108:P108"/>
    <mergeCell ref="L107:P107"/>
    <mergeCell ref="B80:C80"/>
    <mergeCell ref="B81:C81"/>
    <mergeCell ref="B117:P117"/>
    <mergeCell ref="B118:P118"/>
    <mergeCell ref="B41:C41"/>
    <mergeCell ref="D41:I41"/>
    <mergeCell ref="L41:M41"/>
    <mergeCell ref="B44:C44"/>
    <mergeCell ref="D44:I44"/>
    <mergeCell ref="L44:M44"/>
    <mergeCell ref="B62:C62"/>
    <mergeCell ref="D62:I62"/>
    <mergeCell ref="L62:M62"/>
    <mergeCell ref="D54:I54"/>
    <mergeCell ref="D51:I51"/>
    <mergeCell ref="D50:I50"/>
    <mergeCell ref="B58:C58"/>
    <mergeCell ref="D58:I58"/>
    <mergeCell ref="L58:M58"/>
    <mergeCell ref="B57:C57"/>
    <mergeCell ref="D57:I57"/>
    <mergeCell ref="D59:I59"/>
    <mergeCell ref="D60:I60"/>
    <mergeCell ref="D53:I53"/>
    <mergeCell ref="B100:C100"/>
    <mergeCell ref="D100:H100"/>
    <mergeCell ref="I100:J100"/>
    <mergeCell ref="K100:L100"/>
    <mergeCell ref="M100:N100"/>
    <mergeCell ref="B89:C89"/>
    <mergeCell ref="D89:H89"/>
    <mergeCell ref="I89:J89"/>
    <mergeCell ref="K89:L89"/>
    <mergeCell ref="M89:N89"/>
    <mergeCell ref="B94:C94"/>
    <mergeCell ref="D94:H94"/>
    <mergeCell ref="I94:J94"/>
    <mergeCell ref="K94:L94"/>
    <mergeCell ref="M94:N94"/>
    <mergeCell ref="B82:C82"/>
    <mergeCell ref="D82:H82"/>
    <mergeCell ref="I82:J82"/>
    <mergeCell ref="K82:L82"/>
    <mergeCell ref="M82:N82"/>
    <mergeCell ref="O100:P100"/>
    <mergeCell ref="D52:I52"/>
    <mergeCell ref="L52:M52"/>
    <mergeCell ref="B64:C64"/>
    <mergeCell ref="D64:I64"/>
    <mergeCell ref="L64:M64"/>
    <mergeCell ref="B65:C65"/>
    <mergeCell ref="D65:I65"/>
    <mergeCell ref="L65:M65"/>
    <mergeCell ref="B63:C63"/>
    <mergeCell ref="D63:I63"/>
    <mergeCell ref="L63:M63"/>
    <mergeCell ref="B68:C68"/>
    <mergeCell ref="D55:I55"/>
    <mergeCell ref="L61:M61"/>
    <mergeCell ref="L55:M55"/>
    <mergeCell ref="L66:M66"/>
    <mergeCell ref="B56:C56"/>
    <mergeCell ref="D56:I56"/>
    <mergeCell ref="B97:C97"/>
    <mergeCell ref="D97:H97"/>
    <mergeCell ref="I97:J97"/>
    <mergeCell ref="K97:L97"/>
    <mergeCell ref="M97:N97"/>
    <mergeCell ref="D91:H91"/>
    <mergeCell ref="O97:P97"/>
    <mergeCell ref="B98:C98"/>
    <mergeCell ref="D98:H98"/>
    <mergeCell ref="I98:J98"/>
    <mergeCell ref="K98:L98"/>
    <mergeCell ref="M98:N98"/>
    <mergeCell ref="O98:P98"/>
    <mergeCell ref="B99:C99"/>
    <mergeCell ref="D99:H99"/>
    <mergeCell ref="I99:J99"/>
    <mergeCell ref="K99:L99"/>
    <mergeCell ref="M99:N99"/>
    <mergeCell ref="O99:P99"/>
    <mergeCell ref="B93:C93"/>
    <mergeCell ref="D93:H93"/>
    <mergeCell ref="I93:J93"/>
    <mergeCell ref="K93:L93"/>
    <mergeCell ref="M93:N93"/>
    <mergeCell ref="O93:P93"/>
    <mergeCell ref="O92:P92"/>
    <mergeCell ref="M92:N92"/>
    <mergeCell ref="K92:L92"/>
    <mergeCell ref="I92:J92"/>
    <mergeCell ref="D92:H92"/>
    <mergeCell ref="B92:C92"/>
    <mergeCell ref="O94:P94"/>
    <mergeCell ref="B95:C95"/>
    <mergeCell ref="D95:H95"/>
    <mergeCell ref="I95:J95"/>
    <mergeCell ref="K95:L95"/>
    <mergeCell ref="M95:N95"/>
    <mergeCell ref="O95:P95"/>
    <mergeCell ref="B96:C96"/>
    <mergeCell ref="D96:H96"/>
    <mergeCell ref="I96:J96"/>
    <mergeCell ref="K96:L96"/>
    <mergeCell ref="M96:N96"/>
    <mergeCell ref="O96:P96"/>
    <mergeCell ref="O82:P82"/>
    <mergeCell ref="B83:C83"/>
    <mergeCell ref="D83:H83"/>
    <mergeCell ref="I83:J83"/>
    <mergeCell ref="K83:L83"/>
    <mergeCell ref="M83:N83"/>
    <mergeCell ref="O83:P83"/>
    <mergeCell ref="B84:C84"/>
    <mergeCell ref="D84:H84"/>
    <mergeCell ref="I84:J84"/>
    <mergeCell ref="K84:L84"/>
    <mergeCell ref="M84:N84"/>
    <mergeCell ref="O84:P84"/>
    <mergeCell ref="B85:C85"/>
    <mergeCell ref="D85:H85"/>
    <mergeCell ref="I85:J85"/>
    <mergeCell ref="K85:L85"/>
    <mergeCell ref="M85:N85"/>
    <mergeCell ref="O85:P85"/>
    <mergeCell ref="B86:C86"/>
    <mergeCell ref="D86:H86"/>
    <mergeCell ref="I86:J86"/>
    <mergeCell ref="K86:L86"/>
    <mergeCell ref="M86:N86"/>
    <mergeCell ref="O86:P86"/>
    <mergeCell ref="I91:J91"/>
    <mergeCell ref="B88:C88"/>
    <mergeCell ref="D88:H88"/>
    <mergeCell ref="I88:J88"/>
    <mergeCell ref="K88:L88"/>
    <mergeCell ref="M88:N88"/>
    <mergeCell ref="O88:P88"/>
    <mergeCell ref="B87:C87"/>
    <mergeCell ref="D87:H87"/>
    <mergeCell ref="I87:J87"/>
    <mergeCell ref="K87:L87"/>
    <mergeCell ref="M87:N87"/>
    <mergeCell ref="O87:P87"/>
    <mergeCell ref="O89:P89"/>
    <mergeCell ref="B90:C90"/>
    <mergeCell ref="D90:H90"/>
    <mergeCell ref="I90:J90"/>
    <mergeCell ref="K90:L90"/>
    <mergeCell ref="M90:N90"/>
    <mergeCell ref="O90:P90"/>
    <mergeCell ref="K91:L91"/>
    <mergeCell ref="M91:N91"/>
    <mergeCell ref="O91:P91"/>
    <mergeCell ref="B91:C91"/>
  </mergeCells>
  <pageMargins left="0.7" right="0.7" top="0.75" bottom="0.75" header="0.3" footer="0.3"/>
  <pageSetup paperSize="9" scale="55" orientation="portrait" r:id="rId1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2026-03-29T09:20:20Z</dcterms:modified>
</cp:coreProperties>
</file>