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575" windowHeight="1134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Акт!$A$1:$E$117</definedName>
    <definedName name="_xlnm.Print_Area" localSheetId="3">'Акт (2)'!$A$1:$E$113</definedName>
    <definedName name="_xlnm.Print_Area" localSheetId="9">акт21!$A$3:$E$119</definedName>
    <definedName name="_xlnm.Print_Area" localSheetId="1">Бюджет!$A$1:$D$39</definedName>
    <definedName name="_xlnm.Print_Area" localSheetId="7">Лист1!$A$3:$E$99</definedName>
    <definedName name="_xlnm.Print_Area" localSheetId="5">Лист3!$A$2:$E$92</definedName>
  </definedNames>
  <calcPr calcId="145621"/>
</workbook>
</file>

<file path=xl/calcChain.xml><?xml version="1.0" encoding="utf-8"?>
<calcChain xmlns="http://schemas.openxmlformats.org/spreadsheetml/2006/main">
  <c r="F101" i="10" l="1"/>
  <c r="D86" i="10" l="1"/>
  <c r="E79" i="10" l="1"/>
  <c r="B79" i="10"/>
  <c r="E78" i="10"/>
  <c r="B78" i="10"/>
  <c r="E22" i="10" l="1"/>
  <c r="E103" i="10" l="1"/>
  <c r="D88" i="10"/>
  <c r="D87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21" i="10"/>
  <c r="D19" i="10"/>
  <c r="D25" i="10"/>
  <c r="D24" i="10"/>
  <c r="D23" i="10"/>
  <c r="D22" i="10"/>
  <c r="D20" i="10"/>
  <c r="D27" i="10"/>
  <c r="D29" i="10"/>
  <c r="D90" i="10"/>
  <c r="D92" i="10"/>
  <c r="D94" i="10"/>
  <c r="D96" i="10"/>
  <c r="D97" i="10"/>
  <c r="D99" i="10"/>
  <c r="D100" i="10"/>
  <c r="D101" i="10"/>
  <c r="F18" i="9"/>
  <c r="F22" i="9" s="1"/>
  <c r="F14" i="9"/>
  <c r="E104" i="10" l="1"/>
  <c r="E107" i="10" s="1"/>
  <c r="F23" i="9" s="1"/>
  <c r="F24" i="9" s="1"/>
  <c r="F25" i="9"/>
  <c r="D103" i="10"/>
  <c r="H25" i="7"/>
  <c r="D78" i="8"/>
  <c r="D80" i="8"/>
  <c r="D81" i="8"/>
  <c r="D76" i="8"/>
  <c r="D71" i="8"/>
  <c r="D63" i="8"/>
  <c r="D56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7" i="8"/>
  <c r="D58" i="8"/>
  <c r="D59" i="8"/>
  <c r="D60" i="8"/>
  <c r="D61" i="8"/>
  <c r="D62" i="8"/>
  <c r="D64" i="8"/>
  <c r="D65" i="8"/>
  <c r="D66" i="8"/>
  <c r="D68" i="8"/>
  <c r="D69" i="8"/>
  <c r="D70" i="8"/>
  <c r="D72" i="8"/>
  <c r="D73" i="8"/>
  <c r="D74" i="8"/>
  <c r="D34" i="8"/>
  <c r="D24" i="8"/>
  <c r="D23" i="8"/>
  <c r="D20" i="8"/>
  <c r="D21" i="8"/>
  <c r="D22" i="8"/>
  <c r="D25" i="8"/>
  <c r="D26" i="8"/>
  <c r="D28" i="8"/>
  <c r="D30" i="8"/>
  <c r="D32" i="8"/>
  <c r="D19" i="8"/>
  <c r="E83" i="8" l="1"/>
  <c r="D83" i="8" s="1"/>
  <c r="E84" i="8" l="1"/>
  <c r="F23" i="7" s="1"/>
  <c r="F19" i="7"/>
  <c r="F15" i="7"/>
  <c r="F18" i="7" l="1"/>
  <c r="F22" i="7" s="1"/>
  <c r="F24" i="7" s="1"/>
  <c r="F14" i="7"/>
  <c r="F25" i="7" l="1"/>
  <c r="E20" i="3" l="1"/>
  <c r="E77" i="3" s="1"/>
  <c r="F19" i="6" l="1"/>
  <c r="F15" i="6"/>
  <c r="D77" i="3"/>
  <c r="D74" i="3"/>
  <c r="D72" i="3"/>
  <c r="D67" i="3"/>
  <c r="D44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6" i="3"/>
  <c r="D47" i="3"/>
  <c r="D48" i="3"/>
  <c r="D49" i="3"/>
  <c r="D50" i="3"/>
  <c r="D51" i="3"/>
  <c r="D52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8" i="3"/>
  <c r="D69" i="3"/>
  <c r="D70" i="3"/>
  <c r="D27" i="3"/>
  <c r="D20" i="3"/>
  <c r="D21" i="3"/>
  <c r="D23" i="3"/>
  <c r="D25" i="3"/>
  <c r="D19" i="3"/>
  <c r="F18" i="6"/>
  <c r="F22" i="6" s="1"/>
  <c r="F14" i="6"/>
  <c r="E78" i="3" l="1"/>
  <c r="F23" i="6" s="1"/>
  <c r="F24" i="6" s="1"/>
  <c r="F25" i="6"/>
  <c r="D93" i="5"/>
  <c r="D92" i="5"/>
  <c r="D90" i="5"/>
  <c r="D62" i="5"/>
  <c r="D60" i="5"/>
  <c r="D51" i="5"/>
  <c r="E22" i="5"/>
  <c r="D22" i="5" s="1"/>
  <c r="D20" i="5"/>
  <c r="D18" i="5"/>
  <c r="D16" i="5"/>
  <c r="D14" i="5"/>
  <c r="D12" i="5"/>
  <c r="D9" i="5"/>
  <c r="D7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5" i="5"/>
  <c r="D46" i="5"/>
  <c r="D47" i="5"/>
  <c r="D48" i="5"/>
  <c r="D49" i="5"/>
  <c r="D50" i="5"/>
  <c r="D52" i="5"/>
  <c r="D53" i="5"/>
  <c r="D54" i="5"/>
  <c r="D55" i="5"/>
  <c r="D56" i="5"/>
  <c r="D57" i="5"/>
  <c r="D58" i="5"/>
  <c r="D64" i="5"/>
  <c r="D65" i="5"/>
  <c r="D66" i="5"/>
  <c r="D67" i="5"/>
  <c r="D68" i="5"/>
  <c r="D69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23" i="5"/>
  <c r="D11" i="5"/>
  <c r="D10" i="5"/>
  <c r="E95" i="5" l="1"/>
  <c r="E96" i="5" s="1"/>
  <c r="F24" i="4" s="1"/>
  <c r="D95" i="5" l="1"/>
  <c r="F16" i="4"/>
  <c r="F13" i="4"/>
  <c r="F15" i="4" l="1"/>
  <c r="F19" i="4"/>
  <c r="F23" i="4" s="1"/>
  <c r="F25" i="4" s="1"/>
  <c r="F26" i="4" l="1"/>
  <c r="B30" i="2"/>
  <c r="E100" i="1"/>
  <c r="B31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32" i="2" s="1"/>
  <c r="C32" i="2"/>
  <c r="D32" i="2"/>
  <c r="E33" i="2" s="1"/>
  <c r="D88" i="1" l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97" i="1"/>
  <c r="D91" i="1"/>
  <c r="D90" i="1"/>
  <c r="D93" i="1"/>
  <c r="D95" i="1"/>
  <c r="D99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10" i="1"/>
  <c r="D9" i="1"/>
  <c r="D21" i="1"/>
  <c r="D19" i="1"/>
  <c r="D17" i="1"/>
  <c r="D16" i="1"/>
  <c r="D15" i="1"/>
  <c r="D14" i="1"/>
  <c r="D12" i="1"/>
  <c r="D7" i="1"/>
  <c r="D55" i="1"/>
</calcChain>
</file>

<file path=xl/sharedStrings.xml><?xml version="1.0" encoding="utf-8"?>
<sst xmlns="http://schemas.openxmlformats.org/spreadsheetml/2006/main" count="1162" uniqueCount="408">
  <si>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</si>
  <si>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</si>
  <si>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</si>
  <si>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</si>
  <si>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</si>
  <si>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</si>
  <si>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</si>
  <si>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</si>
  <si>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</si>
  <si>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</si>
  <si>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</si>
  <si>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</si>
  <si>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</si>
  <si>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</si>
  <si>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</si>
  <si>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</si>
  <si>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</si>
  <si>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</si>
  <si>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</si>
  <si>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</si>
  <si>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</si>
  <si>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</si>
  <si>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</si>
  <si>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</si>
  <si>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</si>
  <si>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</si>
  <si>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</si>
  <si>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</si>
  <si>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</si>
  <si>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</si>
  <si>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</si>
  <si>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</si>
  <si>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</si>
  <si>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</si>
  <si>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</si>
  <si>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</si>
  <si>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</si>
  <si>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</si>
  <si>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</si>
  <si>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</si>
  <si>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</si>
  <si>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</si>
  <si>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</si>
  <si>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</si>
  <si>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</si>
  <si>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</si>
  <si>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</si>
  <si>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</si>
  <si>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</si>
  <si>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</si>
  <si>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</si>
  <si>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</si>
  <si>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</si>
  <si>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</si>
  <si>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</si>
  <si>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</si>
  <si>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</si>
  <si>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</si>
  <si>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</si>
  <si>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</si>
  <si>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</si>
  <si>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</si>
  <si>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</si>
  <si>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</si>
  <si>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</si>
  <si>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</si>
  <si>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</si>
  <si>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</si>
  <si>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</si>
  <si>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</si>
  <si>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</si>
  <si>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</si>
  <si>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</si>
  <si>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</si>
  <si>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</si>
  <si>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</si>
  <si>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</si>
  <si>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</si>
  <si>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</si>
  <si>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</si>
  <si>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</si>
  <si>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м</t>
  </si>
  <si>
    <t xml:space="preserve">     Очистка кровли от снега толщ. 10 см, сбивание сосулей (в)</t>
  </si>
  <si>
    <t>Обслуживание ОДПУ</t>
  </si>
  <si>
    <t xml:space="preserve">     Техническое обслуживание ОДПУ</t>
  </si>
  <si>
    <t>Текущий ремонт конструктивных элементов жилых зданий</t>
  </si>
  <si>
    <t>1 створка</t>
  </si>
  <si>
    <t>100 м2</t>
  </si>
  <si>
    <t>100 приборов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</si>
  <si>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</si>
  <si>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</si>
  <si>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</si>
  <si>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Отчет по бюджету №107/4-2017</t>
  </si>
  <si>
    <t>Задолженность по оплате за содержание и текущий ремонт на 01.01.2018 г. -  120 491,60 руб.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</si>
  <si>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</si>
  <si>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</si>
  <si>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</si>
  <si>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</si>
  <si>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</si>
  <si>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</si>
  <si>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</si>
  <si>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</si>
  <si>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>Уборка чердаков и подвалов</t>
  </si>
  <si>
    <t>АКТ № 107/4-2017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</si>
  <si>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4 квартала 107.</t>
  </si>
  <si>
    <t xml:space="preserve">     Очистка желобов от мусора: вручную (при расчете 1 кг. мусора = 1 м 1 желоба)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</si>
  <si>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</si>
  <si>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</si>
  <si>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</si>
  <si>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</si>
  <si>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</si>
  <si>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</si>
  <si>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Осмотр подвальных помещений (засоры, подпоры) прим.</t>
  </si>
  <si>
    <t xml:space="preserve">     Отогрев трубопровода Д-20</t>
  </si>
  <si>
    <t xml:space="preserve">     Подготовка элеваторного узла Д-80 к зиме</t>
  </si>
  <si>
    <t xml:space="preserve">     Смена прокладки сифона на пластмассовых трубопроводах</t>
  </si>
  <si>
    <t xml:space="preserve">     Снятие замеров с оформлением акта</t>
  </si>
  <si>
    <t>1 замер</t>
  </si>
  <si>
    <t xml:space="preserve">     Закрытие слуховых окон и люков выхода на кровлю</t>
  </si>
  <si>
    <t>10 шт.</t>
  </si>
  <si>
    <t xml:space="preserve">     М. Ремонт оконных переплетов (пристрожка, установка угольников, укрепление)</t>
  </si>
  <si>
    <t xml:space="preserve">     Осмотр квартир (вентиляция)</t>
  </si>
  <si>
    <t xml:space="preserve">     Очистка кровли от снега толщ. 10 см, сбивание сосулей</t>
  </si>
  <si>
    <t xml:space="preserve">     Очистка кровли от снега толщ. 10 см, сбивание сосулей (вышка)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</si>
  <si>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</si>
  <si>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</si>
  <si>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оконных приборов: задвижки</t>
  </si>
  <si>
    <t xml:space="preserve">     Смена стекол в деревянных переплетах при площади стекла  до: 0,25 м</t>
  </si>
  <si>
    <t xml:space="preserve">     Укладка (установка) щитов</t>
  </si>
  <si>
    <t xml:space="preserve">     Врезка диаметром: 15 мм</t>
  </si>
  <si>
    <t xml:space="preserve">     Врезка диаметром: 20 мм</t>
  </si>
  <si>
    <t xml:space="preserve">     Изоляция трубопровода матами с совмещенным покрывным  слоем</t>
  </si>
  <si>
    <t>1 м3</t>
  </si>
  <si>
    <t xml:space="preserve">     Прочистка трубопровода Д-20</t>
  </si>
  <si>
    <t xml:space="preserve">     Сверление отверстий глубиной в бетонных конструкциях стен перфоратором глубиной до 200 мм  д. 20 мм</t>
  </si>
  <si>
    <t xml:space="preserve">     Слив и наполнение водой системы</t>
  </si>
  <si>
    <t>1000 м3 здания, 100 приб.</t>
  </si>
  <si>
    <t xml:space="preserve">     Смена вентилей Д-15</t>
  </si>
  <si>
    <t xml:space="preserve">     Смена обратного клапана м/фланцевого Д-50</t>
  </si>
  <si>
    <t xml:space="preserve">     Смена отдельных участков трубопроводов с заготовкой труб в построечных условиях д до 15 мм</t>
  </si>
  <si>
    <t xml:space="preserve">     Смена отдельных участков трубопроводов с заготовкой труб в построечных условиях д до 32 мм</t>
  </si>
  <si>
    <t xml:space="preserve">     Смена отдельных участков трубопроводов с заготовкой труб в построечных условиях д до 25 мм</t>
  </si>
  <si>
    <t xml:space="preserve">     Смена отдельных участков трубопроводов с заготовкой труб в построечных условиях д 20 мм</t>
  </si>
  <si>
    <t xml:space="preserve">     Устройство перемычки Д-15</t>
  </si>
  <si>
    <t xml:space="preserve">     Железнение цементных покрытий</t>
  </si>
  <si>
    <t xml:space="preserve">     Заделка подвальных окон: (изовером, пенопропиленом и тд)</t>
  </si>
  <si>
    <t>10 м2</t>
  </si>
  <si>
    <t xml:space="preserve">     Изготовление щита из доски б/у</t>
  </si>
  <si>
    <t xml:space="preserve">     Обивка дверей и люков кровельной сталью оцинкованной: по дереву с одной стороны</t>
  </si>
  <si>
    <t xml:space="preserve">     Обрамление ступеней угловой сталью</t>
  </si>
  <si>
    <t>т</t>
  </si>
  <si>
    <t xml:space="preserve">     Приготовление бетона</t>
  </si>
  <si>
    <t>100 м3</t>
  </si>
  <si>
    <t xml:space="preserve">     Приготовление растворов вручную.</t>
  </si>
  <si>
    <t xml:space="preserve">     Протравка фасадов: простых с люлек</t>
  </si>
  <si>
    <t xml:space="preserve">     Разборка мелких покрытий и обделок из листовой стали: поясков, сандриков. желобов и т.д.</t>
  </si>
  <si>
    <t xml:space="preserve">     Разборка покрытий полов: цементных</t>
  </si>
  <si>
    <t xml:space="preserve">     Ремонт полотен чердачного люка: (выдергивание гвоздей, подгонка, укрепление)</t>
  </si>
  <si>
    <t xml:space="preserve">     Ремонт существующего крыльца железобетоном</t>
  </si>
  <si>
    <t xml:space="preserve">     Ремонт штукатурки гладких фасадов по камню и бетону с люлек: цем-изв раств S до 5м2 до 20 мм</t>
  </si>
  <si>
    <t xml:space="preserve">     Ручная дуговая сварка стыков соеденений с накладками из стержней</t>
  </si>
  <si>
    <t xml:space="preserve">     Сверление отверстий электроперфоратором, диаметром до 20 мм</t>
  </si>
  <si>
    <t>100 отверстий</t>
  </si>
  <si>
    <t xml:space="preserve">     Установка анкерных болтов: в готовые гнезда с заделкой</t>
  </si>
  <si>
    <t xml:space="preserve">     Устройство мелких покрытий (брандмауэры, парапеты, свесы и т.п.) из листовой оцинкованной стали</t>
  </si>
  <si>
    <t xml:space="preserve">     Очистка чердаков и подвалов</t>
  </si>
  <si>
    <t>По нормативу</t>
  </si>
  <si>
    <t>Долг на 01.01.2017 г.</t>
  </si>
  <si>
    <t>на общую сумму 554 757,42 руб. (Пятьсот пятьдесят четыре тысячи семьсот пятьдесят семь рублей 42 копейки).</t>
  </si>
  <si>
    <t>Долг за выполненные работы (доходы за минусом расходов) на  01.01.2018 г. -  227 649,57 руб.</t>
  </si>
  <si>
    <t>Отчет составил: экономист  Осипова М.С.  _______________</t>
  </si>
  <si>
    <t>Директор ООО "ТРЭК"   Плотников А.А. __________________</t>
  </si>
  <si>
    <t>Задолженность по оплате за содержание и текущий ремонт общего имущества МКД (на конец периода)</t>
  </si>
  <si>
    <t>Переходящие остатки денежных средств за выполненые работы (на конец периода; + резерв, - долг)</t>
  </si>
  <si>
    <t xml:space="preserve">Выполненные работы (оказанные услуги) по содержанию общего имущества и текущему ремонту в отчетном периоде </t>
  </si>
  <si>
    <t>Всего денежных средств с учетом остатков</t>
  </si>
  <si>
    <t>- за рекламу и аренду общего имущества МКД</t>
  </si>
  <si>
    <t>- за нежилые помещения</t>
  </si>
  <si>
    <t>- за жилые помещения</t>
  </si>
  <si>
    <t>Получено денежных средств, в т. ч:</t>
  </si>
  <si>
    <t>Начислено за работы (услуги) по содержанию и текущему ремонту и аренду общего имущества МКД, в том числе:</t>
  </si>
  <si>
    <t>Задолженность по оплате за содержание и текущий ремонт общего имущества МКД (на начало периода)</t>
  </si>
  <si>
    <t>Переходящие остатки денежных средств за выполненые работы (на начало периода; + резерв, - долг)</t>
  </si>
  <si>
    <t>Значение</t>
  </si>
  <si>
    <t xml:space="preserve">Наименование </t>
  </si>
  <si>
    <t>Площадь подвалов, м2</t>
  </si>
  <si>
    <t>Площадь л/ клеток, тамбуров, лифтов, м/камер, м2</t>
  </si>
  <si>
    <t>Количество квартир</t>
  </si>
  <si>
    <t>Площадь чердаков, м2</t>
  </si>
  <si>
    <t>Площадь нежилых помещений, м2</t>
  </si>
  <si>
    <t>Количество подъездов</t>
  </si>
  <si>
    <t>Площадь кровли, м2</t>
  </si>
  <si>
    <t>Общая жилая площадь, м2</t>
  </si>
  <si>
    <t>Этажность</t>
  </si>
  <si>
    <t xml:space="preserve"> ОБЩИЕ СВЕДЕНИЯ ОБ ОБЪЕКТЕ</t>
  </si>
  <si>
    <t>Период: с 01.01.2018 по 31.12.2018 года.</t>
  </si>
  <si>
    <t>Отчет по бюджету № 107/4-2018</t>
  </si>
  <si>
    <t>Списание долга за выполненые работы на 01.01.2015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</si>
  <si>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</si>
  <si>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</si>
  <si>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Ремонт беседки, домика, посочницы под крышей</t>
  </si>
  <si>
    <t xml:space="preserve">     Ремонт мусорной стоянки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</si>
  <si>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</si>
  <si>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</si>
  <si>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</si>
  <si>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</si>
  <si>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</si>
  <si>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</si>
  <si>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</si>
  <si>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</si>
  <si>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</si>
  <si>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</si>
  <si>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</si>
  <si>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</si>
  <si>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</si>
  <si>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Отогрев трубопровода Д-32</t>
  </si>
  <si>
    <t xml:space="preserve">     Перекрытие потока воды: отопление, ГВС</t>
  </si>
  <si>
    <t xml:space="preserve">     Промывка трубопровода системы отопления</t>
  </si>
  <si>
    <t xml:space="preserve">     Ремонт смесителя без душа, без снятия с места замена кран-буксы</t>
  </si>
  <si>
    <t>1 смеситель</t>
  </si>
  <si>
    <t xml:space="preserve">     Сдача ИТП представителю энергоснабжающей организации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</si>
  <si>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</si>
  <si>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</si>
  <si>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</si>
  <si>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</si>
  <si>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</si>
  <si>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Перенавеска водосточных труб (вышка)</t>
  </si>
  <si>
    <t xml:space="preserve">     Плановые проверки вентиляционных каналов и оголовков</t>
  </si>
  <si>
    <t xml:space="preserve">     Ремонт (укрепление) конструкций дверей металлических</t>
  </si>
  <si>
    <t xml:space="preserve">     Смена дверных приборов: петли</t>
  </si>
  <si>
    <t xml:space="preserve">     Смена дверных приборов: пружин</t>
  </si>
  <si>
    <t xml:space="preserve">     Смена оконных приборов: петли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</si>
  <si>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</si>
  <si>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</si>
  <si>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Демонтаж: радиаторов весом до 80 кг</t>
  </si>
  <si>
    <t xml:space="preserve">     Замена трубопровода диаметром: 40 мм</t>
  </si>
  <si>
    <t xml:space="preserve">     Замена трубопровода диаметром: 50 мм</t>
  </si>
  <si>
    <t xml:space="preserve">     Осмотр замеры рамок холодной воды</t>
  </si>
  <si>
    <t>чел.-ч</t>
  </si>
  <si>
    <t xml:space="preserve">     Регулировка КОРАЛЛа накидной гайкой, проверка работоспособности</t>
  </si>
  <si>
    <t xml:space="preserve">     Установка заглушек на трубопроводах д. до 50мм</t>
  </si>
  <si>
    <t xml:space="preserve">     Демонтаж аншлагов над подъездами</t>
  </si>
  <si>
    <t xml:space="preserve">     Демонтаж-монтаж створки оконного переплета</t>
  </si>
  <si>
    <t xml:space="preserve">     Замена наличников с изготовлением</t>
  </si>
  <si>
    <t>1 м изделий</t>
  </si>
  <si>
    <t xml:space="preserve">     Окраска масляными составами  по дереву: доски объявления</t>
  </si>
  <si>
    <t xml:space="preserve">     Окраска эмалевыми составами по дереву с подготовкой поверхности: заполнений дверных проемов</t>
  </si>
  <si>
    <t xml:space="preserve">     Постановка заклепок в местах соединения труб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</si>
  <si>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</si>
  <si>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металлических парапетных решеток</t>
  </si>
  <si>
    <t>10 м</t>
  </si>
  <si>
    <t xml:space="preserve">     Ремонт форточек</t>
  </si>
  <si>
    <t xml:space="preserve">     Ремонт, укрепление перегородки</t>
  </si>
  <si>
    <t xml:space="preserve">     Снятие дверных полотен</t>
  </si>
  <si>
    <t xml:space="preserve">     Снятие многослойных лакокрасочных покрытий: с дверных полотен</t>
  </si>
  <si>
    <t xml:space="preserve">     Установка блоков в наружных и внутренних дверных проемах: в перегородках , площадь проема до 3 м2</t>
  </si>
  <si>
    <t xml:space="preserve">     Установка дверных полотен: внутренних межкомнатных</t>
  </si>
  <si>
    <t xml:space="preserve">     Установка досок объявлений с изготовлением</t>
  </si>
  <si>
    <t xml:space="preserve">     Установка подвальных рам: глухих</t>
  </si>
  <si>
    <t xml:space="preserve">     Услуги  по вывозу и утилизации листвы, веток, деревьев, скошенной травы , смета и др.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</si>
  <si>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</si>
  <si>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</si>
  <si>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</si>
  <si>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</si>
  <si>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</si>
  <si>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АКТ № 107/4-2018</t>
  </si>
  <si>
    <t>"31" марта 2019 г.</t>
  </si>
  <si>
    <t>Всего  за период с "01" января 2018 г. по "31"декабря 2018 г. выполнено работ (оказано услуг) на общую сумму 480 940.05 руб. (Четыреста восемьдесят тысяч девятьсот сорок рублей 5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</si>
  <si>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</si>
  <si>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</si>
  <si>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</si>
  <si>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</si>
  <si>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</si>
  <si>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</si>
  <si>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</si>
  <si>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</si>
  <si>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</si>
  <si>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</si>
  <si>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</si>
  <si>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</si>
  <si>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</si>
  <si>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</si>
  <si>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</si>
  <si>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</si>
  <si>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16 стояков</t>
  </si>
  <si>
    <t>Обслуживание и текущий ремонт инженерного оборудования</t>
  </si>
  <si>
    <t xml:space="preserve">     Газовая резка</t>
  </si>
  <si>
    <t xml:space="preserve">     Регулировка температуры отопления в ИТП вентилями</t>
  </si>
  <si>
    <t xml:space="preserve">     Осмотр квартир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</si>
  <si>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</si>
  <si>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</si>
  <si>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- по жалобе</t>
  </si>
  <si>
    <t xml:space="preserve">     Отогрев трубопровода Д-15, Д-20</t>
  </si>
  <si>
    <t xml:space="preserve">     Подготовка элеваторного узла</t>
  </si>
  <si>
    <t xml:space="preserve">     Промывка выпусков канализации (устранение засора)</t>
  </si>
  <si>
    <t xml:space="preserve">     Расконсервация системы отопления</t>
  </si>
  <si>
    <t xml:space="preserve">     Регулировка системы отопления</t>
  </si>
  <si>
    <t xml:space="preserve">     Ремонт смесителя без душа, без снятия с места, смена прокладок</t>
  </si>
  <si>
    <t xml:space="preserve">     Ремонт смывных бачков типа "Компакт"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</si>
  <si>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</si>
  <si>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</si>
  <si>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прямых звеньев водосточных труб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</si>
  <si>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</si>
  <si>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</si>
  <si>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Смена: прямых звеньев водосточных труб с автовышек</t>
  </si>
  <si>
    <t xml:space="preserve">     Осмотр подвального помещения, подъездов КР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</si>
  <si>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</si>
  <si>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</si>
  <si>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</si>
  <si>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</si>
  <si>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Смена ухватов для водосточных труб: в каменных стенах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</si>
  <si>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</si>
  <si>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</si>
  <si>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</si>
  <si>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</si>
  <si>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107/4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</si>
  <si>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</si>
  <si>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</si>
  <si>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 ________________________________________      ____________________________________</t>
  </si>
  <si>
    <t>Отчет по бюджету № 107/4-2019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</si>
  <si>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</si>
  <si>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</si>
  <si>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356447.58 руб. (Триста пятьдесят шесть тысяч четыреста сорок семь рублей 58 копеек)</t>
  </si>
  <si>
    <t xml:space="preserve">Исполнитель -           Директор ООО "ТРЭК" Плотников А.А. </t>
  </si>
  <si>
    <t>Отчет по бюджету № 107/4-2020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</si>
  <si>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</si>
  <si>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</si>
  <si>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</si>
  <si>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</si>
  <si>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</si>
  <si>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</si>
  <si>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Разделка древесины мягких пород, полученной от валки леса, диам. стволов: до 20 см</t>
  </si>
  <si>
    <t xml:space="preserve">     Ремонт мусорного контейнера</t>
  </si>
  <si>
    <t>Дезинсекция и дератизация</t>
  </si>
  <si>
    <t xml:space="preserve">     Дезинсекция и дератизация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</si>
  <si>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</si>
  <si>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</si>
  <si>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Приварка накладки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</si>
  <si>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</si>
  <si>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</si>
  <si>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</si>
  <si>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Смена внутренних трубопроводов из стальных труб д. 20 мм</t>
  </si>
  <si>
    <t xml:space="preserve">     Смена отдельных участков трубопроводов из полиэтиленовых  труб высокой плотности: диам. 50 мм</t>
  </si>
  <si>
    <t>1 участок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</si>
  <si>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</si>
  <si>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</si>
  <si>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</si>
  <si>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</si>
  <si>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Перекрытие потока воды: отопление, ГВС, ХВС</t>
  </si>
  <si>
    <t xml:space="preserve">     Смена заглушек на обратный клапан АЭРАТОР диаметром: до 50 мм</t>
  </si>
  <si>
    <t xml:space="preserve">     Монтаж аншлагов, стенда, вывески, доски объявления и т.д.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</si>
  <si>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</si>
  <si>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</si>
  <si>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Проверка исправности канализационных вытяжек (по жалобе)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</si>
  <si>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</si>
  <si>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</si>
  <si>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</si>
  <si>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 xml:space="preserve">           2. Всего за период с "01"января 2020 г. по "31"декабря 2020 г. выполнено работ на общую сумму 366481.94 руб. (Триста шестьдесят шесть тысяч четыреста восемьдесят один рубль 94 копейки)</t>
  </si>
  <si>
    <t xml:space="preserve">                         ________________________________________      ____________________________________</t>
  </si>
  <si>
    <t>Отчет по бюджету № 107/4-2021</t>
  </si>
  <si>
    <t>Период: с 01.01.2021 по 31.12.2021 года.</t>
  </si>
  <si>
    <t>31 марта 2022 г.</t>
  </si>
  <si>
    <t xml:space="preserve">     Обезжиривание металлических поверхностей</t>
  </si>
  <si>
    <t xml:space="preserve">     Вырезка сухих ветвей деревьев лист.пород диам до 350мм при кол-ве ветвей до 5</t>
  </si>
  <si>
    <t>1 дерево</t>
  </si>
  <si>
    <t xml:space="preserve">     Обрезка деревьев с вывозом порубочных остатков</t>
  </si>
  <si>
    <t xml:space="preserve">     Вырезка отверстий в металлоконструкциях притолщине стали: от 5 до 10 мм</t>
  </si>
  <si>
    <t xml:space="preserve">     Монтаж металлической решетки на продух</t>
  </si>
  <si>
    <t xml:space="preserve">     Осмотр и устранение мелких неисправностей на РХВ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</si>
  <si>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</si>
  <si>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</si>
  <si>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</si>
  <si>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Устранение засоров санитарных приборов</t>
  </si>
  <si>
    <t>1 прибор</t>
  </si>
  <si>
    <t xml:space="preserve">     Очистка поверхностей щетками</t>
  </si>
  <si>
    <t xml:space="preserve">     Постановка болтов: строительных с гайками и шайбами</t>
  </si>
  <si>
    <t xml:space="preserve">     Ремонт кирпичной кладки стен отдельными местами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</si>
  <si>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</si>
  <si>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обделок из листовой стали конька шириной: до 0,7 м</t>
  </si>
  <si>
    <t xml:space="preserve">     Ремонт оконных переплетов с заменой брусков: с изготовлением элементов по размеру и профилю</t>
  </si>
  <si>
    <t xml:space="preserve">     Ремонт штукатурки гладких фасадов по камню и бетону с земли и лесов.</t>
  </si>
  <si>
    <t xml:space="preserve">     Ручная односторонняя сварка деталей контейнера из листовой стали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</si>
  <si>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</si>
  <si>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</si>
  <si>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Снятие оконных переплетов: неостекленных</t>
  </si>
  <si>
    <t xml:space="preserve">     Транспортировка материалов.</t>
  </si>
  <si>
    <t>маш.-ч</t>
  </si>
  <si>
    <t xml:space="preserve">     Установка  оконных переплетов: створных</t>
  </si>
  <si>
    <t xml:space="preserve">     Установка досок объявлений</t>
  </si>
  <si>
    <t xml:space="preserve">     Закрытие подвальных окон и люков (прим)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</si>
  <si>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</si>
  <si>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</si>
  <si>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</si>
  <si>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желобов от мусора: вручную (при расчете 1 кг. мусора = 3 м 1 желоба)</t>
  </si>
  <si>
    <t xml:space="preserve">     Приварка шарнира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</si>
  <si>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</si>
  <si>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стекол толщиной 2-3 мм  на штапиках по замазке: в деревянных переплетах при S проема до 1 м2</t>
  </si>
  <si>
    <t>Текущий ремонт</t>
  </si>
  <si>
    <t xml:space="preserve">     Замена почтовых ящиков</t>
  </si>
  <si>
    <t xml:space="preserve">     Ремонт подъезда</t>
  </si>
  <si>
    <t xml:space="preserve">     Ремонт тамбура</t>
  </si>
  <si>
    <t>588955.28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</si>
  <si>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</si>
  <si>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</si>
  <si>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</si>
  <si>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</si>
  <si>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 xml:space="preserve">     Устройство и разборка деревянных неинвентарных лесов.</t>
  </si>
  <si>
    <t>Шестьсот девяносто тысяч семьсот семьдесят восемь рублей 78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</si>
</sst>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0"/>
    <numFmt numFmtId="166" formatCode="0.00;[Red]\-0.00"/>
    <numFmt numFmtId="167" formatCode="0.000;[Red]\-0.000"/>
    <numFmt numFmtId="168" formatCode="0;[Red]\-0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5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14" fillId="2" borderId="1" xfId="0" applyFont="1" applyFill="1" applyBorder="1" applyAlignment="1">
      <alignment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2" fontId="16" fillId="2" borderId="1" xfId="0" applyNumberFormat="1" applyFont="1" applyFill="1" applyBorder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 wrapText="1"/>
    </xf>
    <xf numFmtId="2" fontId="17" fillId="2" borderId="1" xfId="0" applyNumberFormat="1" applyFont="1" applyFill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left" vertical="center" wrapText="1"/>
    </xf>
    <xf numFmtId="164" fontId="14" fillId="2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3" fillId="2" borderId="1" xfId="1" applyFont="1" applyFill="1" applyBorder="1" applyAlignment="1">
      <alignment horizontal="left" vertical="center" wrapText="1"/>
    </xf>
    <xf numFmtId="164" fontId="16" fillId="0" borderId="1" xfId="1" applyFont="1" applyBorder="1" applyAlignment="1">
      <alignment horizontal="center" vertical="center" wrapText="1"/>
    </xf>
    <xf numFmtId="164" fontId="17" fillId="2" borderId="1" xfId="1" applyFont="1" applyFill="1" applyBorder="1" applyAlignment="1">
      <alignment horizontal="center" vertical="center"/>
    </xf>
    <xf numFmtId="164" fontId="15" fillId="2" borderId="1" xfId="1" applyFont="1" applyFill="1" applyBorder="1" applyAlignment="1">
      <alignment horizontal="center" vertical="center"/>
    </xf>
    <xf numFmtId="164" fontId="16" fillId="2" borderId="1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0" fillId="0" borderId="0" xfId="1" applyFont="1"/>
    <xf numFmtId="164" fontId="4" fillId="0" borderId="0" xfId="1" applyFont="1"/>
    <xf numFmtId="164" fontId="15" fillId="0" borderId="0" xfId="1" applyFont="1" applyAlignment="1"/>
    <xf numFmtId="164" fontId="18" fillId="0" borderId="0" xfId="1" applyFont="1" applyAlignment="1"/>
    <xf numFmtId="164" fontId="18" fillId="0" borderId="0" xfId="1" applyFont="1"/>
    <xf numFmtId="164" fontId="19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19" fillId="0" borderId="2" xfId="1" applyFont="1" applyBorder="1" applyAlignment="1">
      <alignment horizontal="right" vertical="top" wrapText="1"/>
    </xf>
    <xf numFmtId="164" fontId="19" fillId="0" borderId="0" xfId="1" applyFont="1" applyAlignment="1">
      <alignment horizontal="left" vertical="center"/>
    </xf>
    <xf numFmtId="164" fontId="20" fillId="4" borderId="7" xfId="1" applyFont="1" applyFill="1" applyBorder="1" applyAlignment="1">
      <alignment horizontal="left" vertical="center"/>
    </xf>
    <xf numFmtId="164" fontId="15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 vertical="top"/>
    </xf>
    <xf numFmtId="164" fontId="4" fillId="0" borderId="0" xfId="1" applyFont="1" applyBorder="1" applyAlignment="1">
      <alignment wrapText="1"/>
    </xf>
    <xf numFmtId="164" fontId="21" fillId="0" borderId="0" xfId="1" quotePrefix="1" applyFont="1" applyBorder="1" applyAlignment="1">
      <alignment horizontal="left" vertical="top" wrapText="1"/>
    </xf>
    <xf numFmtId="164" fontId="21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21" fillId="0" borderId="0" xfId="1" quotePrefix="1" applyFont="1" applyBorder="1" applyAlignment="1">
      <alignment horizontal="right" vertical="top" wrapText="1"/>
    </xf>
    <xf numFmtId="164" fontId="21" fillId="0" borderId="0" xfId="1" quotePrefix="1" applyFont="1" applyAlignment="1">
      <alignment vertical="top" wrapText="1"/>
    </xf>
    <xf numFmtId="164" fontId="21" fillId="0" borderId="0" xfId="1" quotePrefix="1" applyFont="1" applyBorder="1" applyAlignment="1">
      <alignment vertical="top" wrapText="1"/>
    </xf>
    <xf numFmtId="164" fontId="21" fillId="0" borderId="0" xfId="1" applyFont="1" applyBorder="1" applyAlignment="1">
      <alignment vertical="top" wrapText="1"/>
    </xf>
    <xf numFmtId="164" fontId="21" fillId="0" borderId="0" xfId="1" applyFont="1" applyBorder="1" applyAlignment="1">
      <alignment horizontal="right" vertical="top" wrapText="1"/>
    </xf>
    <xf numFmtId="164" fontId="21" fillId="0" borderId="0" xfId="1" quotePrefix="1" applyFont="1" applyAlignment="1">
      <alignment horizontal="right" vertical="top" wrapText="1"/>
    </xf>
    <xf numFmtId="164" fontId="4" fillId="0" borderId="1" xfId="1" applyFont="1" applyBorder="1" applyAlignment="1">
      <alignment wrapText="1"/>
    </xf>
    <xf numFmtId="164" fontId="4" fillId="0" borderId="12" xfId="1" applyFont="1" applyBorder="1" applyAlignment="1">
      <alignment wrapText="1"/>
    </xf>
    <xf numFmtId="164" fontId="15" fillId="0" borderId="0" xfId="1" applyFont="1" applyAlignment="1">
      <alignment horizontal="left" vertical="center"/>
    </xf>
    <xf numFmtId="164" fontId="21" fillId="0" borderId="13" xfId="1" quotePrefix="1" applyFont="1" applyBorder="1" applyAlignment="1">
      <alignment vertical="top" wrapText="1"/>
    </xf>
    <xf numFmtId="164" fontId="4" fillId="0" borderId="0" xfId="1" applyFont="1" applyBorder="1"/>
    <xf numFmtId="164" fontId="15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14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1" fillId="0" borderId="0" xfId="1" quotePrefix="1" applyNumberFormat="1" applyFont="1" applyBorder="1" applyAlignment="1">
      <alignment horizontal="left" vertical="top" wrapText="1"/>
    </xf>
    <xf numFmtId="0" fontId="21" fillId="5" borderId="0" xfId="1" applyNumberFormat="1" applyFont="1" applyFill="1" applyBorder="1" applyAlignment="1">
      <alignment horizontal="left" vertical="top" wrapText="1"/>
    </xf>
    <xf numFmtId="0" fontId="21" fillId="0" borderId="0" xfId="1" applyNumberFormat="1" applyFont="1" applyBorder="1" applyAlignment="1">
      <alignment horizontal="left" vertical="top" wrapText="1"/>
    </xf>
    <xf numFmtId="164" fontId="17" fillId="0" borderId="6" xfId="1" applyFont="1" applyFill="1" applyBorder="1" applyAlignment="1">
      <alignment horizontal="left" vertical="center"/>
    </xf>
    <xf numFmtId="164" fontId="17" fillId="0" borderId="0" xfId="1" applyFont="1" applyFill="1" applyAlignment="1">
      <alignment horizontal="left" vertical="center"/>
    </xf>
    <xf numFmtId="164" fontId="17" fillId="0" borderId="0" xfId="1" applyFont="1" applyFill="1" applyAlignment="1">
      <alignment horizontal="left" vertical="top"/>
    </xf>
    <xf numFmtId="164" fontId="20" fillId="0" borderId="2" xfId="1" applyFont="1" applyBorder="1" applyAlignment="1">
      <alignment horizontal="right" vertical="top"/>
    </xf>
    <xf numFmtId="164" fontId="20" fillId="3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21" fillId="0" borderId="0" xfId="1" quotePrefix="1" applyFont="1" applyAlignment="1">
      <alignment horizontal="left" vertical="top" wrapText="1"/>
    </xf>
    <xf numFmtId="164" fontId="21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>
      <alignment horizontal="left" vertical="top" wrapText="1"/>
    </xf>
    <xf numFmtId="0" fontId="15" fillId="0" borderId="15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horizontal="center" vertical="center"/>
    </xf>
    <xf numFmtId="2" fontId="15" fillId="0" borderId="16" xfId="0" applyNumberFormat="1" applyFont="1" applyFill="1" applyBorder="1" applyAlignment="1">
      <alignment horizontal="center" vertical="center"/>
    </xf>
    <xf numFmtId="166" fontId="15" fillId="0" borderId="17" xfId="0" applyNumberFormat="1" applyFont="1" applyFill="1" applyBorder="1" applyAlignment="1">
      <alignment horizontal="center" vertical="center"/>
    </xf>
    <xf numFmtId="164" fontId="21" fillId="0" borderId="0" xfId="1" quotePrefix="1" applyFont="1" applyAlignment="1">
      <alignment horizontal="left" vertical="top" wrapText="1"/>
    </xf>
    <xf numFmtId="164" fontId="21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164" fontId="17" fillId="0" borderId="1" xfId="1" applyFont="1" applyFill="1" applyBorder="1" applyAlignment="1">
      <alignment horizontal="center" vertical="center"/>
    </xf>
    <xf numFmtId="164" fontId="21" fillId="0" borderId="0" xfId="1" quotePrefix="1" applyFont="1" applyAlignment="1">
      <alignment horizontal="left" vertical="top" wrapText="1"/>
    </xf>
    <xf numFmtId="164" fontId="21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9" xfId="0" applyFont="1" applyBorder="1" applyAlignment="1">
      <alignment horizontal="centerContinuous" vertical="center" wrapText="1"/>
    </xf>
    <xf numFmtId="0" fontId="15" fillId="0" borderId="21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166" fontId="15" fillId="0" borderId="0" xfId="0" applyNumberFormat="1" applyFont="1" applyAlignment="1">
      <alignment horizontal="justify" vertical="center"/>
    </xf>
    <xf numFmtId="164" fontId="17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0" xfId="0" applyFont="1" applyFill="1" applyBorder="1" applyAlignment="1">
      <alignment horizontal="left" vertical="center" wrapText="1"/>
    </xf>
    <xf numFmtId="0" fontId="15" fillId="6" borderId="17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6" fontId="15" fillId="6" borderId="1" xfId="0" applyNumberFormat="1" applyFont="1" applyFill="1" applyBorder="1" applyAlignment="1">
      <alignment horizontal="center" vertical="center"/>
    </xf>
    <xf numFmtId="166" fontId="15" fillId="6" borderId="22" xfId="0" applyNumberFormat="1" applyFont="1" applyFill="1" applyBorder="1" applyAlignment="1">
      <alignment horizontal="center" vertical="center"/>
    </xf>
    <xf numFmtId="166" fontId="16" fillId="6" borderId="25" xfId="0" applyNumberFormat="1" applyFont="1" applyFill="1" applyBorder="1" applyAlignment="1">
      <alignment horizontal="center" vertical="center" wrapText="1"/>
    </xf>
    <xf numFmtId="168" fontId="15" fillId="6" borderId="17" xfId="0" applyNumberFormat="1" applyFont="1" applyFill="1" applyBorder="1" applyAlignment="1">
      <alignment horizontal="center" vertical="center"/>
    </xf>
    <xf numFmtId="166" fontId="15" fillId="6" borderId="17" xfId="0" applyNumberFormat="1" applyFont="1" applyFill="1" applyBorder="1" applyAlignment="1">
      <alignment horizontal="center" vertical="center"/>
    </xf>
    <xf numFmtId="167" fontId="15" fillId="6" borderId="17" xfId="0" applyNumberFormat="1" applyFont="1" applyFill="1" applyBorder="1" applyAlignment="1">
      <alignment horizontal="center" vertical="center"/>
    </xf>
    <xf numFmtId="169" fontId="15" fillId="6" borderId="17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169" fontId="15" fillId="6" borderId="16" xfId="0" applyNumberFormat="1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0" fontId="15" fillId="6" borderId="31" xfId="0" applyFont="1" applyFill="1" applyBorder="1" applyAlignment="1">
      <alignment horizontal="left" vertical="center" wrapText="1"/>
    </xf>
    <xf numFmtId="166" fontId="15" fillId="6" borderId="32" xfId="0" applyNumberFormat="1" applyFont="1" applyFill="1" applyBorder="1" applyAlignment="1">
      <alignment horizontal="right" vertical="center"/>
    </xf>
    <xf numFmtId="166" fontId="15" fillId="6" borderId="30" xfId="0" applyNumberFormat="1" applyFont="1" applyFill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6" fillId="0" borderId="0" xfId="1" applyFont="1" applyAlignment="1">
      <alignment horizontal="center"/>
    </xf>
    <xf numFmtId="164" fontId="22" fillId="0" borderId="0" xfId="1" quotePrefix="1" applyFont="1" applyBorder="1" applyAlignment="1">
      <alignment horizontal="center" vertical="center" wrapText="1"/>
    </xf>
    <xf numFmtId="164" fontId="21" fillId="0" borderId="0" xfId="1" quotePrefix="1" applyFont="1" applyAlignment="1">
      <alignment horizontal="left" vertical="top" wrapText="1"/>
    </xf>
    <xf numFmtId="164" fontId="21" fillId="0" borderId="11" xfId="1" quotePrefix="1" applyFont="1" applyBorder="1" applyAlignment="1">
      <alignment horizontal="left" vertical="top" wrapText="1"/>
    </xf>
    <xf numFmtId="164" fontId="21" fillId="0" borderId="0" xfId="1" quotePrefix="1" applyFont="1" applyBorder="1" applyAlignment="1">
      <alignment horizontal="left" vertical="top" wrapText="1"/>
    </xf>
    <xf numFmtId="164" fontId="20" fillId="4" borderId="10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164" fontId="20" fillId="4" borderId="8" xfId="1" applyFont="1" applyFill="1" applyBorder="1" applyAlignment="1">
      <alignment horizontal="left" vertical="center"/>
    </xf>
    <xf numFmtId="164" fontId="17" fillId="0" borderId="5" xfId="1" applyFont="1" applyFill="1" applyBorder="1" applyAlignment="1">
      <alignment horizontal="left" vertical="center"/>
    </xf>
    <xf numFmtId="164" fontId="17" fillId="0" borderId="4" xfId="1" applyFont="1" applyFill="1" applyBorder="1" applyAlignment="1">
      <alignment horizontal="left" vertical="center"/>
    </xf>
    <xf numFmtId="164" fontId="17" fillId="0" borderId="3" xfId="1" applyFont="1" applyFill="1" applyBorder="1" applyAlignment="1">
      <alignment horizontal="left" vertical="center"/>
    </xf>
    <xf numFmtId="164" fontId="20" fillId="0" borderId="5" xfId="1" applyFont="1" applyBorder="1" applyAlignment="1">
      <alignment horizontal="left" vertical="top" wrapText="1"/>
    </xf>
    <xf numFmtId="164" fontId="20" fillId="0" borderId="4" xfId="1" applyFont="1" applyBorder="1" applyAlignment="1">
      <alignment horizontal="left" vertical="top" wrapText="1"/>
    </xf>
    <xf numFmtId="164" fontId="20" fillId="0" borderId="3" xfId="1" applyFont="1" applyBorder="1" applyAlignment="1">
      <alignment horizontal="left" vertical="top" wrapText="1"/>
    </xf>
    <xf numFmtId="164" fontId="19" fillId="0" borderId="5" xfId="1" applyFont="1" applyBorder="1" applyAlignment="1">
      <alignment horizontal="left" vertical="top" wrapText="1"/>
    </xf>
    <xf numFmtId="164" fontId="19" fillId="0" borderId="4" xfId="1" applyFont="1" applyBorder="1" applyAlignment="1">
      <alignment horizontal="left" vertical="top" wrapText="1"/>
    </xf>
    <xf numFmtId="164" fontId="19" fillId="0" borderId="3" xfId="1" applyFont="1" applyBorder="1" applyAlignment="1">
      <alignment horizontal="left" vertical="top" wrapText="1"/>
    </xf>
    <xf numFmtId="164" fontId="17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5" fillId="6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left" vertical="center" wrapText="1"/>
    </xf>
    <xf numFmtId="0" fontId="14" fillId="6" borderId="24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left" vertical="center" wrapText="1"/>
    </xf>
    <xf numFmtId="0" fontId="14" fillId="6" borderId="23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6"/>
  <sheetViews>
    <sheetView view="pageBreakPreview" topLeftCell="A76" zoomScale="85" zoomScaleSheetLayoutView="85" workbookViewId="0">
      <selection activeCell="E101" sqref="E101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90" t="s">
        <v>103</v>
      </c>
      <c r="B1" s="190"/>
      <c r="C1" s="190"/>
      <c r="D1" s="190"/>
      <c r="E1" s="190"/>
      <c r="I1" s="3"/>
    </row>
    <row r="2" spans="1:9" ht="31.5" customHeight="1" x14ac:dyDescent="0.2">
      <c r="A2" s="189" t="s">
        <v>104</v>
      </c>
      <c r="B2" s="189"/>
      <c r="C2" s="189"/>
      <c r="D2" s="189"/>
      <c r="E2" s="189"/>
      <c r="I2" s="3"/>
    </row>
    <row r="3" spans="1:9" ht="14.25" x14ac:dyDescent="0.2">
      <c r="A3" s="20" t="s">
        <v>6</v>
      </c>
      <c r="B3" s="21"/>
      <c r="C3" s="21"/>
      <c r="D3" s="191" t="s">
        <v>7</v>
      </c>
      <c r="E3" s="191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33" customFormat="1" ht="14.25" x14ac:dyDescent="0.25">
      <c r="A6" s="42" t="s">
        <v>8</v>
      </c>
      <c r="B6" s="43"/>
      <c r="C6" s="43"/>
      <c r="D6" s="53"/>
      <c r="E6" s="53"/>
    </row>
    <row r="7" spans="1:9" s="34" customFormat="1" ht="15" x14ac:dyDescent="0.25">
      <c r="A7" s="35" t="s">
        <v>56</v>
      </c>
      <c r="B7" s="32" t="s">
        <v>22</v>
      </c>
      <c r="C7" s="32" t="s">
        <v>11</v>
      </c>
      <c r="D7" s="54">
        <f>E7</f>
        <v>4227.4399999999996</v>
      </c>
      <c r="E7" s="54">
        <v>4227.4399999999996</v>
      </c>
    </row>
    <row r="8" spans="1:9" s="33" customFormat="1" ht="14.25" x14ac:dyDescent="0.25">
      <c r="A8" s="44" t="s">
        <v>39</v>
      </c>
      <c r="B8" s="44"/>
      <c r="C8" s="44"/>
      <c r="D8" s="55"/>
      <c r="E8" s="55"/>
    </row>
    <row r="9" spans="1:9" s="34" customFormat="1" ht="15" x14ac:dyDescent="0.25">
      <c r="A9" s="35" t="s">
        <v>57</v>
      </c>
      <c r="B9" s="32">
        <v>3600</v>
      </c>
      <c r="C9" s="32" t="s">
        <v>12</v>
      </c>
      <c r="D9" s="54">
        <f>E9/B9</f>
        <v>3.9500027777777778</v>
      </c>
      <c r="E9" s="54">
        <v>14220.01</v>
      </c>
    </row>
    <row r="10" spans="1:9" s="34" customFormat="1" ht="30" x14ac:dyDescent="0.25">
      <c r="A10" s="35" t="s">
        <v>105</v>
      </c>
      <c r="B10" s="32">
        <v>25</v>
      </c>
      <c r="C10" s="32" t="s">
        <v>81</v>
      </c>
      <c r="D10" s="54">
        <f>E10/B10</f>
        <v>108.57080000000001</v>
      </c>
      <c r="E10" s="54">
        <v>2714.27</v>
      </c>
    </row>
    <row r="11" spans="1:9" s="34" customFormat="1" ht="15" x14ac:dyDescent="0.25">
      <c r="A11" s="47" t="s">
        <v>55</v>
      </c>
      <c r="B11" s="43"/>
      <c r="C11" s="43"/>
      <c r="D11" s="53"/>
      <c r="E11" s="53"/>
    </row>
    <row r="12" spans="1:9" s="34" customFormat="1" ht="30" x14ac:dyDescent="0.25">
      <c r="A12" s="35" t="s">
        <v>58</v>
      </c>
      <c r="B12" s="32" t="s">
        <v>22</v>
      </c>
      <c r="C12" s="32" t="s">
        <v>11</v>
      </c>
      <c r="D12" s="54">
        <f>E12</f>
        <v>65037.599999999999</v>
      </c>
      <c r="E12" s="54">
        <v>65037.599999999999</v>
      </c>
    </row>
    <row r="13" spans="1:9" s="34" customFormat="1" ht="15" x14ac:dyDescent="0.25">
      <c r="A13" s="47" t="s">
        <v>100</v>
      </c>
      <c r="B13" s="43"/>
      <c r="C13" s="43"/>
      <c r="D13" s="53"/>
      <c r="E13" s="53"/>
    </row>
    <row r="14" spans="1:9" s="34" customFormat="1" ht="15" x14ac:dyDescent="0.25">
      <c r="A14" s="35" t="s">
        <v>106</v>
      </c>
      <c r="B14" s="32" t="s">
        <v>23</v>
      </c>
      <c r="C14" s="32" t="s">
        <v>11</v>
      </c>
      <c r="D14" s="54">
        <f t="shared" ref="D14:D17" si="0">E14</f>
        <v>4052.89</v>
      </c>
      <c r="E14" s="54">
        <v>4052.89</v>
      </c>
    </row>
    <row r="15" spans="1:9" s="34" customFormat="1" ht="30" x14ac:dyDescent="0.25">
      <c r="A15" s="39" t="s">
        <v>107</v>
      </c>
      <c r="B15" s="32" t="s">
        <v>166</v>
      </c>
      <c r="C15" s="40" t="s">
        <v>11</v>
      </c>
      <c r="D15" s="54">
        <f t="shared" si="0"/>
        <v>2229.48</v>
      </c>
      <c r="E15" s="56">
        <v>2229.48</v>
      </c>
    </row>
    <row r="16" spans="1:9" s="34" customFormat="1" ht="15" x14ac:dyDescent="0.25">
      <c r="A16" s="35" t="s">
        <v>108</v>
      </c>
      <c r="B16" s="32" t="s">
        <v>166</v>
      </c>
      <c r="C16" s="32" t="s">
        <v>11</v>
      </c>
      <c r="D16" s="54">
        <f t="shared" si="0"/>
        <v>1886.07</v>
      </c>
      <c r="E16" s="54">
        <v>1886.07</v>
      </c>
    </row>
    <row r="17" spans="1:5" s="34" customFormat="1" ht="30" x14ac:dyDescent="0.25">
      <c r="A17" s="35" t="s">
        <v>109</v>
      </c>
      <c r="B17" s="32" t="s">
        <v>23</v>
      </c>
      <c r="C17" s="32" t="s">
        <v>11</v>
      </c>
      <c r="D17" s="54">
        <f t="shared" si="0"/>
        <v>7969.92</v>
      </c>
      <c r="E17" s="54">
        <v>7969.92</v>
      </c>
    </row>
    <row r="18" spans="1:5" s="34" customFormat="1" ht="15" x14ac:dyDescent="0.25">
      <c r="A18" s="48" t="s">
        <v>101</v>
      </c>
      <c r="B18" s="49"/>
      <c r="C18" s="49"/>
      <c r="D18" s="57"/>
      <c r="E18" s="57"/>
    </row>
    <row r="19" spans="1:5" s="34" customFormat="1" ht="15" x14ac:dyDescent="0.25">
      <c r="A19" s="35" t="s">
        <v>110</v>
      </c>
      <c r="B19" s="32" t="s">
        <v>23</v>
      </c>
      <c r="C19" s="32" t="s">
        <v>11</v>
      </c>
      <c r="D19" s="54">
        <f>E19</f>
        <v>62400</v>
      </c>
      <c r="E19" s="54">
        <v>62400</v>
      </c>
    </row>
    <row r="20" spans="1:5" s="34" customFormat="1" ht="15" x14ac:dyDescent="0.25">
      <c r="A20" s="51" t="s">
        <v>40</v>
      </c>
      <c r="B20" s="49"/>
      <c r="C20" s="49"/>
      <c r="D20" s="57"/>
      <c r="E20" s="57"/>
    </row>
    <row r="21" spans="1:5" s="34" customFormat="1" ht="30" x14ac:dyDescent="0.25">
      <c r="A21" s="35" t="s">
        <v>59</v>
      </c>
      <c r="B21" s="32" t="s">
        <v>24</v>
      </c>
      <c r="C21" s="32" t="s">
        <v>11</v>
      </c>
      <c r="D21" s="54">
        <f>E21</f>
        <v>10187.459999999999</v>
      </c>
      <c r="E21" s="54">
        <v>10187.459999999999</v>
      </c>
    </row>
    <row r="22" spans="1:5" s="34" customFormat="1" ht="15" x14ac:dyDescent="0.25">
      <c r="A22" s="48" t="s">
        <v>41</v>
      </c>
      <c r="B22" s="49"/>
      <c r="C22" s="49"/>
      <c r="D22" s="57"/>
      <c r="E22" s="57"/>
    </row>
    <row r="23" spans="1:5" s="34" customFormat="1" ht="15" x14ac:dyDescent="0.25">
      <c r="A23" s="35" t="s">
        <v>60</v>
      </c>
      <c r="B23" s="32">
        <v>1</v>
      </c>
      <c r="C23" s="32" t="s">
        <v>14</v>
      </c>
      <c r="D23" s="54">
        <f t="shared" ref="D23:D39" si="1">E23/B23</f>
        <v>796.94</v>
      </c>
      <c r="E23" s="54">
        <v>796.94</v>
      </c>
    </row>
    <row r="24" spans="1:5" s="34" customFormat="1" ht="15" x14ac:dyDescent="0.25">
      <c r="A24" s="35" t="s">
        <v>111</v>
      </c>
      <c r="B24" s="32">
        <v>0.09</v>
      </c>
      <c r="C24" s="32" t="s">
        <v>15</v>
      </c>
      <c r="D24" s="54">
        <f t="shared" si="1"/>
        <v>4450.7777777777783</v>
      </c>
      <c r="E24" s="54">
        <v>400.57</v>
      </c>
    </row>
    <row r="25" spans="1:5" s="34" customFormat="1" ht="30" x14ac:dyDescent="0.25">
      <c r="A25" s="35" t="s">
        <v>112</v>
      </c>
      <c r="B25" s="32">
        <v>0.54</v>
      </c>
      <c r="C25" s="32" t="s">
        <v>16</v>
      </c>
      <c r="D25" s="54">
        <f t="shared" si="1"/>
        <v>1552.4074074074072</v>
      </c>
      <c r="E25" s="54">
        <v>838.3</v>
      </c>
    </row>
    <row r="26" spans="1:5" s="34" customFormat="1" ht="45" x14ac:dyDescent="0.25">
      <c r="A26" s="35" t="s">
        <v>61</v>
      </c>
      <c r="B26" s="32">
        <v>0.27</v>
      </c>
      <c r="C26" s="32" t="s">
        <v>16</v>
      </c>
      <c r="D26" s="54">
        <f t="shared" si="1"/>
        <v>1356.6296296296296</v>
      </c>
      <c r="E26" s="54">
        <v>366.29</v>
      </c>
    </row>
    <row r="27" spans="1:5" s="34" customFormat="1" ht="15" x14ac:dyDescent="0.25">
      <c r="A27" s="35" t="s">
        <v>78</v>
      </c>
      <c r="B27" s="32">
        <v>7.0000000000000007E-2</v>
      </c>
      <c r="C27" s="32" t="s">
        <v>79</v>
      </c>
      <c r="D27" s="54">
        <f t="shared" si="1"/>
        <v>21337.571428571428</v>
      </c>
      <c r="E27" s="54">
        <v>1493.63</v>
      </c>
    </row>
    <row r="28" spans="1:5" s="34" customFormat="1" ht="30" x14ac:dyDescent="0.25">
      <c r="A28" s="35" t="s">
        <v>62</v>
      </c>
      <c r="B28" s="32">
        <v>3.49</v>
      </c>
      <c r="C28" s="32" t="s">
        <v>16</v>
      </c>
      <c r="D28" s="54">
        <f t="shared" si="1"/>
        <v>1586.9856733524355</v>
      </c>
      <c r="E28" s="54">
        <v>5538.58</v>
      </c>
    </row>
    <row r="29" spans="1:5" s="34" customFormat="1" ht="15" x14ac:dyDescent="0.25">
      <c r="A29" s="35" t="s">
        <v>63</v>
      </c>
      <c r="B29" s="32">
        <v>0.02</v>
      </c>
      <c r="C29" s="32" t="s">
        <v>17</v>
      </c>
      <c r="D29" s="54">
        <f t="shared" si="1"/>
        <v>21940.5</v>
      </c>
      <c r="E29" s="54">
        <v>438.81</v>
      </c>
    </row>
    <row r="30" spans="1:5" s="34" customFormat="1" ht="30" x14ac:dyDescent="0.25">
      <c r="A30" s="35" t="s">
        <v>64</v>
      </c>
      <c r="B30" s="32">
        <v>1</v>
      </c>
      <c r="C30" s="32" t="s">
        <v>14</v>
      </c>
      <c r="D30" s="54">
        <f t="shared" si="1"/>
        <v>384.58</v>
      </c>
      <c r="E30" s="54">
        <v>384.58</v>
      </c>
    </row>
    <row r="31" spans="1:5" s="34" customFormat="1" ht="15" x14ac:dyDescent="0.25">
      <c r="A31" s="39" t="s">
        <v>113</v>
      </c>
      <c r="B31" s="40">
        <v>1</v>
      </c>
      <c r="C31" s="40" t="s">
        <v>81</v>
      </c>
      <c r="D31" s="54">
        <f t="shared" si="1"/>
        <v>179.89</v>
      </c>
      <c r="E31" s="56">
        <v>179.89</v>
      </c>
    </row>
    <row r="32" spans="1:5" s="34" customFormat="1" ht="15" x14ac:dyDescent="0.25">
      <c r="A32" s="35" t="s">
        <v>80</v>
      </c>
      <c r="B32" s="32">
        <v>0.46</v>
      </c>
      <c r="C32" s="32" t="s">
        <v>15</v>
      </c>
      <c r="D32" s="54">
        <f t="shared" si="1"/>
        <v>13638.82608695652</v>
      </c>
      <c r="E32" s="54">
        <v>6273.86</v>
      </c>
    </row>
    <row r="33" spans="1:5" s="34" customFormat="1" ht="30" x14ac:dyDescent="0.25">
      <c r="A33" s="35" t="s">
        <v>65</v>
      </c>
      <c r="B33" s="32">
        <v>6</v>
      </c>
      <c r="C33" s="32" t="s">
        <v>18</v>
      </c>
      <c r="D33" s="54">
        <f t="shared" si="1"/>
        <v>158.50833333333333</v>
      </c>
      <c r="E33" s="54">
        <v>951.05</v>
      </c>
    </row>
    <row r="34" spans="1:5" s="34" customFormat="1" ht="15" x14ac:dyDescent="0.25">
      <c r="A34" s="35" t="s">
        <v>114</v>
      </c>
      <c r="B34" s="32">
        <v>1</v>
      </c>
      <c r="C34" s="32" t="s">
        <v>13</v>
      </c>
      <c r="D34" s="54">
        <f t="shared" si="1"/>
        <v>4978.5200000000004</v>
      </c>
      <c r="E34" s="54">
        <v>4978.5200000000004</v>
      </c>
    </row>
    <row r="35" spans="1:5" s="34" customFormat="1" ht="15" x14ac:dyDescent="0.25">
      <c r="A35" s="35" t="s">
        <v>66</v>
      </c>
      <c r="B35" s="32">
        <v>1</v>
      </c>
      <c r="C35" s="32" t="s">
        <v>13</v>
      </c>
      <c r="D35" s="54">
        <f t="shared" si="1"/>
        <v>387.91</v>
      </c>
      <c r="E35" s="54">
        <v>387.91</v>
      </c>
    </row>
    <row r="36" spans="1:5" s="34" customFormat="1" ht="30" x14ac:dyDescent="0.25">
      <c r="A36" s="35" t="s">
        <v>67</v>
      </c>
      <c r="B36" s="32">
        <v>1</v>
      </c>
      <c r="C36" s="32" t="s">
        <v>20</v>
      </c>
      <c r="D36" s="54">
        <f t="shared" si="1"/>
        <v>542.77</v>
      </c>
      <c r="E36" s="54">
        <v>542.77</v>
      </c>
    </row>
    <row r="37" spans="1:5" s="34" customFormat="1" ht="30" x14ac:dyDescent="0.25">
      <c r="A37" s="35" t="s">
        <v>115</v>
      </c>
      <c r="B37" s="32">
        <v>1</v>
      </c>
      <c r="C37" s="32" t="s">
        <v>13</v>
      </c>
      <c r="D37" s="54">
        <f t="shared" si="1"/>
        <v>231.75</v>
      </c>
      <c r="E37" s="54">
        <v>231.75</v>
      </c>
    </row>
    <row r="38" spans="1:5" s="34" customFormat="1" ht="15" x14ac:dyDescent="0.25">
      <c r="A38" s="35" t="s">
        <v>116</v>
      </c>
      <c r="B38" s="32">
        <v>1</v>
      </c>
      <c r="C38" s="32" t="s">
        <v>117</v>
      </c>
      <c r="D38" s="54">
        <f t="shared" si="1"/>
        <v>241.88</v>
      </c>
      <c r="E38" s="54">
        <v>241.88</v>
      </c>
    </row>
    <row r="39" spans="1:5" s="34" customFormat="1" ht="15" x14ac:dyDescent="0.25">
      <c r="A39" s="35" t="s">
        <v>68</v>
      </c>
      <c r="B39" s="32">
        <v>31</v>
      </c>
      <c r="C39" s="32" t="s">
        <v>20</v>
      </c>
      <c r="D39" s="54">
        <f t="shared" si="1"/>
        <v>227.40548387096774</v>
      </c>
      <c r="E39" s="54">
        <v>7049.57</v>
      </c>
    </row>
    <row r="40" spans="1:5" s="34" customFormat="1" ht="15" x14ac:dyDescent="0.25">
      <c r="A40" s="42" t="s">
        <v>42</v>
      </c>
      <c r="B40" s="43"/>
      <c r="C40" s="43"/>
      <c r="D40" s="53"/>
      <c r="E40" s="53"/>
    </row>
    <row r="41" spans="1:5" s="34" customFormat="1" ht="30" x14ac:dyDescent="0.25">
      <c r="A41" s="35" t="s">
        <v>118</v>
      </c>
      <c r="B41" s="32">
        <v>0.2</v>
      </c>
      <c r="C41" s="32" t="s">
        <v>119</v>
      </c>
      <c r="D41" s="54">
        <f t="shared" ref="D41:D53" si="2">E41/B41</f>
        <v>1930.3</v>
      </c>
      <c r="E41" s="54">
        <v>386.06</v>
      </c>
    </row>
    <row r="42" spans="1:5" s="34" customFormat="1" ht="15" x14ac:dyDescent="0.25">
      <c r="A42" s="41" t="s">
        <v>120</v>
      </c>
      <c r="B42" s="40">
        <v>3</v>
      </c>
      <c r="C42" s="40" t="s">
        <v>86</v>
      </c>
      <c r="D42" s="54">
        <f t="shared" si="2"/>
        <v>343.5333333333333</v>
      </c>
      <c r="E42" s="56">
        <v>1030.5999999999999</v>
      </c>
    </row>
    <row r="43" spans="1:5" s="34" customFormat="1" ht="15" x14ac:dyDescent="0.25">
      <c r="A43" s="35" t="s">
        <v>121</v>
      </c>
      <c r="B43" s="32">
        <v>0.15</v>
      </c>
      <c r="C43" s="32" t="s">
        <v>79</v>
      </c>
      <c r="D43" s="54">
        <f t="shared" si="2"/>
        <v>21655.266666666666</v>
      </c>
      <c r="E43" s="54">
        <v>3248.29</v>
      </c>
    </row>
    <row r="44" spans="1:5" s="34" customFormat="1" ht="30" x14ac:dyDescent="0.25">
      <c r="A44" s="39" t="s">
        <v>69</v>
      </c>
      <c r="B44" s="40">
        <v>1.5149999999999999</v>
      </c>
      <c r="C44" s="40" t="s">
        <v>16</v>
      </c>
      <c r="D44" s="54">
        <f t="shared" si="2"/>
        <v>1557.0891089108911</v>
      </c>
      <c r="E44" s="56">
        <v>2358.9899999999998</v>
      </c>
    </row>
    <row r="45" spans="1:5" s="34" customFormat="1" ht="30" x14ac:dyDescent="0.25">
      <c r="A45" s="35" t="s">
        <v>122</v>
      </c>
      <c r="B45" s="32">
        <v>82</v>
      </c>
      <c r="C45" s="32" t="s">
        <v>70</v>
      </c>
      <c r="D45" s="54">
        <f t="shared" si="2"/>
        <v>32.698780487804882</v>
      </c>
      <c r="E45" s="54">
        <v>2681.3</v>
      </c>
    </row>
    <row r="46" spans="1:5" s="34" customFormat="1" ht="30" x14ac:dyDescent="0.25">
      <c r="A46" s="35" t="s">
        <v>82</v>
      </c>
      <c r="B46" s="32">
        <v>80</v>
      </c>
      <c r="C46" s="32" t="s">
        <v>70</v>
      </c>
      <c r="D46" s="54">
        <f t="shared" si="2"/>
        <v>68.71437499999999</v>
      </c>
      <c r="E46" s="54">
        <v>5497.15</v>
      </c>
    </row>
    <row r="47" spans="1:5" s="34" customFormat="1" ht="30" x14ac:dyDescent="0.25">
      <c r="A47" s="41" t="s">
        <v>123</v>
      </c>
      <c r="B47" s="40">
        <v>50</v>
      </c>
      <c r="C47" s="40" t="s">
        <v>70</v>
      </c>
      <c r="D47" s="54">
        <f t="shared" si="2"/>
        <v>67.367000000000004</v>
      </c>
      <c r="E47" s="56">
        <v>3368.35</v>
      </c>
    </row>
    <row r="48" spans="1:5" s="34" customFormat="1" ht="15" x14ac:dyDescent="0.25">
      <c r="A48" s="35" t="s">
        <v>124</v>
      </c>
      <c r="B48" s="32">
        <v>0.02</v>
      </c>
      <c r="C48" s="32" t="s">
        <v>88</v>
      </c>
      <c r="D48" s="54">
        <f t="shared" si="2"/>
        <v>19917</v>
      </c>
      <c r="E48" s="54">
        <v>398.34</v>
      </c>
    </row>
    <row r="49" spans="1:5" s="34" customFormat="1" ht="15" x14ac:dyDescent="0.25">
      <c r="A49" s="35" t="s">
        <v>125</v>
      </c>
      <c r="B49" s="32">
        <v>0.01</v>
      </c>
      <c r="C49" s="32" t="s">
        <v>88</v>
      </c>
      <c r="D49" s="54">
        <f t="shared" si="2"/>
        <v>24167</v>
      </c>
      <c r="E49" s="54">
        <v>241.67</v>
      </c>
    </row>
    <row r="50" spans="1:5" s="34" customFormat="1" ht="15" x14ac:dyDescent="0.25">
      <c r="A50" s="35" t="s">
        <v>126</v>
      </c>
      <c r="B50" s="32">
        <v>0.01</v>
      </c>
      <c r="C50" s="32" t="s">
        <v>17</v>
      </c>
      <c r="D50" s="54">
        <f t="shared" si="2"/>
        <v>29876.999999999996</v>
      </c>
      <c r="E50" s="54">
        <v>298.77</v>
      </c>
    </row>
    <row r="51" spans="1:5" s="34" customFormat="1" ht="30" x14ac:dyDescent="0.25">
      <c r="A51" s="35" t="s">
        <v>127</v>
      </c>
      <c r="B51" s="32">
        <v>6.0000000000000001E-3</v>
      </c>
      <c r="C51" s="32" t="s">
        <v>87</v>
      </c>
      <c r="D51" s="54">
        <f t="shared" si="2"/>
        <v>167891.66666666666</v>
      </c>
      <c r="E51" s="54">
        <v>1007.35</v>
      </c>
    </row>
    <row r="52" spans="1:5" s="34" customFormat="1" ht="15" x14ac:dyDescent="0.25">
      <c r="A52" s="35" t="s">
        <v>128</v>
      </c>
      <c r="B52" s="32">
        <v>1.2999999999999999E-2</v>
      </c>
      <c r="C52" s="32" t="s">
        <v>87</v>
      </c>
      <c r="D52" s="54">
        <f t="shared" si="2"/>
        <v>11525.384615384617</v>
      </c>
      <c r="E52" s="54">
        <v>149.83000000000001</v>
      </c>
    </row>
    <row r="53" spans="1:5" s="34" customFormat="1" ht="30" x14ac:dyDescent="0.25">
      <c r="A53" s="35" t="s">
        <v>89</v>
      </c>
      <c r="B53" s="32">
        <v>0.03</v>
      </c>
      <c r="C53" s="32" t="s">
        <v>17</v>
      </c>
      <c r="D53" s="54">
        <f t="shared" si="2"/>
        <v>42452.666666666664</v>
      </c>
      <c r="E53" s="54">
        <v>1273.58</v>
      </c>
    </row>
    <row r="54" spans="1:5" s="34" customFormat="1" ht="15" x14ac:dyDescent="0.25">
      <c r="A54" s="48" t="s">
        <v>83</v>
      </c>
      <c r="B54" s="46"/>
      <c r="C54" s="46"/>
      <c r="D54" s="58"/>
      <c r="E54" s="58"/>
    </row>
    <row r="55" spans="1:5" s="34" customFormat="1" ht="15" x14ac:dyDescent="0.25">
      <c r="A55" s="35" t="s">
        <v>84</v>
      </c>
      <c r="B55" s="32" t="s">
        <v>91</v>
      </c>
      <c r="C55" s="32" t="s">
        <v>11</v>
      </c>
      <c r="D55" s="54">
        <f>E55/12</f>
        <v>1800</v>
      </c>
      <c r="E55" s="54">
        <v>21600</v>
      </c>
    </row>
    <row r="56" spans="1:5" s="34" customFormat="1" ht="15" x14ac:dyDescent="0.25">
      <c r="A56" s="52" t="s">
        <v>43</v>
      </c>
      <c r="B56" s="46"/>
      <c r="C56" s="46"/>
      <c r="D56" s="58"/>
      <c r="E56" s="58"/>
    </row>
    <row r="57" spans="1:5" s="34" customFormat="1" ht="15" x14ac:dyDescent="0.25">
      <c r="A57" s="35" t="s">
        <v>129</v>
      </c>
      <c r="B57" s="32">
        <v>4</v>
      </c>
      <c r="C57" s="32" t="s">
        <v>13</v>
      </c>
      <c r="D57" s="54">
        <f t="shared" ref="D57:D70" si="3">E57/B57</f>
        <v>1157.3800000000001</v>
      </c>
      <c r="E57" s="54">
        <v>4629.5200000000004</v>
      </c>
    </row>
    <row r="58" spans="1:5" s="34" customFormat="1" ht="15" x14ac:dyDescent="0.25">
      <c r="A58" s="39" t="s">
        <v>130</v>
      </c>
      <c r="B58" s="40">
        <v>4</v>
      </c>
      <c r="C58" s="40" t="s">
        <v>13</v>
      </c>
      <c r="D58" s="54">
        <f t="shared" si="3"/>
        <v>973.22</v>
      </c>
      <c r="E58" s="56">
        <v>3892.88</v>
      </c>
    </row>
    <row r="59" spans="1:5" s="34" customFormat="1" ht="30" x14ac:dyDescent="0.25">
      <c r="A59" s="39" t="s">
        <v>131</v>
      </c>
      <c r="B59" s="40">
        <v>0.49</v>
      </c>
      <c r="C59" s="40" t="s">
        <v>132</v>
      </c>
      <c r="D59" s="54">
        <f t="shared" si="3"/>
        <v>20431.081632653062</v>
      </c>
      <c r="E59" s="56">
        <v>10011.23</v>
      </c>
    </row>
    <row r="60" spans="1:5" s="34" customFormat="1" ht="15" x14ac:dyDescent="0.25">
      <c r="A60" s="39" t="s">
        <v>71</v>
      </c>
      <c r="B60" s="40">
        <v>2</v>
      </c>
      <c r="C60" s="40" t="s">
        <v>13</v>
      </c>
      <c r="D60" s="54">
        <f t="shared" si="3"/>
        <v>936.9</v>
      </c>
      <c r="E60" s="56">
        <v>1873.8</v>
      </c>
    </row>
    <row r="61" spans="1:5" s="34" customFormat="1" ht="15" x14ac:dyDescent="0.25">
      <c r="A61" s="39" t="s">
        <v>133</v>
      </c>
      <c r="B61" s="40">
        <v>15</v>
      </c>
      <c r="C61" s="40" t="s">
        <v>81</v>
      </c>
      <c r="D61" s="54">
        <f t="shared" si="3"/>
        <v>251.61666666666667</v>
      </c>
      <c r="E61" s="56">
        <v>3774.25</v>
      </c>
    </row>
    <row r="62" spans="1:5" s="34" customFormat="1" ht="45" x14ac:dyDescent="0.25">
      <c r="A62" s="39" t="s">
        <v>134</v>
      </c>
      <c r="B62" s="40">
        <v>0.04</v>
      </c>
      <c r="C62" s="40" t="s">
        <v>17</v>
      </c>
      <c r="D62" s="54">
        <f t="shared" si="3"/>
        <v>2458.75</v>
      </c>
      <c r="E62" s="56">
        <v>98.35</v>
      </c>
    </row>
    <row r="63" spans="1:5" s="34" customFormat="1" ht="45" x14ac:dyDescent="0.25">
      <c r="A63" s="39" t="s">
        <v>135</v>
      </c>
      <c r="B63" s="40">
        <v>13</v>
      </c>
      <c r="C63" s="40" t="s">
        <v>136</v>
      </c>
      <c r="D63" s="54">
        <f t="shared" si="3"/>
        <v>138.8223076923077</v>
      </c>
      <c r="E63" s="56">
        <v>1804.69</v>
      </c>
    </row>
    <row r="64" spans="1:5" s="34" customFormat="1" ht="15" x14ac:dyDescent="0.25">
      <c r="A64" s="39" t="s">
        <v>137</v>
      </c>
      <c r="B64" s="40">
        <v>1</v>
      </c>
      <c r="C64" s="40" t="s">
        <v>13</v>
      </c>
      <c r="D64" s="54">
        <f t="shared" si="3"/>
        <v>10108.879999999999</v>
      </c>
      <c r="E64" s="56">
        <v>10108.879999999999</v>
      </c>
    </row>
    <row r="65" spans="1:5" s="34" customFormat="1" ht="15" x14ac:dyDescent="0.25">
      <c r="A65" s="39" t="s">
        <v>138</v>
      </c>
      <c r="B65" s="40">
        <v>1</v>
      </c>
      <c r="C65" s="40" t="s">
        <v>13</v>
      </c>
      <c r="D65" s="54">
        <f t="shared" si="3"/>
        <v>2682.82</v>
      </c>
      <c r="E65" s="56">
        <v>2682.82</v>
      </c>
    </row>
    <row r="66" spans="1:5" s="34" customFormat="1" ht="34.5" customHeight="1" x14ac:dyDescent="0.25">
      <c r="A66" s="39" t="s">
        <v>139</v>
      </c>
      <c r="B66" s="40">
        <v>0.03</v>
      </c>
      <c r="C66" s="40" t="s">
        <v>15</v>
      </c>
      <c r="D66" s="54">
        <f t="shared" si="3"/>
        <v>49489.000000000007</v>
      </c>
      <c r="E66" s="56">
        <v>1484.67</v>
      </c>
    </row>
    <row r="67" spans="1:5" s="34" customFormat="1" ht="45" x14ac:dyDescent="0.25">
      <c r="A67" s="39" t="s">
        <v>140</v>
      </c>
      <c r="B67" s="40">
        <v>0.09</v>
      </c>
      <c r="C67" s="40" t="s">
        <v>15</v>
      </c>
      <c r="D67" s="54">
        <f t="shared" si="3"/>
        <v>46743.777777777774</v>
      </c>
      <c r="E67" s="56">
        <v>4206.9399999999996</v>
      </c>
    </row>
    <row r="68" spans="1:5" s="34" customFormat="1" ht="45" x14ac:dyDescent="0.25">
      <c r="A68" s="39" t="s">
        <v>141</v>
      </c>
      <c r="B68" s="40">
        <v>6.2E-2</v>
      </c>
      <c r="C68" s="40" t="s">
        <v>15</v>
      </c>
      <c r="D68" s="54">
        <f t="shared" si="3"/>
        <v>51520.322580645166</v>
      </c>
      <c r="E68" s="56">
        <v>3194.26</v>
      </c>
    </row>
    <row r="69" spans="1:5" s="34" customFormat="1" ht="30" x14ac:dyDescent="0.25">
      <c r="A69" s="39" t="s">
        <v>142</v>
      </c>
      <c r="B69" s="40">
        <v>0.08</v>
      </c>
      <c r="C69" s="40" t="s">
        <v>15</v>
      </c>
      <c r="D69" s="54">
        <f t="shared" si="3"/>
        <v>65904.375</v>
      </c>
      <c r="E69" s="56">
        <v>5272.35</v>
      </c>
    </row>
    <row r="70" spans="1:5" s="34" customFormat="1" ht="15" x14ac:dyDescent="0.25">
      <c r="A70" s="39" t="s">
        <v>143</v>
      </c>
      <c r="B70" s="40">
        <v>1</v>
      </c>
      <c r="C70" s="40" t="s">
        <v>13</v>
      </c>
      <c r="D70" s="54">
        <f t="shared" si="3"/>
        <v>3857.76</v>
      </c>
      <c r="E70" s="56">
        <v>3857.76</v>
      </c>
    </row>
    <row r="71" spans="1:5" s="34" customFormat="1" ht="15" x14ac:dyDescent="0.25">
      <c r="A71" s="47" t="s">
        <v>85</v>
      </c>
      <c r="B71" s="45"/>
      <c r="C71" s="45"/>
      <c r="D71" s="59"/>
      <c r="E71" s="59"/>
    </row>
    <row r="72" spans="1:5" s="34" customFormat="1" ht="15" x14ac:dyDescent="0.25">
      <c r="A72" s="39" t="s">
        <v>144</v>
      </c>
      <c r="B72" s="40">
        <v>0.03</v>
      </c>
      <c r="C72" s="40" t="s">
        <v>87</v>
      </c>
      <c r="D72" s="56">
        <f t="shared" ref="D72:D88" si="4">E72/B72</f>
        <v>6068.666666666667</v>
      </c>
      <c r="E72" s="56">
        <v>182.06</v>
      </c>
    </row>
    <row r="73" spans="1:5" s="34" customFormat="1" ht="30" x14ac:dyDescent="0.25">
      <c r="A73" s="39" t="s">
        <v>145</v>
      </c>
      <c r="B73" s="40">
        <v>0.02</v>
      </c>
      <c r="C73" s="40" t="s">
        <v>146</v>
      </c>
      <c r="D73" s="56">
        <f t="shared" si="4"/>
        <v>2865.5</v>
      </c>
      <c r="E73" s="56">
        <v>57.31</v>
      </c>
    </row>
    <row r="74" spans="1:5" s="34" customFormat="1" ht="15" x14ac:dyDescent="0.25">
      <c r="A74" s="39" t="s">
        <v>147</v>
      </c>
      <c r="B74" s="40">
        <v>1.2999999999999999E-2</v>
      </c>
      <c r="C74" s="40" t="s">
        <v>87</v>
      </c>
      <c r="D74" s="56">
        <f t="shared" si="4"/>
        <v>18190.76923076923</v>
      </c>
      <c r="E74" s="56">
        <v>236.48</v>
      </c>
    </row>
    <row r="75" spans="1:5" s="34" customFormat="1" ht="30" x14ac:dyDescent="0.25">
      <c r="A75" s="39" t="s">
        <v>148</v>
      </c>
      <c r="B75" s="40">
        <v>8.0000000000000002E-3</v>
      </c>
      <c r="C75" s="40" t="s">
        <v>87</v>
      </c>
      <c r="D75" s="56">
        <f t="shared" si="4"/>
        <v>87503.75</v>
      </c>
      <c r="E75" s="56">
        <v>700.03</v>
      </c>
    </row>
    <row r="76" spans="1:5" s="34" customFormat="1" ht="15" x14ac:dyDescent="0.25">
      <c r="A76" s="39" t="s">
        <v>149</v>
      </c>
      <c r="B76" s="40">
        <v>1.2999999999999999E-2</v>
      </c>
      <c r="C76" s="40" t="s">
        <v>150</v>
      </c>
      <c r="D76" s="56">
        <f t="shared" si="4"/>
        <v>73227.692307692312</v>
      </c>
      <c r="E76" s="56">
        <v>951.96</v>
      </c>
    </row>
    <row r="77" spans="1:5" s="34" customFormat="1" ht="15" x14ac:dyDescent="0.25">
      <c r="A77" s="39" t="s">
        <v>151</v>
      </c>
      <c r="B77" s="50">
        <v>1E-3</v>
      </c>
      <c r="C77" s="40" t="s">
        <v>152</v>
      </c>
      <c r="D77" s="56">
        <f t="shared" si="4"/>
        <v>607210</v>
      </c>
      <c r="E77" s="56">
        <v>607.21</v>
      </c>
    </row>
    <row r="78" spans="1:5" s="34" customFormat="1" ht="15" x14ac:dyDescent="0.25">
      <c r="A78" s="39" t="s">
        <v>153</v>
      </c>
      <c r="B78" s="40">
        <v>1.0999999999999999E-2</v>
      </c>
      <c r="C78" s="40" t="s">
        <v>132</v>
      </c>
      <c r="D78" s="56">
        <f t="shared" si="4"/>
        <v>4547.2727272727279</v>
      </c>
      <c r="E78" s="56">
        <v>50.02</v>
      </c>
    </row>
    <row r="79" spans="1:5" s="34" customFormat="1" ht="15" x14ac:dyDescent="0.25">
      <c r="A79" s="39" t="s">
        <v>154</v>
      </c>
      <c r="B79" s="40">
        <v>2.5000000000000001E-2</v>
      </c>
      <c r="C79" s="40" t="s">
        <v>87</v>
      </c>
      <c r="D79" s="56">
        <f t="shared" si="4"/>
        <v>17482.8</v>
      </c>
      <c r="E79" s="56">
        <v>437.07</v>
      </c>
    </row>
    <row r="80" spans="1:5" s="34" customFormat="1" ht="45" x14ac:dyDescent="0.25">
      <c r="A80" s="39" t="s">
        <v>155</v>
      </c>
      <c r="B80" s="40">
        <v>1.4999999999999999E-2</v>
      </c>
      <c r="C80" s="40" t="s">
        <v>15</v>
      </c>
      <c r="D80" s="56">
        <f t="shared" si="4"/>
        <v>8751.3333333333339</v>
      </c>
      <c r="E80" s="56">
        <v>131.27000000000001</v>
      </c>
    </row>
    <row r="81" spans="1:5" s="34" customFormat="1" ht="15" x14ac:dyDescent="0.25">
      <c r="A81" s="39" t="s">
        <v>156</v>
      </c>
      <c r="B81" s="40">
        <v>0.03</v>
      </c>
      <c r="C81" s="40" t="s">
        <v>87</v>
      </c>
      <c r="D81" s="56">
        <f t="shared" si="4"/>
        <v>62854.666666666672</v>
      </c>
      <c r="E81" s="56">
        <v>1885.64</v>
      </c>
    </row>
    <row r="82" spans="1:5" s="34" customFormat="1" ht="30" x14ac:dyDescent="0.25">
      <c r="A82" s="39" t="s">
        <v>157</v>
      </c>
      <c r="B82" s="40">
        <v>1</v>
      </c>
      <c r="C82" s="40" t="s">
        <v>13</v>
      </c>
      <c r="D82" s="56">
        <f t="shared" si="4"/>
        <v>368</v>
      </c>
      <c r="E82" s="56">
        <v>368</v>
      </c>
    </row>
    <row r="83" spans="1:5" s="34" customFormat="1" ht="30" x14ac:dyDescent="0.25">
      <c r="A83" s="39" t="s">
        <v>158</v>
      </c>
      <c r="B83" s="40">
        <v>0.122</v>
      </c>
      <c r="C83" s="40" t="s">
        <v>19</v>
      </c>
      <c r="D83" s="56">
        <f t="shared" si="4"/>
        <v>18793.442622950821</v>
      </c>
      <c r="E83" s="56">
        <v>2292.8000000000002</v>
      </c>
    </row>
    <row r="84" spans="1:5" s="34" customFormat="1" ht="45" x14ac:dyDescent="0.25">
      <c r="A84" s="39" t="s">
        <v>159</v>
      </c>
      <c r="B84" s="40">
        <v>2.5000000000000001E-2</v>
      </c>
      <c r="C84" s="40" t="s">
        <v>87</v>
      </c>
      <c r="D84" s="56">
        <f t="shared" si="4"/>
        <v>264922</v>
      </c>
      <c r="E84" s="56">
        <v>6623.05</v>
      </c>
    </row>
    <row r="85" spans="1:5" s="34" customFormat="1" ht="30" x14ac:dyDescent="0.25">
      <c r="A85" s="39" t="s">
        <v>160</v>
      </c>
      <c r="B85" s="40">
        <v>0.4</v>
      </c>
      <c r="C85" s="40" t="s">
        <v>119</v>
      </c>
      <c r="D85" s="56">
        <f t="shared" si="4"/>
        <v>1555.1249999999998</v>
      </c>
      <c r="E85" s="56">
        <v>622.04999999999995</v>
      </c>
    </row>
    <row r="86" spans="1:5" s="34" customFormat="1" ht="30" x14ac:dyDescent="0.25">
      <c r="A86" s="39" t="s">
        <v>161</v>
      </c>
      <c r="B86" s="40">
        <v>0.08</v>
      </c>
      <c r="C86" s="40" t="s">
        <v>162</v>
      </c>
      <c r="D86" s="56">
        <f t="shared" si="4"/>
        <v>2641.5</v>
      </c>
      <c r="E86" s="56">
        <v>211.32</v>
      </c>
    </row>
    <row r="87" spans="1:5" s="34" customFormat="1" ht="30" x14ac:dyDescent="0.25">
      <c r="A87" s="39" t="s">
        <v>163</v>
      </c>
      <c r="B87" s="40">
        <v>1E-3</v>
      </c>
      <c r="C87" s="40" t="s">
        <v>150</v>
      </c>
      <c r="D87" s="56">
        <f t="shared" si="4"/>
        <v>141889.99999999997</v>
      </c>
      <c r="E87" s="56">
        <v>141.88999999999999</v>
      </c>
    </row>
    <row r="88" spans="1:5" s="34" customFormat="1" ht="45" x14ac:dyDescent="0.25">
      <c r="A88" s="39" t="s">
        <v>164</v>
      </c>
      <c r="B88" s="40">
        <v>6.3E-2</v>
      </c>
      <c r="C88" s="40" t="s">
        <v>87</v>
      </c>
      <c r="D88" s="56">
        <f t="shared" si="4"/>
        <v>137179.52380952379</v>
      </c>
      <c r="E88" s="56">
        <v>8642.31</v>
      </c>
    </row>
    <row r="89" spans="1:5" s="34" customFormat="1" ht="15" x14ac:dyDescent="0.25">
      <c r="A89" s="42" t="s">
        <v>44</v>
      </c>
      <c r="B89" s="45"/>
      <c r="C89" s="45"/>
      <c r="D89" s="59"/>
      <c r="E89" s="59"/>
    </row>
    <row r="90" spans="1:5" s="34" customFormat="1" ht="15" x14ac:dyDescent="0.25">
      <c r="A90" s="39" t="s">
        <v>90</v>
      </c>
      <c r="B90" s="32" t="s">
        <v>23</v>
      </c>
      <c r="C90" s="40" t="s">
        <v>11</v>
      </c>
      <c r="D90" s="56">
        <f t="shared" ref="D90:D91" si="5">E90</f>
        <v>1798.41</v>
      </c>
      <c r="E90" s="56">
        <v>1798.41</v>
      </c>
    </row>
    <row r="91" spans="1:5" s="34" customFormat="1" ht="15" x14ac:dyDescent="0.25">
      <c r="A91" s="39" t="s">
        <v>72</v>
      </c>
      <c r="B91" s="32" t="s">
        <v>23</v>
      </c>
      <c r="C91" s="40" t="s">
        <v>11</v>
      </c>
      <c r="D91" s="56">
        <f t="shared" si="5"/>
        <v>2666.66</v>
      </c>
      <c r="E91" s="56">
        <v>2666.66</v>
      </c>
    </row>
    <row r="92" spans="1:5" s="34" customFormat="1" ht="15" x14ac:dyDescent="0.25">
      <c r="A92" s="42" t="s">
        <v>45</v>
      </c>
      <c r="B92" s="45"/>
      <c r="C92" s="45"/>
      <c r="D92" s="59"/>
      <c r="E92" s="59"/>
    </row>
    <row r="93" spans="1:5" s="34" customFormat="1" ht="15" x14ac:dyDescent="0.25">
      <c r="A93" s="39" t="s">
        <v>75</v>
      </c>
      <c r="B93" s="32" t="s">
        <v>25</v>
      </c>
      <c r="C93" s="40" t="s">
        <v>12</v>
      </c>
      <c r="D93" s="56">
        <f>E93</f>
        <v>56582.76</v>
      </c>
      <c r="E93" s="56">
        <v>56582.76</v>
      </c>
    </row>
    <row r="94" spans="1:5" s="34" customFormat="1" ht="15" x14ac:dyDescent="0.25">
      <c r="A94" s="42" t="s">
        <v>9</v>
      </c>
      <c r="B94" s="45"/>
      <c r="C94" s="45"/>
      <c r="D94" s="59"/>
      <c r="E94" s="59"/>
    </row>
    <row r="95" spans="1:5" s="34" customFormat="1" ht="15" x14ac:dyDescent="0.25">
      <c r="A95" s="39" t="s">
        <v>73</v>
      </c>
      <c r="B95" s="32" t="s">
        <v>25</v>
      </c>
      <c r="C95" s="40" t="s">
        <v>12</v>
      </c>
      <c r="D95" s="56">
        <f>E95</f>
        <v>107962.42</v>
      </c>
      <c r="E95" s="56">
        <v>107962.42</v>
      </c>
    </row>
    <row r="96" spans="1:5" s="34" customFormat="1" ht="15" x14ac:dyDescent="0.25">
      <c r="A96" s="42" t="s">
        <v>102</v>
      </c>
      <c r="B96" s="45"/>
      <c r="C96" s="45"/>
      <c r="D96" s="59"/>
      <c r="E96" s="59"/>
    </row>
    <row r="97" spans="1:5" s="34" customFormat="1" ht="15" x14ac:dyDescent="0.25">
      <c r="A97" s="39" t="s">
        <v>165</v>
      </c>
      <c r="B97" s="40">
        <v>1515.6</v>
      </c>
      <c r="C97" s="40" t="s">
        <v>12</v>
      </c>
      <c r="D97" s="56">
        <f>E97/B97</f>
        <v>7.0500065980469779</v>
      </c>
      <c r="E97" s="56">
        <v>10684.99</v>
      </c>
    </row>
    <row r="98" spans="1:5" s="34" customFormat="1" ht="15" x14ac:dyDescent="0.25">
      <c r="A98" s="42" t="s">
        <v>10</v>
      </c>
      <c r="B98" s="45"/>
      <c r="C98" s="45"/>
      <c r="D98" s="59"/>
      <c r="E98" s="59"/>
    </row>
    <row r="99" spans="1:5" s="34" customFormat="1" ht="15" x14ac:dyDescent="0.25">
      <c r="A99" s="39" t="s">
        <v>74</v>
      </c>
      <c r="B99" s="32" t="s">
        <v>22</v>
      </c>
      <c r="C99" s="40" t="s">
        <v>11</v>
      </c>
      <c r="D99" s="40">
        <f>E99</f>
        <v>44468.99</v>
      </c>
      <c r="E99" s="40">
        <v>44468.99</v>
      </c>
    </row>
    <row r="100" spans="1:5" ht="14.25" x14ac:dyDescent="0.2">
      <c r="A100" s="28" t="s">
        <v>26</v>
      </c>
      <c r="B100" s="31" t="s">
        <v>21</v>
      </c>
      <c r="C100" s="29"/>
      <c r="D100" s="31"/>
      <c r="E100" s="30">
        <f>SUM(E7:E99)</f>
        <v>554757.41999999993</v>
      </c>
    </row>
    <row r="101" spans="1:5" ht="15" x14ac:dyDescent="0.2">
      <c r="D101" s="13"/>
    </row>
    <row r="102" spans="1:5" ht="15" x14ac:dyDescent="0.2">
      <c r="A102" s="13" t="s">
        <v>32</v>
      </c>
      <c r="B102" s="13"/>
      <c r="C102" s="13"/>
      <c r="D102" s="13"/>
      <c r="E102" s="13"/>
    </row>
    <row r="103" spans="1:5" ht="15" x14ac:dyDescent="0.2">
      <c r="A103" s="13" t="s">
        <v>168</v>
      </c>
      <c r="B103" s="13"/>
      <c r="C103" s="13"/>
      <c r="D103" s="13"/>
      <c r="E103" s="13"/>
    </row>
    <row r="104" spans="1:5" ht="15" x14ac:dyDescent="0.2">
      <c r="A104" s="13" t="s">
        <v>33</v>
      </c>
      <c r="B104" s="13"/>
      <c r="C104" s="13"/>
      <c r="D104" s="13"/>
      <c r="E104" s="13"/>
    </row>
    <row r="105" spans="1:5" ht="15" x14ac:dyDescent="0.2">
      <c r="A105" s="13" t="s">
        <v>34</v>
      </c>
      <c r="B105" s="13"/>
      <c r="C105" s="13"/>
      <c r="D105" s="14"/>
      <c r="E105" s="13"/>
    </row>
    <row r="106" spans="1:5" ht="15" customHeight="1" x14ac:dyDescent="0.2">
      <c r="A106" s="36" t="s">
        <v>76</v>
      </c>
      <c r="B106" s="14"/>
      <c r="C106" s="14"/>
      <c r="E106" s="14"/>
    </row>
    <row r="107" spans="1:5" ht="15" x14ac:dyDescent="0.25">
      <c r="A107" s="36" t="s">
        <v>77</v>
      </c>
      <c r="D107" s="2"/>
    </row>
    <row r="108" spans="1:5" ht="15" x14ac:dyDescent="0.25">
      <c r="A108" s="36"/>
      <c r="D108" s="2"/>
    </row>
    <row r="109" spans="1:5" ht="15" x14ac:dyDescent="0.25">
      <c r="A109" s="6" t="s">
        <v>27</v>
      </c>
      <c r="B109" s="2"/>
      <c r="C109" s="2"/>
      <c r="D109" s="2"/>
      <c r="E109" s="2"/>
    </row>
    <row r="110" spans="1:5" ht="15" x14ac:dyDescent="0.25">
      <c r="A110" s="6"/>
      <c r="B110" s="2"/>
      <c r="C110" s="2"/>
      <c r="D110" s="37"/>
      <c r="E110" s="2"/>
    </row>
    <row r="111" spans="1:5" ht="15" x14ac:dyDescent="0.25">
      <c r="A111" s="188" t="s">
        <v>52</v>
      </c>
      <c r="B111" s="188"/>
      <c r="C111" s="37" t="s">
        <v>31</v>
      </c>
      <c r="D111" s="4"/>
      <c r="E111" s="5"/>
    </row>
    <row r="112" spans="1:5" ht="15" x14ac:dyDescent="0.25">
      <c r="A112" s="192" t="s">
        <v>53</v>
      </c>
      <c r="B112" s="192"/>
      <c r="C112" s="4" t="s">
        <v>28</v>
      </c>
      <c r="D112" s="2"/>
      <c r="E112" s="2"/>
    </row>
    <row r="113" spans="1:5" ht="15" x14ac:dyDescent="0.25">
      <c r="A113" s="6"/>
      <c r="B113" s="2"/>
      <c r="C113" s="2"/>
      <c r="D113" s="37"/>
      <c r="E113" s="2"/>
    </row>
    <row r="114" spans="1:5" ht="15" x14ac:dyDescent="0.25">
      <c r="A114" s="188" t="s">
        <v>30</v>
      </c>
      <c r="B114" s="188"/>
      <c r="C114" s="37" t="s">
        <v>31</v>
      </c>
      <c r="D114" s="4"/>
      <c r="E114" s="2"/>
    </row>
    <row r="115" spans="1:5" ht="15" x14ac:dyDescent="0.25">
      <c r="A115" s="15" t="s">
        <v>29</v>
      </c>
      <c r="B115" s="5"/>
      <c r="C115" s="4" t="s">
        <v>28</v>
      </c>
      <c r="D115" s="2"/>
      <c r="E115" s="2"/>
    </row>
    <row r="116" spans="1:5" ht="15" x14ac:dyDescent="0.25">
      <c r="A116" s="2"/>
      <c r="B116" s="2"/>
      <c r="C116" s="2"/>
      <c r="E116" s="2"/>
    </row>
  </sheetData>
  <mergeCells count="6">
    <mergeCell ref="A114:B114"/>
    <mergeCell ref="A2:E2"/>
    <mergeCell ref="A1:E1"/>
    <mergeCell ref="D3:E3"/>
    <mergeCell ref="A112:B112"/>
    <mergeCell ref="A111:B11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zoomScale="90" zoomScaleSheetLayoutView="90" workbookViewId="0">
      <selection activeCell="B32" sqref="B32:D32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28515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93" t="s">
        <v>92</v>
      </c>
      <c r="B1" s="193"/>
      <c r="C1" s="193"/>
      <c r="D1" s="193"/>
    </row>
    <row r="2" spans="1:4" x14ac:dyDescent="0.25">
      <c r="A2" s="7"/>
      <c r="B2" s="7"/>
      <c r="C2" s="7"/>
      <c r="D2" s="7"/>
    </row>
    <row r="3" spans="1:4" x14ac:dyDescent="0.25">
      <c r="A3" s="8" t="s">
        <v>51</v>
      </c>
      <c r="B3" s="9"/>
      <c r="C3" s="196"/>
      <c r="D3" s="196"/>
    </row>
    <row r="4" spans="1:4" x14ac:dyDescent="0.25">
      <c r="A4" s="8"/>
      <c r="B4" s="9"/>
      <c r="C4" s="12"/>
      <c r="D4" s="12"/>
    </row>
    <row r="5" spans="1:4" x14ac:dyDescent="0.25">
      <c r="A5" s="23" t="s">
        <v>35</v>
      </c>
      <c r="B5" s="23" t="s">
        <v>36</v>
      </c>
      <c r="C5" s="24" t="s">
        <v>37</v>
      </c>
      <c r="D5" s="24" t="s">
        <v>38</v>
      </c>
    </row>
    <row r="6" spans="1:4" x14ac:dyDescent="0.25">
      <c r="A6" s="26" t="s">
        <v>167</v>
      </c>
      <c r="B6" s="194">
        <v>89670.95</v>
      </c>
      <c r="C6" s="194"/>
      <c r="D6" s="194"/>
    </row>
    <row r="7" spans="1:4" x14ac:dyDescent="0.25">
      <c r="A7" s="60" t="s">
        <v>50</v>
      </c>
      <c r="B7" s="38" t="s">
        <v>21</v>
      </c>
      <c r="C7" s="38">
        <v>326163.59999999998</v>
      </c>
      <c r="D7" s="38">
        <v>314777.38</v>
      </c>
    </row>
    <row r="8" spans="1:4" x14ac:dyDescent="0.25">
      <c r="A8" s="60" t="s">
        <v>94</v>
      </c>
      <c r="B8" s="38" t="s">
        <v>21</v>
      </c>
      <c r="C8" s="38">
        <v>2500</v>
      </c>
      <c r="D8" s="38">
        <v>3768.32</v>
      </c>
    </row>
    <row r="9" spans="1:4" x14ac:dyDescent="0.25">
      <c r="A9" s="60" t="s">
        <v>54</v>
      </c>
      <c r="B9" s="38" t="s">
        <v>21</v>
      </c>
      <c r="C9" s="38">
        <v>65037.599999999999</v>
      </c>
      <c r="D9" s="38">
        <v>67259.95</v>
      </c>
    </row>
    <row r="10" spans="1:4" x14ac:dyDescent="0.25">
      <c r="A10" s="60" t="s">
        <v>95</v>
      </c>
      <c r="B10" s="38" t="s">
        <v>21</v>
      </c>
      <c r="C10" s="38">
        <v>7165.63</v>
      </c>
      <c r="D10" s="38">
        <v>4792.57</v>
      </c>
    </row>
    <row r="11" spans="1:4" x14ac:dyDescent="0.25">
      <c r="A11" s="60" t="s">
        <v>96</v>
      </c>
      <c r="B11" s="38" t="s">
        <v>21</v>
      </c>
      <c r="C11" s="38">
        <v>4552.68</v>
      </c>
      <c r="D11" s="38">
        <v>4520.54</v>
      </c>
    </row>
    <row r="12" spans="1:4" x14ac:dyDescent="0.25">
      <c r="A12" s="60" t="s">
        <v>83</v>
      </c>
      <c r="B12" s="38" t="s">
        <v>21</v>
      </c>
      <c r="C12" s="38">
        <v>21462.36</v>
      </c>
      <c r="D12" s="38">
        <v>15126.1</v>
      </c>
    </row>
    <row r="13" spans="1:4" x14ac:dyDescent="0.25">
      <c r="A13" s="60" t="s">
        <v>97</v>
      </c>
      <c r="B13" s="38" t="s">
        <v>21</v>
      </c>
      <c r="C13" s="38">
        <v>2229.48</v>
      </c>
      <c r="D13" s="38" t="s">
        <v>21</v>
      </c>
    </row>
    <row r="14" spans="1:4" x14ac:dyDescent="0.25">
      <c r="A14" s="60" t="s">
        <v>98</v>
      </c>
      <c r="B14" s="38" t="s">
        <v>21</v>
      </c>
      <c r="C14" s="38">
        <v>1886.07</v>
      </c>
      <c r="D14" s="38">
        <v>2097</v>
      </c>
    </row>
    <row r="15" spans="1:4" ht="30" x14ac:dyDescent="0.25">
      <c r="A15" s="60" t="s">
        <v>99</v>
      </c>
      <c r="B15" s="38" t="s">
        <v>21</v>
      </c>
      <c r="C15" s="38">
        <v>13692.53</v>
      </c>
      <c r="D15" s="38">
        <v>4436.9399999999996</v>
      </c>
    </row>
    <row r="16" spans="1:4" x14ac:dyDescent="0.25">
      <c r="A16" s="60" t="s">
        <v>8</v>
      </c>
      <c r="B16" s="38">
        <f>Акт!E7</f>
        <v>4227.4399999999996</v>
      </c>
      <c r="C16" s="38" t="s">
        <v>21</v>
      </c>
      <c r="D16" s="38" t="s">
        <v>21</v>
      </c>
    </row>
    <row r="17" spans="1:4" x14ac:dyDescent="0.25">
      <c r="A17" s="60" t="s">
        <v>39</v>
      </c>
      <c r="B17" s="38">
        <f>SUM(Акт!E9:E10)</f>
        <v>16934.28</v>
      </c>
      <c r="C17" s="38" t="s">
        <v>21</v>
      </c>
      <c r="D17" s="38" t="s">
        <v>21</v>
      </c>
    </row>
    <row r="18" spans="1:4" ht="30" x14ac:dyDescent="0.25">
      <c r="A18" s="60" t="s">
        <v>55</v>
      </c>
      <c r="B18" s="38">
        <f>Акт!E12</f>
        <v>65037.599999999999</v>
      </c>
      <c r="C18" s="38" t="s">
        <v>21</v>
      </c>
      <c r="D18" s="38" t="s">
        <v>21</v>
      </c>
    </row>
    <row r="19" spans="1:4" ht="30" x14ac:dyDescent="0.25">
      <c r="A19" s="60" t="s">
        <v>100</v>
      </c>
      <c r="B19" s="38">
        <f>SUM(Акт!E14:E17)</f>
        <v>16138.36</v>
      </c>
      <c r="C19" s="38" t="s">
        <v>21</v>
      </c>
      <c r="D19" s="38" t="s">
        <v>21</v>
      </c>
    </row>
    <row r="20" spans="1:4" x14ac:dyDescent="0.25">
      <c r="A20" s="60" t="s">
        <v>101</v>
      </c>
      <c r="B20" s="38">
        <f>Акт!E19</f>
        <v>62400</v>
      </c>
      <c r="C20" s="38" t="s">
        <v>21</v>
      </c>
      <c r="D20" s="38" t="s">
        <v>21</v>
      </c>
    </row>
    <row r="21" spans="1:4" ht="30" x14ac:dyDescent="0.25">
      <c r="A21" s="60" t="s">
        <v>40</v>
      </c>
      <c r="B21" s="38">
        <f>Акт!E21</f>
        <v>10187.459999999999</v>
      </c>
      <c r="C21" s="38" t="s">
        <v>21</v>
      </c>
      <c r="D21" s="38" t="s">
        <v>21</v>
      </c>
    </row>
    <row r="22" spans="1:4" x14ac:dyDescent="0.25">
      <c r="A22" s="60" t="s">
        <v>41</v>
      </c>
      <c r="B22" s="38">
        <f>SUM(Акт!E23:E39)</f>
        <v>31094.899999999998</v>
      </c>
      <c r="C22" s="38" t="s">
        <v>21</v>
      </c>
      <c r="D22" s="38" t="s">
        <v>21</v>
      </c>
    </row>
    <row r="23" spans="1:4" x14ac:dyDescent="0.25">
      <c r="A23" s="60" t="s">
        <v>42</v>
      </c>
      <c r="B23" s="38">
        <f>SUM(Акт!E41:E53)</f>
        <v>21940.28</v>
      </c>
      <c r="C23" s="38" t="s">
        <v>21</v>
      </c>
      <c r="D23" s="38" t="s">
        <v>21</v>
      </c>
    </row>
    <row r="24" spans="1:4" x14ac:dyDescent="0.25">
      <c r="A24" s="60" t="s">
        <v>83</v>
      </c>
      <c r="B24" s="38">
        <f>Акт!E55</f>
        <v>21600</v>
      </c>
      <c r="C24" s="38" t="s">
        <v>21</v>
      </c>
      <c r="D24" s="38" t="s">
        <v>21</v>
      </c>
    </row>
    <row r="25" spans="1:4" x14ac:dyDescent="0.25">
      <c r="A25" s="60" t="s">
        <v>43</v>
      </c>
      <c r="B25" s="38">
        <f>SUM(Акт!E57:E70)</f>
        <v>56892.4</v>
      </c>
      <c r="C25" s="38" t="s">
        <v>21</v>
      </c>
      <c r="D25" s="38" t="s">
        <v>21</v>
      </c>
    </row>
    <row r="26" spans="1:4" ht="30" x14ac:dyDescent="0.25">
      <c r="A26" s="60" t="s">
        <v>85</v>
      </c>
      <c r="B26" s="38">
        <f>SUM(Акт!E72:E88)</f>
        <v>24140.47</v>
      </c>
      <c r="C26" s="38" t="s">
        <v>21</v>
      </c>
      <c r="D26" s="38" t="s">
        <v>21</v>
      </c>
    </row>
    <row r="27" spans="1:4" x14ac:dyDescent="0.25">
      <c r="A27" s="60" t="s">
        <v>44</v>
      </c>
      <c r="B27" s="38">
        <f>SUM(Акт!E90:E91)</f>
        <v>4465.07</v>
      </c>
      <c r="C27" s="38" t="s">
        <v>21</v>
      </c>
      <c r="D27" s="38" t="s">
        <v>21</v>
      </c>
    </row>
    <row r="28" spans="1:4" x14ac:dyDescent="0.25">
      <c r="A28" s="60" t="s">
        <v>45</v>
      </c>
      <c r="B28" s="38">
        <f>Акт!E93</f>
        <v>56582.76</v>
      </c>
      <c r="C28" s="38" t="s">
        <v>21</v>
      </c>
      <c r="D28" s="38" t="s">
        <v>21</v>
      </c>
    </row>
    <row r="29" spans="1:4" x14ac:dyDescent="0.25">
      <c r="A29" s="60" t="s">
        <v>9</v>
      </c>
      <c r="B29" s="38">
        <f>Акт!E95</f>
        <v>107962.42</v>
      </c>
      <c r="C29" s="38" t="s">
        <v>21</v>
      </c>
      <c r="D29" s="38" t="s">
        <v>21</v>
      </c>
    </row>
    <row r="30" spans="1:4" x14ac:dyDescent="0.25">
      <c r="A30" s="60" t="s">
        <v>102</v>
      </c>
      <c r="B30" s="38">
        <f>Акт!E97</f>
        <v>10684.99</v>
      </c>
      <c r="C30" s="38" t="s">
        <v>21</v>
      </c>
      <c r="D30" s="38" t="s">
        <v>21</v>
      </c>
    </row>
    <row r="31" spans="1:4" x14ac:dyDescent="0.25">
      <c r="A31" s="60" t="s">
        <v>10</v>
      </c>
      <c r="B31" s="38">
        <f>Акт!E99</f>
        <v>44468.99</v>
      </c>
      <c r="C31" s="38" t="s">
        <v>21</v>
      </c>
      <c r="D31" s="38" t="s">
        <v>21</v>
      </c>
    </row>
    <row r="32" spans="1:4" x14ac:dyDescent="0.25">
      <c r="A32" s="25" t="s">
        <v>26</v>
      </c>
      <c r="B32" s="27">
        <f>SUM(B7:B31)</f>
        <v>554757.41999999993</v>
      </c>
      <c r="C32" s="27">
        <f t="shared" ref="C32" si="0">SUM(C7:C31)</f>
        <v>444689.94999999995</v>
      </c>
      <c r="D32" s="27">
        <f>SUM(D7:D31)</f>
        <v>416778.8</v>
      </c>
    </row>
    <row r="33" spans="1:5" s="11" customFormat="1" ht="24.75" customHeight="1" x14ac:dyDescent="0.25">
      <c r="A33" s="195" t="s">
        <v>169</v>
      </c>
      <c r="B33" s="195"/>
      <c r="C33" s="195"/>
      <c r="D33" s="195"/>
      <c r="E33" s="61">
        <f>D32-B6-B32</f>
        <v>-227649.56999999995</v>
      </c>
    </row>
    <row r="34" spans="1:5" s="11" customFormat="1" ht="24.75" customHeight="1" x14ac:dyDescent="0.25">
      <c r="A34" s="195" t="s">
        <v>93</v>
      </c>
      <c r="B34" s="195"/>
      <c r="C34" s="195"/>
      <c r="D34" s="195"/>
    </row>
    <row r="35" spans="1:5" s="11" customFormat="1" ht="24.75" customHeight="1" x14ac:dyDescent="0.25">
      <c r="A35" s="2"/>
      <c r="B35" s="2"/>
      <c r="C35" s="2"/>
      <c r="D35" s="2"/>
    </row>
    <row r="36" spans="1:5" ht="15" customHeight="1" x14ac:dyDescent="0.25">
      <c r="A36" s="10" t="s">
        <v>48</v>
      </c>
      <c r="B36" s="9"/>
      <c r="C36" s="9"/>
      <c r="D36" s="7"/>
    </row>
    <row r="37" spans="1:5" ht="22.5" customHeight="1" x14ac:dyDescent="0.25">
      <c r="A37" s="9" t="s">
        <v>49</v>
      </c>
      <c r="B37" s="9"/>
      <c r="C37" s="9"/>
      <c r="D37" s="7"/>
    </row>
    <row r="38" spans="1:5" ht="22.5" customHeight="1" x14ac:dyDescent="0.25">
      <c r="A38" s="10" t="s">
        <v>46</v>
      </c>
      <c r="B38" s="9"/>
      <c r="C38" s="9"/>
      <c r="D38" s="7"/>
    </row>
    <row r="39" spans="1:5" ht="22.5" customHeight="1" x14ac:dyDescent="0.25">
      <c r="A39" s="10" t="s">
        <v>47</v>
      </c>
      <c r="B39" s="9"/>
      <c r="C39" s="9"/>
      <c r="D39" s="7"/>
    </row>
    <row r="40" spans="1:5" ht="22.5" customHeight="1" x14ac:dyDescent="0.25">
      <c r="A40" s="1"/>
      <c r="B40" s="1"/>
      <c r="C40" s="1"/>
    </row>
  </sheetData>
  <mergeCells count="5">
    <mergeCell ref="A1:D1"/>
    <mergeCell ref="B6:D6"/>
    <mergeCell ref="A33:D33"/>
    <mergeCell ref="A34:D34"/>
    <mergeCell ref="C3:D3"/>
  </mergeCells>
  <pageMargins left="0.70866141732283472" right="0.70866141732283472" top="0.74803149606299213" bottom="0.74803149606299213" header="0.31496062992125984" footer="0.31496062992125984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A18" sqref="A18:E18"/>
    </sheetView>
  </sheetViews>
  <sheetFormatPr defaultColWidth="9.140625" defaultRowHeight="15" x14ac:dyDescent="0.25"/>
  <cols>
    <col min="1" max="1" width="12.5703125" style="63" customWidth="1"/>
    <col min="2" max="2" width="14.5703125" style="63" customWidth="1"/>
    <col min="3" max="3" width="19.5703125" style="63" customWidth="1"/>
    <col min="4" max="4" width="14.42578125" style="63" customWidth="1"/>
    <col min="5" max="5" width="18.28515625" style="63" customWidth="1"/>
    <col min="6" max="6" width="16.28515625" style="63" customWidth="1"/>
    <col min="7" max="16384" width="9.140625" style="63"/>
  </cols>
  <sheetData>
    <row r="1" spans="1:19" s="64" customFormat="1" ht="35.25" customHeight="1" x14ac:dyDescent="0.3">
      <c r="A1" s="197" t="s">
        <v>196</v>
      </c>
      <c r="B1" s="197"/>
      <c r="C1" s="197"/>
      <c r="D1" s="197"/>
      <c r="E1" s="197"/>
      <c r="F1" s="197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92" t="s">
        <v>195</v>
      </c>
      <c r="B3" s="92"/>
      <c r="C3" s="92"/>
      <c r="D3" s="92"/>
      <c r="E3" s="92"/>
      <c r="F3" s="91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</row>
    <row r="4" spans="1:19" s="64" customFormat="1" ht="19.5" customHeight="1" x14ac:dyDescent="0.25">
      <c r="A4" s="92"/>
      <c r="B4" s="92"/>
      <c r="C4" s="92"/>
      <c r="D4" s="92"/>
      <c r="E4" s="92"/>
      <c r="F4" s="91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</row>
    <row r="5" spans="1:19" s="64" customFormat="1" ht="36.75" customHeight="1" x14ac:dyDescent="0.25">
      <c r="A5" s="198" t="s">
        <v>194</v>
      </c>
      <c r="B5" s="198"/>
      <c r="C5" s="198"/>
      <c r="D5" s="198"/>
      <c r="E5" s="198"/>
      <c r="F5" s="198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</row>
    <row r="6" spans="1:19" s="88" customFormat="1" ht="27.75" customHeight="1" x14ac:dyDescent="0.25">
      <c r="A6" s="108" t="s">
        <v>193</v>
      </c>
      <c r="B6" s="108">
        <v>4</v>
      </c>
      <c r="C6" s="108" t="s">
        <v>192</v>
      </c>
      <c r="D6" s="109">
        <v>2709.9</v>
      </c>
      <c r="E6" s="108" t="s">
        <v>191</v>
      </c>
      <c r="F6" s="110">
        <v>1246.2</v>
      </c>
      <c r="G6" s="76"/>
      <c r="H6" s="82"/>
      <c r="I6" s="81"/>
      <c r="J6" s="80"/>
      <c r="K6" s="78"/>
      <c r="L6" s="79"/>
      <c r="M6" s="79"/>
      <c r="N6" s="79"/>
      <c r="O6" s="79"/>
      <c r="P6" s="87"/>
      <c r="Q6" s="199"/>
      <c r="R6" s="200"/>
      <c r="S6" s="89"/>
    </row>
    <row r="7" spans="1:19" s="75" customFormat="1" ht="32.25" customHeight="1" x14ac:dyDescent="0.25">
      <c r="A7" s="108" t="s">
        <v>190</v>
      </c>
      <c r="B7" s="108">
        <v>3</v>
      </c>
      <c r="C7" s="108" t="s">
        <v>189</v>
      </c>
      <c r="D7" s="109">
        <v>0</v>
      </c>
      <c r="E7" s="108" t="s">
        <v>188</v>
      </c>
      <c r="F7" s="110">
        <v>830.8</v>
      </c>
      <c r="G7" s="76"/>
      <c r="H7" s="82"/>
      <c r="I7" s="81"/>
      <c r="J7" s="80"/>
      <c r="K7" s="78"/>
      <c r="L7" s="79"/>
      <c r="M7" s="79"/>
      <c r="N7" s="79"/>
      <c r="O7" s="79"/>
      <c r="P7" s="87"/>
      <c r="Q7" s="199"/>
      <c r="R7" s="201"/>
      <c r="S7" s="86"/>
    </row>
    <row r="8" spans="1:19" s="75" customFormat="1" ht="33.75" customHeight="1" x14ac:dyDescent="0.25">
      <c r="A8" s="108" t="s">
        <v>187</v>
      </c>
      <c r="B8" s="108">
        <v>48</v>
      </c>
      <c r="C8" s="108" t="s">
        <v>186</v>
      </c>
      <c r="D8" s="110">
        <v>283.5</v>
      </c>
      <c r="E8" s="108" t="s">
        <v>185</v>
      </c>
      <c r="F8" s="110">
        <v>684.8</v>
      </c>
      <c r="G8" s="76"/>
      <c r="H8" s="82"/>
      <c r="I8" s="81"/>
      <c r="J8" s="80"/>
      <c r="K8" s="78"/>
      <c r="L8" s="79"/>
      <c r="M8" s="79"/>
      <c r="N8" s="79"/>
      <c r="O8" s="79"/>
      <c r="P8" s="87"/>
      <c r="Q8" s="199"/>
      <c r="R8" s="200"/>
      <c r="S8" s="86"/>
    </row>
    <row r="9" spans="1:19" s="75" customFormat="1" ht="33.75" customHeight="1" x14ac:dyDescent="0.25">
      <c r="A9" s="85"/>
      <c r="B9" s="80"/>
      <c r="C9" s="85"/>
      <c r="D9" s="84"/>
      <c r="E9" s="80"/>
      <c r="F9" s="83"/>
      <c r="G9" s="76"/>
      <c r="H9" s="82"/>
      <c r="I9" s="81"/>
      <c r="J9" s="80"/>
      <c r="K9" s="78"/>
      <c r="L9" s="79"/>
      <c r="M9" s="79"/>
      <c r="N9" s="79"/>
      <c r="O9" s="79"/>
      <c r="P9" s="76"/>
      <c r="Q9" s="78"/>
      <c r="R9" s="77"/>
      <c r="S9" s="76"/>
    </row>
    <row r="10" spans="1:19" s="69" customFormat="1" ht="15" customHeight="1" thickBot="1" x14ac:dyDescent="0.3">
      <c r="A10" s="74"/>
      <c r="B10" s="74"/>
      <c r="C10" s="74"/>
      <c r="D10" s="74"/>
      <c r="E10" s="74"/>
      <c r="F10" s="73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69" customFormat="1" ht="30" customHeight="1" x14ac:dyDescent="0.25">
      <c r="A11" s="202" t="s">
        <v>184</v>
      </c>
      <c r="B11" s="203"/>
      <c r="C11" s="203"/>
      <c r="D11" s="203"/>
      <c r="E11" s="204"/>
      <c r="F11" s="72" t="s">
        <v>183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113" customFormat="1" ht="30" customHeight="1" x14ac:dyDescent="0.25">
      <c r="A12" s="205" t="s">
        <v>197</v>
      </c>
      <c r="B12" s="206"/>
      <c r="C12" s="206"/>
      <c r="D12" s="206"/>
      <c r="E12" s="207"/>
      <c r="F12" s="111">
        <v>120673.35</v>
      </c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</row>
    <row r="13" spans="1:19" s="116" customFormat="1" ht="30" customHeight="1" x14ac:dyDescent="0.25">
      <c r="A13" s="208" t="s">
        <v>182</v>
      </c>
      <c r="B13" s="209"/>
      <c r="C13" s="209"/>
      <c r="D13" s="209"/>
      <c r="E13" s="210"/>
      <c r="F13" s="114">
        <f>-227649.57+F12</f>
        <v>-106976.22</v>
      </c>
      <c r="G13" s="115"/>
    </row>
    <row r="14" spans="1:19" s="116" customFormat="1" ht="30" customHeight="1" x14ac:dyDescent="0.25">
      <c r="A14" s="208" t="s">
        <v>181</v>
      </c>
      <c r="B14" s="209"/>
      <c r="C14" s="209"/>
      <c r="D14" s="209"/>
      <c r="E14" s="210"/>
      <c r="F14" s="114">
        <v>106236.06</v>
      </c>
    </row>
    <row r="15" spans="1:19" s="116" customFormat="1" ht="30" customHeight="1" x14ac:dyDescent="0.25">
      <c r="A15" s="208" t="s">
        <v>180</v>
      </c>
      <c r="B15" s="209"/>
      <c r="C15" s="209"/>
      <c r="D15" s="209"/>
      <c r="E15" s="210"/>
      <c r="F15" s="117">
        <f>SUM(F16:F18)</f>
        <v>458839.17000000004</v>
      </c>
    </row>
    <row r="16" spans="1:19" s="69" customFormat="1" ht="28.5" customHeight="1" x14ac:dyDescent="0.25">
      <c r="A16" s="211" t="s">
        <v>178</v>
      </c>
      <c r="B16" s="212"/>
      <c r="C16" s="212"/>
      <c r="D16" s="212"/>
      <c r="E16" s="213"/>
      <c r="F16" s="70">
        <f>432546.59+24042.58</f>
        <v>456589.17000000004</v>
      </c>
    </row>
    <row r="17" spans="1:19" s="69" customFormat="1" ht="24.75" hidden="1" customHeight="1" x14ac:dyDescent="0.25">
      <c r="A17" s="211" t="s">
        <v>177</v>
      </c>
      <c r="B17" s="212"/>
      <c r="C17" s="212"/>
      <c r="D17" s="212"/>
      <c r="E17" s="213"/>
      <c r="F17" s="70"/>
    </row>
    <row r="18" spans="1:19" s="69" customFormat="1" ht="30" customHeight="1" x14ac:dyDescent="0.25">
      <c r="A18" s="211" t="s">
        <v>176</v>
      </c>
      <c r="B18" s="212"/>
      <c r="C18" s="212"/>
      <c r="D18" s="212"/>
      <c r="E18" s="213"/>
      <c r="F18" s="70">
        <v>2250</v>
      </c>
    </row>
    <row r="19" spans="1:19" s="116" customFormat="1" ht="30" customHeight="1" x14ac:dyDescent="0.25">
      <c r="A19" s="208" t="s">
        <v>179</v>
      </c>
      <c r="B19" s="209"/>
      <c r="C19" s="209"/>
      <c r="D19" s="209"/>
      <c r="E19" s="210"/>
      <c r="F19" s="117">
        <f>SUM(F20:F22)</f>
        <v>486217.41</v>
      </c>
    </row>
    <row r="20" spans="1:19" s="69" customFormat="1" ht="29.25" customHeight="1" x14ac:dyDescent="0.25">
      <c r="A20" s="211" t="s">
        <v>178</v>
      </c>
      <c r="B20" s="212"/>
      <c r="C20" s="212"/>
      <c r="D20" s="212"/>
      <c r="E20" s="213"/>
      <c r="F20" s="70">
        <v>484154.91</v>
      </c>
    </row>
    <row r="21" spans="1:19" s="69" customFormat="1" ht="30" hidden="1" customHeight="1" x14ac:dyDescent="0.25">
      <c r="A21" s="211" t="s">
        <v>177</v>
      </c>
      <c r="B21" s="212"/>
      <c r="C21" s="212"/>
      <c r="D21" s="212"/>
      <c r="E21" s="213"/>
      <c r="F21" s="70"/>
    </row>
    <row r="22" spans="1:19" s="67" customFormat="1" ht="30" customHeight="1" x14ac:dyDescent="0.2">
      <c r="A22" s="211" t="s">
        <v>176</v>
      </c>
      <c r="B22" s="212"/>
      <c r="C22" s="212"/>
      <c r="D22" s="212"/>
      <c r="E22" s="213"/>
      <c r="F22" s="70">
        <v>2062.5</v>
      </c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</row>
    <row r="23" spans="1:19" s="118" customFormat="1" ht="30" customHeight="1" x14ac:dyDescent="0.25">
      <c r="A23" s="208" t="s">
        <v>175</v>
      </c>
      <c r="B23" s="209"/>
      <c r="C23" s="209"/>
      <c r="D23" s="209"/>
      <c r="E23" s="210"/>
      <c r="F23" s="117">
        <f>F13+F19</f>
        <v>379241.18999999994</v>
      </c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s="118" customFormat="1" ht="30" customHeight="1" x14ac:dyDescent="0.25">
      <c r="A24" s="208" t="s">
        <v>174</v>
      </c>
      <c r="B24" s="209"/>
      <c r="C24" s="209"/>
      <c r="D24" s="209"/>
      <c r="E24" s="210"/>
      <c r="F24" s="117">
        <f>'Акт (2)'!E96</f>
        <v>480940.05300000013</v>
      </c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</row>
    <row r="25" spans="1:19" s="118" customFormat="1" ht="30" customHeight="1" x14ac:dyDescent="0.25">
      <c r="A25" s="208" t="s">
        <v>173</v>
      </c>
      <c r="B25" s="209"/>
      <c r="C25" s="209"/>
      <c r="D25" s="209"/>
      <c r="E25" s="210"/>
      <c r="F25" s="117">
        <f>F23-F24</f>
        <v>-101698.86300000019</v>
      </c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</row>
    <row r="26" spans="1:19" s="118" customFormat="1" ht="30" customHeight="1" x14ac:dyDescent="0.25">
      <c r="A26" s="208" t="s">
        <v>172</v>
      </c>
      <c r="B26" s="209"/>
      <c r="C26" s="209"/>
      <c r="D26" s="209"/>
      <c r="E26" s="210"/>
      <c r="F26" s="114">
        <f>F14+F15-F19</f>
        <v>78857.820000000007</v>
      </c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</row>
    <row r="27" spans="1:19" s="67" customFormat="1" ht="11.45" customHeight="1" x14ac:dyDescent="0.25">
      <c r="A27" s="68"/>
      <c r="B27" s="68"/>
      <c r="C27" s="68"/>
      <c r="D27" s="68"/>
      <c r="E27" s="68"/>
      <c r="F27" s="68"/>
    </row>
    <row r="28" spans="1:19" s="66" customFormat="1" ht="64.5" customHeight="1" x14ac:dyDescent="0.2">
      <c r="A28" s="214" t="s">
        <v>171</v>
      </c>
      <c r="B28" s="214"/>
      <c r="C28" s="214"/>
      <c r="D28" s="214"/>
    </row>
    <row r="29" spans="1:19" s="64" customFormat="1" ht="21.75" customHeight="1" x14ac:dyDescent="0.25">
      <c r="A29" s="215" t="s">
        <v>170</v>
      </c>
      <c r="B29" s="215"/>
      <c r="C29" s="215"/>
      <c r="D29" s="215"/>
    </row>
    <row r="30" spans="1:19" s="64" customFormat="1" ht="22.5" customHeight="1" x14ac:dyDescent="0.25">
      <c r="A30" s="214" t="s">
        <v>46</v>
      </c>
      <c r="B30" s="214"/>
      <c r="C30" s="214"/>
      <c r="D30" s="214"/>
    </row>
    <row r="31" spans="1:19" s="64" customFormat="1" ht="22.5" customHeight="1" x14ac:dyDescent="0.25">
      <c r="A31" s="214" t="s">
        <v>47</v>
      </c>
      <c r="B31" s="214"/>
      <c r="C31" s="214"/>
      <c r="D31" s="65"/>
    </row>
  </sheetData>
  <mergeCells count="25">
    <mergeCell ref="A21:E21"/>
    <mergeCell ref="A22:E22"/>
    <mergeCell ref="A23:E23"/>
    <mergeCell ref="A31:C31"/>
    <mergeCell ref="A24:E24"/>
    <mergeCell ref="A25:E25"/>
    <mergeCell ref="A26:E26"/>
    <mergeCell ref="A28:D28"/>
    <mergeCell ref="A29:D29"/>
    <mergeCell ref="A30:D30"/>
    <mergeCell ref="A16:E16"/>
    <mergeCell ref="A17:E17"/>
    <mergeCell ref="A18:E18"/>
    <mergeCell ref="A19:E19"/>
    <mergeCell ref="A20:E20"/>
    <mergeCell ref="A11:E11"/>
    <mergeCell ref="A12:E12"/>
    <mergeCell ref="A13:E13"/>
    <mergeCell ref="A14:E14"/>
    <mergeCell ref="A15:E15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view="pageBreakPreview" topLeftCell="A26" zoomScale="85" zoomScaleSheetLayoutView="85" workbookViewId="0">
      <selection activeCell="B39" sqref="B39:E39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90" t="s">
        <v>265</v>
      </c>
      <c r="B1" s="190"/>
      <c r="C1" s="190"/>
      <c r="D1" s="190"/>
      <c r="E1" s="190"/>
      <c r="I1" s="3"/>
    </row>
    <row r="2" spans="1:9" ht="31.5" customHeight="1" x14ac:dyDescent="0.2">
      <c r="A2" s="189" t="s">
        <v>104</v>
      </c>
      <c r="B2" s="189"/>
      <c r="C2" s="189"/>
      <c r="D2" s="189"/>
      <c r="E2" s="189"/>
      <c r="I2" s="3"/>
    </row>
    <row r="3" spans="1:9" ht="14.25" x14ac:dyDescent="0.2">
      <c r="A3" s="20" t="s">
        <v>6</v>
      </c>
      <c r="B3" s="62"/>
      <c r="C3" s="62"/>
      <c r="D3" s="191" t="s">
        <v>266</v>
      </c>
      <c r="E3" s="191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103" customFormat="1" ht="14.25" x14ac:dyDescent="0.2">
      <c r="A6" s="101" t="s">
        <v>8</v>
      </c>
      <c r="B6" s="102"/>
      <c r="C6" s="102"/>
      <c r="D6" s="102"/>
      <c r="E6" s="102"/>
    </row>
    <row r="7" spans="1:9" s="94" customFormat="1" ht="15" x14ac:dyDescent="0.25">
      <c r="A7" s="95" t="s">
        <v>56</v>
      </c>
      <c r="B7" s="96" t="s">
        <v>22</v>
      </c>
      <c r="C7" s="96" t="s">
        <v>11</v>
      </c>
      <c r="D7" s="97">
        <f>E7</f>
        <v>4227.4399999999996</v>
      </c>
      <c r="E7" s="97">
        <v>4227.4399999999996</v>
      </c>
    </row>
    <row r="8" spans="1:9" s="103" customFormat="1" ht="14.25" x14ac:dyDescent="0.2">
      <c r="A8" s="101" t="s">
        <v>39</v>
      </c>
      <c r="B8" s="102"/>
      <c r="C8" s="102"/>
      <c r="D8" s="102"/>
      <c r="E8" s="102"/>
    </row>
    <row r="9" spans="1:9" s="94" customFormat="1" ht="15" x14ac:dyDescent="0.25">
      <c r="A9" s="95" t="s">
        <v>198</v>
      </c>
      <c r="B9" s="96" t="s">
        <v>23</v>
      </c>
      <c r="C9" s="96" t="s">
        <v>11</v>
      </c>
      <c r="D9" s="97">
        <f>E9</f>
        <v>7600</v>
      </c>
      <c r="E9" s="97">
        <v>7600</v>
      </c>
    </row>
    <row r="10" spans="1:9" s="94" customFormat="1" ht="30" x14ac:dyDescent="0.25">
      <c r="A10" s="95" t="s">
        <v>199</v>
      </c>
      <c r="B10" s="98">
        <v>0.26100000000000001</v>
      </c>
      <c r="C10" s="96" t="s">
        <v>87</v>
      </c>
      <c r="D10" s="32">
        <f>E10/B10</f>
        <v>4729.5402298850577</v>
      </c>
      <c r="E10" s="97">
        <v>1234.4100000000001</v>
      </c>
    </row>
    <row r="11" spans="1:9" s="94" customFormat="1" ht="30" x14ac:dyDescent="0.25">
      <c r="A11" s="95" t="s">
        <v>200</v>
      </c>
      <c r="B11" s="99">
        <v>1</v>
      </c>
      <c r="C11" s="96" t="s">
        <v>13</v>
      </c>
      <c r="D11" s="32">
        <f>E11/B11</f>
        <v>1781.74</v>
      </c>
      <c r="E11" s="97">
        <v>1781.74</v>
      </c>
    </row>
    <row r="12" spans="1:9" s="94" customFormat="1" ht="15" x14ac:dyDescent="0.25">
      <c r="A12" s="95" t="s">
        <v>201</v>
      </c>
      <c r="B12" s="96" t="s">
        <v>260</v>
      </c>
      <c r="C12" s="96" t="s">
        <v>11</v>
      </c>
      <c r="D12" s="97">
        <f>E12</f>
        <v>5718.12</v>
      </c>
      <c r="E12" s="97">
        <v>5718.12</v>
      </c>
    </row>
    <row r="13" spans="1:9" s="103" customFormat="1" ht="28.5" x14ac:dyDescent="0.2">
      <c r="A13" s="101" t="s">
        <v>55</v>
      </c>
      <c r="B13" s="102"/>
      <c r="C13" s="102"/>
      <c r="D13" s="102"/>
      <c r="E13" s="102"/>
    </row>
    <row r="14" spans="1:9" s="94" customFormat="1" ht="30" x14ac:dyDescent="0.25">
      <c r="A14" s="95" t="s">
        <v>202</v>
      </c>
      <c r="B14" s="96" t="s">
        <v>22</v>
      </c>
      <c r="C14" s="96" t="s">
        <v>11</v>
      </c>
      <c r="D14" s="97">
        <f>E14</f>
        <v>65037.599999999999</v>
      </c>
      <c r="E14" s="97">
        <v>65037.599999999999</v>
      </c>
    </row>
    <row r="15" spans="1:9" s="103" customFormat="1" ht="14.25" x14ac:dyDescent="0.2">
      <c r="A15" s="101" t="s">
        <v>203</v>
      </c>
      <c r="B15" s="102"/>
      <c r="C15" s="102"/>
      <c r="D15" s="102"/>
      <c r="E15" s="102"/>
    </row>
    <row r="16" spans="1:9" s="94" customFormat="1" ht="15" x14ac:dyDescent="0.25">
      <c r="A16" s="95" t="s">
        <v>204</v>
      </c>
      <c r="B16" s="96" t="s">
        <v>23</v>
      </c>
      <c r="C16" s="96" t="s">
        <v>13</v>
      </c>
      <c r="D16" s="97">
        <f>E16</f>
        <v>150</v>
      </c>
      <c r="E16" s="97">
        <v>150</v>
      </c>
    </row>
    <row r="17" spans="1:5" s="103" customFormat="1" ht="28.5" x14ac:dyDescent="0.2">
      <c r="A17" s="101" t="s">
        <v>100</v>
      </c>
      <c r="B17" s="102"/>
      <c r="C17" s="102"/>
      <c r="D17" s="102"/>
      <c r="E17" s="102"/>
    </row>
    <row r="18" spans="1:5" s="94" customFormat="1" ht="30" x14ac:dyDescent="0.25">
      <c r="A18" s="95" t="s">
        <v>205</v>
      </c>
      <c r="B18" s="96" t="s">
        <v>23</v>
      </c>
      <c r="C18" s="96" t="s">
        <v>11</v>
      </c>
      <c r="D18" s="97">
        <f>E18</f>
        <v>20557.71</v>
      </c>
      <c r="E18" s="97">
        <v>20557.71</v>
      </c>
    </row>
    <row r="19" spans="1:5" s="103" customFormat="1" ht="14.25" x14ac:dyDescent="0.2">
      <c r="A19" s="101" t="s">
        <v>101</v>
      </c>
      <c r="B19" s="102"/>
      <c r="C19" s="102"/>
      <c r="D19" s="102"/>
      <c r="E19" s="102"/>
    </row>
    <row r="20" spans="1:5" s="94" customFormat="1" ht="15" x14ac:dyDescent="0.25">
      <c r="A20" s="95" t="s">
        <v>206</v>
      </c>
      <c r="B20" s="96" t="s">
        <v>260</v>
      </c>
      <c r="C20" s="96" t="s">
        <v>207</v>
      </c>
      <c r="D20" s="97">
        <f>E20</f>
        <v>10657.76</v>
      </c>
      <c r="E20" s="97">
        <v>10657.76</v>
      </c>
    </row>
    <row r="21" spans="1:5" s="103" customFormat="1" ht="28.5" x14ac:dyDescent="0.2">
      <c r="A21" s="101" t="s">
        <v>40</v>
      </c>
      <c r="B21" s="102"/>
      <c r="C21" s="102"/>
      <c r="D21" s="102"/>
      <c r="E21" s="102"/>
    </row>
    <row r="22" spans="1:5" s="94" customFormat="1" ht="30" x14ac:dyDescent="0.25">
      <c r="A22" s="95" t="s">
        <v>59</v>
      </c>
      <c r="B22" s="96" t="s">
        <v>261</v>
      </c>
      <c r="C22" s="96" t="s">
        <v>11</v>
      </c>
      <c r="D22" s="97">
        <f>E22</f>
        <v>8960.89</v>
      </c>
      <c r="E22" s="97">
        <f>2298.85+6662.04</f>
        <v>8960.89</v>
      </c>
    </row>
    <row r="23" spans="1:5" s="94" customFormat="1" ht="15" x14ac:dyDescent="0.25">
      <c r="A23" s="95" t="s">
        <v>208</v>
      </c>
      <c r="B23" s="99">
        <v>2</v>
      </c>
      <c r="C23" s="96" t="s">
        <v>13</v>
      </c>
      <c r="D23" s="32">
        <f>E23/B23</f>
        <v>5146.8900000000003</v>
      </c>
      <c r="E23" s="97">
        <v>10293.780000000001</v>
      </c>
    </row>
    <row r="24" spans="1:5" s="103" customFormat="1" ht="14.25" x14ac:dyDescent="0.2">
      <c r="A24" s="101" t="s">
        <v>41</v>
      </c>
      <c r="B24" s="102"/>
      <c r="C24" s="102"/>
      <c r="D24" s="104"/>
      <c r="E24" s="102"/>
    </row>
    <row r="25" spans="1:5" s="94" customFormat="1" ht="30" x14ac:dyDescent="0.25">
      <c r="A25" s="95" t="s">
        <v>209</v>
      </c>
      <c r="B25" s="99">
        <v>1</v>
      </c>
      <c r="C25" s="96" t="s">
        <v>210</v>
      </c>
      <c r="D25" s="32">
        <f t="shared" ref="D25:D87" si="0">E25/B25</f>
        <v>228.93</v>
      </c>
      <c r="E25" s="97">
        <v>228.93</v>
      </c>
    </row>
    <row r="26" spans="1:5" s="94" customFormat="1" ht="15" x14ac:dyDescent="0.25">
      <c r="A26" s="95" t="s">
        <v>211</v>
      </c>
      <c r="B26" s="99">
        <v>1</v>
      </c>
      <c r="C26" s="96" t="s">
        <v>212</v>
      </c>
      <c r="D26" s="32">
        <f t="shared" si="0"/>
        <v>83.75</v>
      </c>
      <c r="E26" s="97">
        <v>83.75</v>
      </c>
    </row>
    <row r="27" spans="1:5" s="94" customFormat="1" ht="15" x14ac:dyDescent="0.25">
      <c r="A27" s="95" t="s">
        <v>60</v>
      </c>
      <c r="B27" s="99">
        <v>1</v>
      </c>
      <c r="C27" s="96" t="s">
        <v>14</v>
      </c>
      <c r="D27" s="32">
        <f t="shared" si="0"/>
        <v>839.52</v>
      </c>
      <c r="E27" s="97">
        <v>839.52</v>
      </c>
    </row>
    <row r="28" spans="1:5" s="94" customFormat="1" ht="15" x14ac:dyDescent="0.25">
      <c r="A28" s="95" t="s">
        <v>111</v>
      </c>
      <c r="B28" s="97">
        <v>0.09</v>
      </c>
      <c r="C28" s="96" t="s">
        <v>15</v>
      </c>
      <c r="D28" s="32">
        <f t="shared" si="0"/>
        <v>6088.8888888888887</v>
      </c>
      <c r="E28" s="97">
        <v>548</v>
      </c>
    </row>
    <row r="29" spans="1:5" s="94" customFormat="1" ht="30" x14ac:dyDescent="0.25">
      <c r="A29" s="95" t="s">
        <v>213</v>
      </c>
      <c r="B29" s="99">
        <v>4</v>
      </c>
      <c r="C29" s="96" t="s">
        <v>14</v>
      </c>
      <c r="D29" s="32">
        <f t="shared" si="0"/>
        <v>256.16500000000002</v>
      </c>
      <c r="E29" s="97">
        <v>1024.6600000000001</v>
      </c>
    </row>
    <row r="30" spans="1:5" s="94" customFormat="1" ht="30" x14ac:dyDescent="0.25">
      <c r="A30" s="95" t="s">
        <v>112</v>
      </c>
      <c r="B30" s="97">
        <v>1.08</v>
      </c>
      <c r="C30" s="96" t="s">
        <v>16</v>
      </c>
      <c r="D30" s="32">
        <f t="shared" si="0"/>
        <v>1739.2037037037035</v>
      </c>
      <c r="E30" s="97">
        <v>1878.34</v>
      </c>
    </row>
    <row r="31" spans="1:5" s="94" customFormat="1" ht="15" x14ac:dyDescent="0.25">
      <c r="A31" s="95" t="s">
        <v>78</v>
      </c>
      <c r="B31" s="97">
        <v>0.04</v>
      </c>
      <c r="C31" s="96" t="s">
        <v>79</v>
      </c>
      <c r="D31" s="32">
        <f t="shared" si="0"/>
        <v>25849</v>
      </c>
      <c r="E31" s="97">
        <v>1033.96</v>
      </c>
    </row>
    <row r="32" spans="1:5" s="94" customFormat="1" ht="30" x14ac:dyDescent="0.25">
      <c r="A32" s="95" t="s">
        <v>62</v>
      </c>
      <c r="B32" s="98">
        <v>4.4850000000000003</v>
      </c>
      <c r="C32" s="96" t="s">
        <v>16</v>
      </c>
      <c r="D32" s="32">
        <f t="shared" si="0"/>
        <v>1679.17502787068</v>
      </c>
      <c r="E32" s="97">
        <v>7531.1</v>
      </c>
    </row>
    <row r="33" spans="1:5" s="94" customFormat="1" ht="30" x14ac:dyDescent="0.25">
      <c r="A33" s="95" t="s">
        <v>214</v>
      </c>
      <c r="B33" s="97">
        <v>0.01</v>
      </c>
      <c r="C33" s="96" t="s">
        <v>17</v>
      </c>
      <c r="D33" s="32">
        <f t="shared" si="0"/>
        <v>25071</v>
      </c>
      <c r="E33" s="97">
        <v>250.71</v>
      </c>
    </row>
    <row r="34" spans="1:5" s="94" customFormat="1" ht="30" x14ac:dyDescent="0.25">
      <c r="A34" s="95" t="s">
        <v>64</v>
      </c>
      <c r="B34" s="99">
        <v>1</v>
      </c>
      <c r="C34" s="96" t="s">
        <v>14</v>
      </c>
      <c r="D34" s="32">
        <f t="shared" si="0"/>
        <v>503.4</v>
      </c>
      <c r="E34" s="97">
        <v>503.4</v>
      </c>
    </row>
    <row r="35" spans="1:5" s="94" customFormat="1" ht="15" x14ac:dyDescent="0.25">
      <c r="A35" s="95" t="s">
        <v>215</v>
      </c>
      <c r="B35" s="99">
        <v>12</v>
      </c>
      <c r="C35" s="96" t="s">
        <v>81</v>
      </c>
      <c r="D35" s="32">
        <f t="shared" si="0"/>
        <v>498.96166666666664</v>
      </c>
      <c r="E35" s="97">
        <v>5987.54</v>
      </c>
    </row>
    <row r="36" spans="1:5" s="94" customFormat="1" ht="30" x14ac:dyDescent="0.25">
      <c r="A36" s="95" t="s">
        <v>65</v>
      </c>
      <c r="B36" s="99">
        <v>2</v>
      </c>
      <c r="C36" s="96" t="s">
        <v>18</v>
      </c>
      <c r="D36" s="32">
        <f t="shared" si="0"/>
        <v>218.60499999999999</v>
      </c>
      <c r="E36" s="97">
        <v>437.21</v>
      </c>
    </row>
    <row r="37" spans="1:5" s="94" customFormat="1" ht="15" x14ac:dyDescent="0.25">
      <c r="A37" s="95" t="s">
        <v>216</v>
      </c>
      <c r="B37" s="99">
        <v>1</v>
      </c>
      <c r="C37" s="96" t="s">
        <v>212</v>
      </c>
      <c r="D37" s="32">
        <f t="shared" si="0"/>
        <v>67.25</v>
      </c>
      <c r="E37" s="97">
        <v>67.25</v>
      </c>
    </row>
    <row r="38" spans="1:5" s="94" customFormat="1" ht="15" x14ac:dyDescent="0.25">
      <c r="A38" s="95" t="s">
        <v>114</v>
      </c>
      <c r="B38" s="99">
        <v>1</v>
      </c>
      <c r="C38" s="96" t="s">
        <v>13</v>
      </c>
      <c r="D38" s="32">
        <f t="shared" si="0"/>
        <v>5327.8</v>
      </c>
      <c r="E38" s="97">
        <v>5327.8</v>
      </c>
    </row>
    <row r="39" spans="1:5" s="94" customFormat="1" ht="15" x14ac:dyDescent="0.25">
      <c r="A39" s="95" t="s">
        <v>217</v>
      </c>
      <c r="B39" s="99">
        <v>13008</v>
      </c>
      <c r="C39" s="96" t="s">
        <v>19</v>
      </c>
      <c r="D39" s="32">
        <f t="shared" si="0"/>
        <v>1.1877959717097171</v>
      </c>
      <c r="E39" s="97">
        <v>15450.85</v>
      </c>
    </row>
    <row r="40" spans="1:5" s="94" customFormat="1" ht="30" x14ac:dyDescent="0.25">
      <c r="A40" s="95" t="s">
        <v>218</v>
      </c>
      <c r="B40" s="99">
        <v>2</v>
      </c>
      <c r="C40" s="96" t="s">
        <v>219</v>
      </c>
      <c r="D40" s="32">
        <f t="shared" si="0"/>
        <v>139.11000000000001</v>
      </c>
      <c r="E40" s="97">
        <v>278.22000000000003</v>
      </c>
    </row>
    <row r="41" spans="1:5" s="94" customFormat="1" ht="30" x14ac:dyDescent="0.25">
      <c r="A41" s="95" t="s">
        <v>220</v>
      </c>
      <c r="B41" s="99">
        <v>1</v>
      </c>
      <c r="C41" s="96" t="s">
        <v>20</v>
      </c>
      <c r="D41" s="32">
        <f t="shared" si="0"/>
        <v>1317.97</v>
      </c>
      <c r="E41" s="97">
        <v>1317.97</v>
      </c>
    </row>
    <row r="42" spans="1:5" s="94" customFormat="1" ht="15" x14ac:dyDescent="0.25">
      <c r="A42" s="95" t="s">
        <v>68</v>
      </c>
      <c r="B42" s="99">
        <v>30</v>
      </c>
      <c r="C42" s="96" t="s">
        <v>20</v>
      </c>
      <c r="D42" s="32">
        <f t="shared" si="0"/>
        <v>254.20733333333334</v>
      </c>
      <c r="E42" s="97">
        <v>7626.22</v>
      </c>
    </row>
    <row r="43" spans="1:5" s="94" customFormat="1" ht="45" x14ac:dyDescent="0.25">
      <c r="A43" s="95" t="s">
        <v>221</v>
      </c>
      <c r="B43" s="99">
        <v>4</v>
      </c>
      <c r="C43" s="96" t="s">
        <v>222</v>
      </c>
      <c r="D43" s="32">
        <f t="shared" si="0"/>
        <v>66.262500000000003</v>
      </c>
      <c r="E43" s="97">
        <v>265.05</v>
      </c>
    </row>
    <row r="44" spans="1:5" s="103" customFormat="1" ht="14.25" x14ac:dyDescent="0.2">
      <c r="A44" s="101" t="s">
        <v>42</v>
      </c>
      <c r="B44" s="102"/>
      <c r="C44" s="102"/>
      <c r="D44" s="104"/>
      <c r="E44" s="102"/>
    </row>
    <row r="45" spans="1:5" s="94" customFormat="1" ht="30" x14ac:dyDescent="0.25">
      <c r="A45" s="95" t="s">
        <v>118</v>
      </c>
      <c r="B45" s="100">
        <v>0.2</v>
      </c>
      <c r="C45" s="96" t="s">
        <v>119</v>
      </c>
      <c r="D45" s="32">
        <f t="shared" si="0"/>
        <v>1860.85</v>
      </c>
      <c r="E45" s="97">
        <v>372.17</v>
      </c>
    </row>
    <row r="46" spans="1:5" s="94" customFormat="1" ht="30" x14ac:dyDescent="0.25">
      <c r="A46" s="95" t="s">
        <v>120</v>
      </c>
      <c r="B46" s="99">
        <v>2</v>
      </c>
      <c r="C46" s="96" t="s">
        <v>86</v>
      </c>
      <c r="D46" s="32">
        <f t="shared" si="0"/>
        <v>338.79</v>
      </c>
      <c r="E46" s="97">
        <v>677.58</v>
      </c>
    </row>
    <row r="47" spans="1:5" s="94" customFormat="1" ht="30" x14ac:dyDescent="0.25">
      <c r="A47" s="95" t="s">
        <v>223</v>
      </c>
      <c r="B47" s="98">
        <v>1.7969999999999999</v>
      </c>
      <c r="C47" s="96" t="s">
        <v>16</v>
      </c>
      <c r="D47" s="32">
        <f t="shared" si="0"/>
        <v>1651.2298274902616</v>
      </c>
      <c r="E47" s="97">
        <v>2967.26</v>
      </c>
    </row>
    <row r="48" spans="1:5" s="94" customFormat="1" ht="15" x14ac:dyDescent="0.25">
      <c r="A48" s="95" t="s">
        <v>224</v>
      </c>
      <c r="B48" s="99">
        <v>62</v>
      </c>
      <c r="C48" s="96" t="s">
        <v>70</v>
      </c>
      <c r="D48" s="32">
        <f t="shared" si="0"/>
        <v>73.612096774193546</v>
      </c>
      <c r="E48" s="97">
        <v>4563.95</v>
      </c>
    </row>
    <row r="49" spans="1:5" s="94" customFormat="1" ht="30" x14ac:dyDescent="0.25">
      <c r="A49" s="95" t="s">
        <v>225</v>
      </c>
      <c r="B49" s="99">
        <v>95</v>
      </c>
      <c r="C49" s="96" t="s">
        <v>81</v>
      </c>
      <c r="D49" s="32">
        <f t="shared" si="0"/>
        <v>64.842842105263159</v>
      </c>
      <c r="E49" s="97">
        <v>6160.07</v>
      </c>
    </row>
    <row r="50" spans="1:5" s="94" customFormat="1" ht="15" x14ac:dyDescent="0.25">
      <c r="A50" s="95" t="s">
        <v>226</v>
      </c>
      <c r="B50" s="98">
        <v>2.1999999999999999E-2</v>
      </c>
      <c r="C50" s="96" t="s">
        <v>15</v>
      </c>
      <c r="D50" s="32">
        <f t="shared" si="0"/>
        <v>81087.272727272735</v>
      </c>
      <c r="E50" s="97">
        <v>1783.92</v>
      </c>
    </row>
    <row r="51" spans="1:5" s="94" customFormat="1" ht="30" x14ac:dyDescent="0.25">
      <c r="A51" s="95" t="s">
        <v>227</v>
      </c>
      <c r="B51" s="96" t="s">
        <v>21</v>
      </c>
      <c r="C51" s="96" t="s">
        <v>12</v>
      </c>
      <c r="D51" s="32">
        <f>E51</f>
        <v>3808.13</v>
      </c>
      <c r="E51" s="97">
        <v>3808.13</v>
      </c>
    </row>
    <row r="52" spans="1:5" s="94" customFormat="1" ht="30" x14ac:dyDescent="0.25">
      <c r="A52" s="95" t="s">
        <v>228</v>
      </c>
      <c r="B52" s="98">
        <v>7.6999999999999999E-2</v>
      </c>
      <c r="C52" s="96" t="s">
        <v>150</v>
      </c>
      <c r="D52" s="32">
        <f t="shared" si="0"/>
        <v>22034.935064935067</v>
      </c>
      <c r="E52" s="97">
        <v>1696.69</v>
      </c>
    </row>
    <row r="53" spans="1:5" s="94" customFormat="1" ht="15" x14ac:dyDescent="0.25">
      <c r="A53" s="95" t="s">
        <v>124</v>
      </c>
      <c r="B53" s="97">
        <v>0.01</v>
      </c>
      <c r="C53" s="96" t="s">
        <v>88</v>
      </c>
      <c r="D53" s="32">
        <f t="shared" si="0"/>
        <v>33440</v>
      </c>
      <c r="E53" s="97">
        <v>334.4</v>
      </c>
    </row>
    <row r="54" spans="1:5" s="94" customFormat="1" ht="15" x14ac:dyDescent="0.25">
      <c r="A54" s="95" t="s">
        <v>229</v>
      </c>
      <c r="B54" s="97">
        <v>0.04</v>
      </c>
      <c r="C54" s="96" t="s">
        <v>88</v>
      </c>
      <c r="D54" s="32">
        <f t="shared" si="0"/>
        <v>53454.999999999993</v>
      </c>
      <c r="E54" s="97">
        <v>2138.1999999999998</v>
      </c>
    </row>
    <row r="55" spans="1:5" s="94" customFormat="1" ht="15" x14ac:dyDescent="0.25">
      <c r="A55" s="95" t="s">
        <v>230</v>
      </c>
      <c r="B55" s="97">
        <v>0.01</v>
      </c>
      <c r="C55" s="96" t="s">
        <v>88</v>
      </c>
      <c r="D55" s="32">
        <f t="shared" si="0"/>
        <v>31413.999999999996</v>
      </c>
      <c r="E55" s="97">
        <v>314.14</v>
      </c>
    </row>
    <row r="56" spans="1:5" s="94" customFormat="1" ht="15" x14ac:dyDescent="0.25">
      <c r="A56" s="95" t="s">
        <v>231</v>
      </c>
      <c r="B56" s="97">
        <v>0.02</v>
      </c>
      <c r="C56" s="96" t="s">
        <v>17</v>
      </c>
      <c r="D56" s="32">
        <f t="shared" si="0"/>
        <v>48044</v>
      </c>
      <c r="E56" s="97">
        <v>960.88</v>
      </c>
    </row>
    <row r="57" spans="1:5" s="94" customFormat="1" ht="30" x14ac:dyDescent="0.25">
      <c r="A57" s="95" t="s">
        <v>127</v>
      </c>
      <c r="B57" s="98">
        <v>7.0000000000000001E-3</v>
      </c>
      <c r="C57" s="96" t="s">
        <v>87</v>
      </c>
      <c r="D57" s="32">
        <f t="shared" si="0"/>
        <v>176152.85714285713</v>
      </c>
      <c r="E57" s="97">
        <v>1233.07</v>
      </c>
    </row>
    <row r="58" spans="1:5" s="94" customFormat="1" ht="30" x14ac:dyDescent="0.25">
      <c r="A58" s="95" t="s">
        <v>89</v>
      </c>
      <c r="B58" s="97">
        <v>0.11</v>
      </c>
      <c r="C58" s="96" t="s">
        <v>17</v>
      </c>
      <c r="D58" s="32">
        <f t="shared" si="0"/>
        <v>41976.272727272728</v>
      </c>
      <c r="E58" s="97">
        <v>4617.3900000000003</v>
      </c>
    </row>
    <row r="59" spans="1:5" s="103" customFormat="1" ht="14.25" x14ac:dyDescent="0.2">
      <c r="A59" s="101" t="s">
        <v>83</v>
      </c>
      <c r="B59" s="102"/>
      <c r="C59" s="102"/>
      <c r="D59" s="104"/>
      <c r="E59" s="102"/>
    </row>
    <row r="60" spans="1:5" s="94" customFormat="1" ht="15" x14ac:dyDescent="0.25">
      <c r="A60" s="95" t="s">
        <v>84</v>
      </c>
      <c r="B60" s="96" t="s">
        <v>261</v>
      </c>
      <c r="C60" s="96" t="s">
        <v>11</v>
      </c>
      <c r="D60" s="32">
        <f>E60</f>
        <v>21600</v>
      </c>
      <c r="E60" s="97">
        <v>21600</v>
      </c>
    </row>
    <row r="61" spans="1:5" s="103" customFormat="1" ht="28.5" x14ac:dyDescent="0.2">
      <c r="A61" s="101" t="s">
        <v>232</v>
      </c>
      <c r="B61" s="102"/>
      <c r="C61" s="102"/>
      <c r="D61" s="104"/>
      <c r="E61" s="102"/>
    </row>
    <row r="62" spans="1:5" s="94" customFormat="1" ht="15" x14ac:dyDescent="0.25">
      <c r="A62" s="95" t="s">
        <v>233</v>
      </c>
      <c r="B62" s="96" t="s">
        <v>23</v>
      </c>
      <c r="C62" s="96" t="s">
        <v>11</v>
      </c>
      <c r="D62" s="32">
        <f>E62</f>
        <v>1944.03</v>
      </c>
      <c r="E62" s="97">
        <v>1944.03</v>
      </c>
    </row>
    <row r="63" spans="1:5" s="103" customFormat="1" ht="14.25" x14ac:dyDescent="0.2">
      <c r="A63" s="101" t="s">
        <v>43</v>
      </c>
      <c r="B63" s="102"/>
      <c r="C63" s="102"/>
      <c r="D63" s="104"/>
      <c r="E63" s="102"/>
    </row>
    <row r="64" spans="1:5" s="94" customFormat="1" ht="15" x14ac:dyDescent="0.25">
      <c r="A64" s="95" t="s">
        <v>234</v>
      </c>
      <c r="B64" s="97">
        <v>0.01</v>
      </c>
      <c r="C64" s="96" t="s">
        <v>17</v>
      </c>
      <c r="D64" s="32">
        <f t="shared" si="0"/>
        <v>46072</v>
      </c>
      <c r="E64" s="97">
        <v>460.72</v>
      </c>
    </row>
    <row r="65" spans="1:5" s="94" customFormat="1" ht="15" x14ac:dyDescent="0.25">
      <c r="A65" s="95" t="s">
        <v>235</v>
      </c>
      <c r="B65" s="100">
        <v>4.5</v>
      </c>
      <c r="C65" s="96" t="s">
        <v>81</v>
      </c>
      <c r="D65" s="32">
        <f t="shared" si="0"/>
        <v>827.81777777777779</v>
      </c>
      <c r="E65" s="97">
        <v>3725.18</v>
      </c>
    </row>
    <row r="66" spans="1:5" s="94" customFormat="1" ht="15" x14ac:dyDescent="0.25">
      <c r="A66" s="95" t="s">
        <v>236</v>
      </c>
      <c r="B66" s="99">
        <v>3</v>
      </c>
      <c r="C66" s="96" t="s">
        <v>81</v>
      </c>
      <c r="D66" s="32">
        <f t="shared" si="0"/>
        <v>841.27</v>
      </c>
      <c r="E66" s="97">
        <v>2523.81</v>
      </c>
    </row>
    <row r="67" spans="1:5" s="94" customFormat="1" ht="15" x14ac:dyDescent="0.25">
      <c r="A67" s="95" t="s">
        <v>237</v>
      </c>
      <c r="B67" s="97">
        <v>0.01</v>
      </c>
      <c r="C67" s="96" t="s">
        <v>238</v>
      </c>
      <c r="D67" s="32">
        <f t="shared" si="0"/>
        <v>25297</v>
      </c>
      <c r="E67" s="97">
        <v>252.97</v>
      </c>
    </row>
    <row r="68" spans="1:5" s="94" customFormat="1" ht="30" x14ac:dyDescent="0.25">
      <c r="A68" s="95" t="s">
        <v>239</v>
      </c>
      <c r="B68" s="99">
        <v>2</v>
      </c>
      <c r="C68" s="96" t="s">
        <v>13</v>
      </c>
      <c r="D68" s="32">
        <f t="shared" si="0"/>
        <v>428.33499999999998</v>
      </c>
      <c r="E68" s="97">
        <v>856.67</v>
      </c>
    </row>
    <row r="69" spans="1:5" s="94" customFormat="1" ht="30" x14ac:dyDescent="0.25">
      <c r="A69" s="95" t="s">
        <v>240</v>
      </c>
      <c r="B69" s="97">
        <v>0.02</v>
      </c>
      <c r="C69" s="96" t="s">
        <v>17</v>
      </c>
      <c r="D69" s="32">
        <f t="shared" si="0"/>
        <v>53538.5</v>
      </c>
      <c r="E69" s="97">
        <v>1070.77</v>
      </c>
    </row>
    <row r="70" spans="1:5" s="103" customFormat="1" ht="28.5" x14ac:dyDescent="0.2">
      <c r="A70" s="101" t="s">
        <v>85</v>
      </c>
      <c r="B70" s="102"/>
      <c r="C70" s="102"/>
      <c r="D70" s="104"/>
      <c r="E70" s="102"/>
    </row>
    <row r="71" spans="1:5" s="94" customFormat="1" ht="15" x14ac:dyDescent="0.25">
      <c r="A71" s="95" t="s">
        <v>241</v>
      </c>
      <c r="B71" s="97">
        <v>0.01</v>
      </c>
      <c r="C71" s="96" t="s">
        <v>17</v>
      </c>
      <c r="D71" s="32">
        <f t="shared" si="0"/>
        <v>12931</v>
      </c>
      <c r="E71" s="97">
        <v>129.31</v>
      </c>
    </row>
    <row r="72" spans="1:5" s="94" customFormat="1" ht="15" x14ac:dyDescent="0.25">
      <c r="A72" s="95" t="s">
        <v>242</v>
      </c>
      <c r="B72" s="99">
        <v>15</v>
      </c>
      <c r="C72" s="96" t="s">
        <v>86</v>
      </c>
      <c r="D72" s="32">
        <f t="shared" si="0"/>
        <v>284.93733333333336</v>
      </c>
      <c r="E72" s="97">
        <v>4274.0600000000004</v>
      </c>
    </row>
    <row r="73" spans="1:5" s="94" customFormat="1" ht="30" x14ac:dyDescent="0.25">
      <c r="A73" s="95" t="s">
        <v>145</v>
      </c>
      <c r="B73" s="100">
        <v>0.3</v>
      </c>
      <c r="C73" s="96" t="s">
        <v>146</v>
      </c>
      <c r="D73" s="32">
        <f t="shared" si="0"/>
        <v>3105.4666666666667</v>
      </c>
      <c r="E73" s="97">
        <v>931.64</v>
      </c>
    </row>
    <row r="74" spans="1:5" s="94" customFormat="1" ht="15" x14ac:dyDescent="0.25">
      <c r="A74" s="95" t="s">
        <v>243</v>
      </c>
      <c r="B74" s="100">
        <v>10.5</v>
      </c>
      <c r="C74" s="96" t="s">
        <v>244</v>
      </c>
      <c r="D74" s="32">
        <f t="shared" si="0"/>
        <v>101.68857142857144</v>
      </c>
      <c r="E74" s="97">
        <v>1067.73</v>
      </c>
    </row>
    <row r="75" spans="1:5" s="94" customFormat="1" ht="30" x14ac:dyDescent="0.25">
      <c r="A75" s="95" t="s">
        <v>245</v>
      </c>
      <c r="B75" s="98">
        <v>5.0000000000000001E-3</v>
      </c>
      <c r="C75" s="96" t="s">
        <v>87</v>
      </c>
      <c r="D75" s="32">
        <f t="shared" si="0"/>
        <v>24063.999999999996</v>
      </c>
      <c r="E75" s="97">
        <v>120.32</v>
      </c>
    </row>
    <row r="76" spans="1:5" s="94" customFormat="1" ht="45" x14ac:dyDescent="0.25">
      <c r="A76" s="95" t="s">
        <v>246</v>
      </c>
      <c r="B76" s="98">
        <v>4.5999999999999999E-2</v>
      </c>
      <c r="C76" s="96" t="s">
        <v>87</v>
      </c>
      <c r="D76" s="32">
        <f t="shared" si="0"/>
        <v>43173.260869565216</v>
      </c>
      <c r="E76" s="97">
        <v>1985.97</v>
      </c>
    </row>
    <row r="77" spans="1:5" s="94" customFormat="1" ht="30" x14ac:dyDescent="0.25">
      <c r="A77" s="95" t="s">
        <v>247</v>
      </c>
      <c r="B77" s="97">
        <v>0.04</v>
      </c>
      <c r="C77" s="96" t="s">
        <v>17</v>
      </c>
      <c r="D77" s="32">
        <f t="shared" si="0"/>
        <v>5209.5</v>
      </c>
      <c r="E77" s="97">
        <v>208.38</v>
      </c>
    </row>
    <row r="78" spans="1:5" s="94" customFormat="1" ht="45" x14ac:dyDescent="0.25">
      <c r="A78" s="95" t="s">
        <v>248</v>
      </c>
      <c r="B78" s="99">
        <v>2</v>
      </c>
      <c r="C78" s="96" t="s">
        <v>13</v>
      </c>
      <c r="D78" s="32">
        <f t="shared" si="0"/>
        <v>369.35</v>
      </c>
      <c r="E78" s="97">
        <v>738.7</v>
      </c>
    </row>
    <row r="79" spans="1:5" s="94" customFormat="1" ht="15" x14ac:dyDescent="0.25">
      <c r="A79" s="95" t="s">
        <v>249</v>
      </c>
      <c r="B79" s="97">
        <v>0.45</v>
      </c>
      <c r="C79" s="96" t="s">
        <v>250</v>
      </c>
      <c r="D79" s="32">
        <f t="shared" si="0"/>
        <v>2482.6666666666665</v>
      </c>
      <c r="E79" s="97">
        <v>1117.2</v>
      </c>
    </row>
    <row r="80" spans="1:5" s="94" customFormat="1" ht="30" x14ac:dyDescent="0.25">
      <c r="A80" s="95" t="s">
        <v>157</v>
      </c>
      <c r="B80" s="99">
        <v>1</v>
      </c>
      <c r="C80" s="96" t="s">
        <v>13</v>
      </c>
      <c r="D80" s="32">
        <f t="shared" si="0"/>
        <v>354.85</v>
      </c>
      <c r="E80" s="97">
        <v>354.85</v>
      </c>
    </row>
    <row r="81" spans="1:5" s="94" customFormat="1" ht="15" x14ac:dyDescent="0.25">
      <c r="A81" s="95" t="s">
        <v>251</v>
      </c>
      <c r="B81" s="97">
        <v>0.01</v>
      </c>
      <c r="C81" s="96" t="s">
        <v>17</v>
      </c>
      <c r="D81" s="32">
        <f t="shared" si="0"/>
        <v>41717</v>
      </c>
      <c r="E81" s="97">
        <v>417.17</v>
      </c>
    </row>
    <row r="82" spans="1:5" s="94" customFormat="1" ht="15" x14ac:dyDescent="0.25">
      <c r="A82" s="95" t="s">
        <v>252</v>
      </c>
      <c r="B82" s="100">
        <v>0.1</v>
      </c>
      <c r="C82" s="96" t="s">
        <v>119</v>
      </c>
      <c r="D82" s="32">
        <f t="shared" si="0"/>
        <v>5294.2999999999993</v>
      </c>
      <c r="E82" s="97">
        <v>529.42999999999995</v>
      </c>
    </row>
    <row r="83" spans="1:5" s="94" customFormat="1" ht="15" x14ac:dyDescent="0.25">
      <c r="A83" s="95" t="s">
        <v>253</v>
      </c>
      <c r="B83" s="98">
        <v>1.7000000000000001E-2</v>
      </c>
      <c r="C83" s="96" t="s">
        <v>87</v>
      </c>
      <c r="D83" s="32">
        <f t="shared" si="0"/>
        <v>13265.882352941177</v>
      </c>
      <c r="E83" s="97">
        <v>225.52</v>
      </c>
    </row>
    <row r="84" spans="1:5" s="94" customFormat="1" ht="30" x14ac:dyDescent="0.25">
      <c r="A84" s="95" t="s">
        <v>254</v>
      </c>
      <c r="B84" s="100">
        <v>3.2</v>
      </c>
      <c r="C84" s="96" t="s">
        <v>12</v>
      </c>
      <c r="D84" s="32">
        <f t="shared" si="0"/>
        <v>721.48750000000007</v>
      </c>
      <c r="E84" s="97">
        <v>2308.7600000000002</v>
      </c>
    </row>
    <row r="85" spans="1:5" s="94" customFormat="1" ht="45" x14ac:dyDescent="0.25">
      <c r="A85" s="95" t="s">
        <v>255</v>
      </c>
      <c r="B85" s="98">
        <v>1.7000000000000001E-2</v>
      </c>
      <c r="C85" s="96" t="s">
        <v>87</v>
      </c>
      <c r="D85" s="32">
        <f t="shared" si="0"/>
        <v>42025.882352941175</v>
      </c>
      <c r="E85" s="97">
        <v>714.44</v>
      </c>
    </row>
    <row r="86" spans="1:5" s="94" customFormat="1" ht="30" x14ac:dyDescent="0.25">
      <c r="A86" s="95" t="s">
        <v>256</v>
      </c>
      <c r="B86" s="97">
        <v>0.01</v>
      </c>
      <c r="C86" s="96" t="s">
        <v>17</v>
      </c>
      <c r="D86" s="32">
        <f t="shared" si="0"/>
        <v>64265.999999999993</v>
      </c>
      <c r="E86" s="97">
        <v>642.66</v>
      </c>
    </row>
    <row r="87" spans="1:5" s="94" customFormat="1" ht="15" x14ac:dyDescent="0.25">
      <c r="A87" s="95" t="s">
        <v>257</v>
      </c>
      <c r="B87" s="97">
        <v>0.01</v>
      </c>
      <c r="C87" s="96" t="s">
        <v>17</v>
      </c>
      <c r="D87" s="32">
        <f t="shared" si="0"/>
        <v>41640</v>
      </c>
      <c r="E87" s="97">
        <v>416.4</v>
      </c>
    </row>
    <row r="88" spans="1:5" s="94" customFormat="1" ht="15" x14ac:dyDescent="0.25">
      <c r="A88" s="95" t="s">
        <v>258</v>
      </c>
      <c r="B88" s="97">
        <v>0.06</v>
      </c>
      <c r="C88" s="96" t="s">
        <v>17</v>
      </c>
      <c r="D88" s="32">
        <f t="shared" ref="D88" si="1">E88/B88</f>
        <v>36046.5</v>
      </c>
      <c r="E88" s="97">
        <v>2162.79</v>
      </c>
    </row>
    <row r="89" spans="1:5" s="103" customFormat="1" ht="14.25" x14ac:dyDescent="0.2">
      <c r="A89" s="101" t="s">
        <v>45</v>
      </c>
      <c r="B89" s="102"/>
      <c r="C89" s="102"/>
      <c r="D89" s="102"/>
      <c r="E89" s="102"/>
    </row>
    <row r="90" spans="1:5" s="94" customFormat="1" ht="15" x14ac:dyDescent="0.25">
      <c r="A90" s="95" t="s">
        <v>75</v>
      </c>
      <c r="B90" s="96" t="s">
        <v>262</v>
      </c>
      <c r="C90" s="96" t="s">
        <v>12</v>
      </c>
      <c r="D90" s="97">
        <f>E90</f>
        <v>56582.71</v>
      </c>
      <c r="E90" s="97">
        <v>56582.71</v>
      </c>
    </row>
    <row r="91" spans="1:5" s="103" customFormat="1" ht="14.25" x14ac:dyDescent="0.2">
      <c r="A91" s="101" t="s">
        <v>9</v>
      </c>
      <c r="B91" s="102"/>
      <c r="C91" s="102"/>
      <c r="D91" s="102"/>
      <c r="E91" s="102"/>
    </row>
    <row r="92" spans="1:5" s="94" customFormat="1" ht="15" x14ac:dyDescent="0.25">
      <c r="A92" s="95" t="s">
        <v>73</v>
      </c>
      <c r="B92" s="96" t="s">
        <v>262</v>
      </c>
      <c r="C92" s="96" t="s">
        <v>12</v>
      </c>
      <c r="D92" s="97">
        <f>E92</f>
        <v>107962.42</v>
      </c>
      <c r="E92" s="97">
        <v>107962.42</v>
      </c>
    </row>
    <row r="93" spans="1:5" s="94" customFormat="1" ht="30" x14ac:dyDescent="0.25">
      <c r="A93" s="95" t="s">
        <v>259</v>
      </c>
      <c r="B93" s="96" t="s">
        <v>23</v>
      </c>
      <c r="C93" s="96" t="s">
        <v>11</v>
      </c>
      <c r="D93" s="97">
        <f>E93</f>
        <v>3365.84</v>
      </c>
      <c r="E93" s="97">
        <v>3365.84</v>
      </c>
    </row>
    <row r="94" spans="1:5" s="34" customFormat="1" ht="15" x14ac:dyDescent="0.25">
      <c r="A94" s="42" t="s">
        <v>10</v>
      </c>
      <c r="B94" s="45"/>
      <c r="C94" s="45"/>
      <c r="D94" s="59"/>
      <c r="E94" s="59"/>
    </row>
    <row r="95" spans="1:5" s="34" customFormat="1" ht="15" x14ac:dyDescent="0.25">
      <c r="A95" s="39" t="s">
        <v>74</v>
      </c>
      <c r="B95" s="32" t="s">
        <v>22</v>
      </c>
      <c r="C95" s="40" t="s">
        <v>11</v>
      </c>
      <c r="D95" s="40">
        <f>E95</f>
        <v>43721.823000000011</v>
      </c>
      <c r="E95" s="40">
        <f>SUM(E6:E93)*10%</f>
        <v>43721.823000000011</v>
      </c>
    </row>
    <row r="96" spans="1:5" ht="14.25" x14ac:dyDescent="0.2">
      <c r="A96" s="28" t="s">
        <v>26</v>
      </c>
      <c r="B96" s="31" t="s">
        <v>21</v>
      </c>
      <c r="C96" s="29"/>
      <c r="D96" s="31"/>
      <c r="E96" s="30">
        <f>SUM(E7:E95)</f>
        <v>480940.05300000013</v>
      </c>
    </row>
    <row r="97" spans="1:5" ht="15" x14ac:dyDescent="0.2">
      <c r="D97" s="13"/>
    </row>
    <row r="98" spans="1:5" ht="15" customHeight="1" x14ac:dyDescent="0.2">
      <c r="A98" s="216" t="s">
        <v>267</v>
      </c>
      <c r="B98" s="216"/>
      <c r="C98" s="216"/>
      <c r="D98" s="216"/>
      <c r="E98" s="216"/>
    </row>
    <row r="99" spans="1:5" ht="15" customHeight="1" x14ac:dyDescent="0.2">
      <c r="A99" s="216"/>
      <c r="B99" s="216"/>
      <c r="C99" s="216"/>
      <c r="D99" s="216"/>
      <c r="E99" s="216"/>
    </row>
    <row r="100" spans="1:5" ht="15" customHeight="1" x14ac:dyDescent="0.2">
      <c r="A100" s="217" t="s">
        <v>33</v>
      </c>
      <c r="B100" s="217"/>
      <c r="C100" s="217"/>
      <c r="D100" s="217"/>
      <c r="E100" s="217"/>
    </row>
    <row r="101" spans="1:5" ht="15" customHeight="1" x14ac:dyDescent="0.2">
      <c r="A101" s="217" t="s">
        <v>34</v>
      </c>
      <c r="B101" s="217"/>
      <c r="C101" s="217"/>
      <c r="D101" s="217"/>
      <c r="E101" s="217"/>
    </row>
    <row r="102" spans="1:5" ht="15" customHeight="1" x14ac:dyDescent="0.2">
      <c r="A102" s="218" t="s">
        <v>263</v>
      </c>
      <c r="B102" s="218"/>
      <c r="C102" s="218"/>
      <c r="D102" s="218"/>
      <c r="E102" s="218"/>
    </row>
    <row r="103" spans="1:5" ht="15" customHeight="1" x14ac:dyDescent="0.2">
      <c r="A103" s="218"/>
      <c r="B103" s="218"/>
      <c r="C103" s="218"/>
      <c r="D103" s="218"/>
      <c r="E103" s="218"/>
    </row>
    <row r="104" spans="1:5" ht="15" customHeight="1" x14ac:dyDescent="0.2">
      <c r="A104" s="219"/>
      <c r="B104" s="219"/>
      <c r="C104" s="219"/>
      <c r="D104" s="219"/>
      <c r="E104" s="219"/>
    </row>
    <row r="105" spans="1:5" ht="15" x14ac:dyDescent="0.2">
      <c r="A105" s="14"/>
      <c r="B105" s="105"/>
      <c r="C105" s="105"/>
      <c r="D105" s="106"/>
      <c r="E105" s="105"/>
    </row>
    <row r="106" spans="1:5" ht="15" customHeight="1" x14ac:dyDescent="0.2">
      <c r="A106" s="6" t="s">
        <v>27</v>
      </c>
      <c r="B106" s="93"/>
      <c r="C106" s="93"/>
      <c r="D106" s="107"/>
      <c r="E106" s="93"/>
    </row>
    <row r="107" spans="1:5" ht="15" x14ac:dyDescent="0.2">
      <c r="A107" s="6"/>
      <c r="B107" s="93"/>
      <c r="C107" s="93" t="s">
        <v>21</v>
      </c>
      <c r="D107" s="107" t="s">
        <v>21</v>
      </c>
      <c r="E107" s="93"/>
    </row>
    <row r="108" spans="1:5" ht="15" customHeight="1" x14ac:dyDescent="0.2">
      <c r="A108" s="188" t="s">
        <v>264</v>
      </c>
      <c r="B108" s="188"/>
      <c r="C108" s="192" t="s">
        <v>31</v>
      </c>
      <c r="D108" s="192"/>
      <c r="E108" s="93"/>
    </row>
    <row r="109" spans="1:5" ht="15" customHeight="1" x14ac:dyDescent="0.2">
      <c r="A109" s="192" t="s">
        <v>53</v>
      </c>
      <c r="B109" s="192"/>
      <c r="C109" s="192" t="s">
        <v>28</v>
      </c>
      <c r="D109" s="192"/>
      <c r="E109" s="93"/>
    </row>
    <row r="110" spans="1:5" ht="15" customHeight="1" x14ac:dyDescent="0.2">
      <c r="A110" s="6"/>
      <c r="B110" s="93"/>
      <c r="C110" s="93"/>
      <c r="D110" s="107"/>
      <c r="E110" s="93"/>
    </row>
    <row r="111" spans="1:5" ht="15" customHeight="1" x14ac:dyDescent="0.2">
      <c r="A111" s="188" t="s">
        <v>30</v>
      </c>
      <c r="B111" s="188"/>
      <c r="C111" s="192" t="s">
        <v>31</v>
      </c>
      <c r="D111" s="192"/>
      <c r="E111" s="93"/>
    </row>
    <row r="112" spans="1:5" ht="15" x14ac:dyDescent="0.2">
      <c r="A112" s="15" t="s">
        <v>29</v>
      </c>
      <c r="B112" s="93"/>
      <c r="C112" s="192" t="s">
        <v>28</v>
      </c>
      <c r="D112" s="192"/>
      <c r="E112" s="93"/>
    </row>
  </sheetData>
  <mergeCells count="15">
    <mergeCell ref="A1:E1"/>
    <mergeCell ref="A2:E2"/>
    <mergeCell ref="D3:E3"/>
    <mergeCell ref="A108:B108"/>
    <mergeCell ref="A111:B111"/>
    <mergeCell ref="C111:D111"/>
    <mergeCell ref="C112:D112"/>
    <mergeCell ref="A98:E99"/>
    <mergeCell ref="A100:E100"/>
    <mergeCell ref="A101:E101"/>
    <mergeCell ref="A102:E103"/>
    <mergeCell ref="A104:E104"/>
    <mergeCell ref="C108:D108"/>
    <mergeCell ref="A109:B109"/>
    <mergeCell ref="C109:D10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D7" sqref="D7"/>
    </sheetView>
  </sheetViews>
  <sheetFormatPr defaultColWidth="9.140625" defaultRowHeight="15" x14ac:dyDescent="0.25"/>
  <cols>
    <col min="1" max="1" width="12.5703125" style="63" customWidth="1"/>
    <col min="2" max="2" width="14.5703125" style="63" customWidth="1"/>
    <col min="3" max="3" width="19.5703125" style="63" customWidth="1"/>
    <col min="4" max="4" width="14.42578125" style="63" customWidth="1"/>
    <col min="5" max="5" width="18.28515625" style="63" customWidth="1"/>
    <col min="6" max="6" width="16.28515625" style="63" customWidth="1"/>
    <col min="7" max="16384" width="9.140625" style="63"/>
  </cols>
  <sheetData>
    <row r="1" spans="1:19" s="64" customFormat="1" ht="35.25" customHeight="1" x14ac:dyDescent="0.3">
      <c r="A1" s="197" t="s">
        <v>319</v>
      </c>
      <c r="B1" s="197"/>
      <c r="C1" s="197"/>
      <c r="D1" s="197"/>
      <c r="E1" s="197"/>
      <c r="F1" s="197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92" t="s">
        <v>320</v>
      </c>
      <c r="B3" s="92"/>
      <c r="C3" s="92"/>
      <c r="D3" s="92"/>
      <c r="E3" s="92"/>
      <c r="F3" s="91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</row>
    <row r="4" spans="1:19" s="64" customFormat="1" ht="19.5" customHeight="1" x14ac:dyDescent="0.25">
      <c r="A4" s="92"/>
      <c r="B4" s="92"/>
      <c r="C4" s="92"/>
      <c r="D4" s="92"/>
      <c r="E4" s="92"/>
      <c r="F4" s="91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</row>
    <row r="5" spans="1:19" s="64" customFormat="1" ht="36.75" customHeight="1" x14ac:dyDescent="0.25">
      <c r="A5" s="198" t="s">
        <v>194</v>
      </c>
      <c r="B5" s="198"/>
      <c r="C5" s="198"/>
      <c r="D5" s="198"/>
      <c r="E5" s="198"/>
      <c r="F5" s="198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</row>
    <row r="6" spans="1:19" s="88" customFormat="1" ht="27.75" customHeight="1" x14ac:dyDescent="0.25">
      <c r="A6" s="108" t="s">
        <v>193</v>
      </c>
      <c r="B6" s="108">
        <v>4</v>
      </c>
      <c r="C6" s="108" t="s">
        <v>192</v>
      </c>
      <c r="D6" s="139">
        <v>2733.7</v>
      </c>
      <c r="E6" s="108" t="s">
        <v>191</v>
      </c>
      <c r="F6" s="110">
        <v>1246.2</v>
      </c>
      <c r="G6" s="76"/>
      <c r="H6" s="82"/>
      <c r="I6" s="81"/>
      <c r="J6" s="80"/>
      <c r="K6" s="120"/>
      <c r="L6" s="79"/>
      <c r="M6" s="79"/>
      <c r="N6" s="79"/>
      <c r="O6" s="79"/>
      <c r="P6" s="87"/>
      <c r="Q6" s="199"/>
      <c r="R6" s="200"/>
      <c r="S6" s="89"/>
    </row>
    <row r="7" spans="1:19" s="75" customFormat="1" ht="32.25" customHeight="1" x14ac:dyDescent="0.25">
      <c r="A7" s="108" t="s">
        <v>190</v>
      </c>
      <c r="B7" s="108">
        <v>3</v>
      </c>
      <c r="C7" s="108" t="s">
        <v>189</v>
      </c>
      <c r="D7" s="139">
        <v>0</v>
      </c>
      <c r="E7" s="108" t="s">
        <v>188</v>
      </c>
      <c r="F7" s="110">
        <v>830.8</v>
      </c>
      <c r="G7" s="76"/>
      <c r="H7" s="82"/>
      <c r="I7" s="81"/>
      <c r="J7" s="80"/>
      <c r="K7" s="120"/>
      <c r="L7" s="79"/>
      <c r="M7" s="79"/>
      <c r="N7" s="79"/>
      <c r="O7" s="79"/>
      <c r="P7" s="87"/>
      <c r="Q7" s="199"/>
      <c r="R7" s="201"/>
      <c r="S7" s="86"/>
    </row>
    <row r="8" spans="1:19" s="75" customFormat="1" ht="50.25" customHeight="1" x14ac:dyDescent="0.25">
      <c r="A8" s="108" t="s">
        <v>187</v>
      </c>
      <c r="B8" s="108">
        <v>48</v>
      </c>
      <c r="C8" s="108" t="s">
        <v>186</v>
      </c>
      <c r="D8" s="110">
        <v>283.5</v>
      </c>
      <c r="E8" s="108" t="s">
        <v>185</v>
      </c>
      <c r="F8" s="110">
        <v>684.8</v>
      </c>
      <c r="G8" s="76"/>
      <c r="H8" s="82"/>
      <c r="I8" s="81"/>
      <c r="J8" s="80"/>
      <c r="K8" s="120"/>
      <c r="L8" s="79"/>
      <c r="M8" s="79"/>
      <c r="N8" s="79"/>
      <c r="O8" s="79"/>
      <c r="P8" s="87"/>
      <c r="Q8" s="199"/>
      <c r="R8" s="200"/>
      <c r="S8" s="86"/>
    </row>
    <row r="9" spans="1:19" s="75" customFormat="1" ht="33.75" customHeight="1" x14ac:dyDescent="0.25">
      <c r="A9" s="85"/>
      <c r="B9" s="80"/>
      <c r="C9" s="85"/>
      <c r="D9" s="84"/>
      <c r="E9" s="80"/>
      <c r="F9" s="83"/>
      <c r="G9" s="76"/>
      <c r="H9" s="82"/>
      <c r="I9" s="81"/>
      <c r="J9" s="80"/>
      <c r="K9" s="120"/>
      <c r="L9" s="79"/>
      <c r="M9" s="79"/>
      <c r="N9" s="79"/>
      <c r="O9" s="79"/>
      <c r="P9" s="76"/>
      <c r="Q9" s="120"/>
      <c r="R9" s="121"/>
      <c r="S9" s="76"/>
    </row>
    <row r="10" spans="1:19" s="69" customFormat="1" ht="15" customHeight="1" thickBot="1" x14ac:dyDescent="0.3">
      <c r="A10" s="74"/>
      <c r="B10" s="74"/>
      <c r="C10" s="74"/>
      <c r="D10" s="74"/>
      <c r="E10" s="74"/>
      <c r="F10" s="119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69" customFormat="1" ht="30" customHeight="1" x14ac:dyDescent="0.25">
      <c r="A11" s="202" t="s">
        <v>184</v>
      </c>
      <c r="B11" s="203"/>
      <c r="C11" s="203"/>
      <c r="D11" s="203"/>
      <c r="E11" s="204"/>
      <c r="F11" s="72" t="s">
        <v>183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116" customFormat="1" ht="30" customHeight="1" x14ac:dyDescent="0.25">
      <c r="A12" s="208" t="s">
        <v>182</v>
      </c>
      <c r="B12" s="209"/>
      <c r="C12" s="209"/>
      <c r="D12" s="209"/>
      <c r="E12" s="210"/>
      <c r="F12" s="114">
        <v>-101698.86300000019</v>
      </c>
      <c r="G12" s="115"/>
    </row>
    <row r="13" spans="1:19" s="116" customFormat="1" ht="30" customHeight="1" x14ac:dyDescent="0.25">
      <c r="A13" s="208" t="s">
        <v>181</v>
      </c>
      <c r="B13" s="209"/>
      <c r="C13" s="209"/>
      <c r="D13" s="209"/>
      <c r="E13" s="210"/>
      <c r="F13" s="114">
        <v>78857.820000000007</v>
      </c>
    </row>
    <row r="14" spans="1:19" s="116" customFormat="1" ht="30" customHeight="1" x14ac:dyDescent="0.25">
      <c r="A14" s="208" t="s">
        <v>180</v>
      </c>
      <c r="B14" s="209"/>
      <c r="C14" s="209"/>
      <c r="D14" s="209"/>
      <c r="E14" s="210"/>
      <c r="F14" s="117">
        <f>SUM(F15:F17)</f>
        <v>492140.98999999993</v>
      </c>
    </row>
    <row r="15" spans="1:19" s="69" customFormat="1" ht="28.5" customHeight="1" x14ac:dyDescent="0.25">
      <c r="A15" s="211" t="s">
        <v>178</v>
      </c>
      <c r="B15" s="212"/>
      <c r="C15" s="212"/>
      <c r="D15" s="212"/>
      <c r="E15" s="213"/>
      <c r="F15" s="70">
        <f>2235.66+478276.41+9153.92</f>
        <v>489665.98999999993</v>
      </c>
    </row>
    <row r="16" spans="1:19" s="69" customFormat="1" ht="24.75" hidden="1" customHeight="1" x14ac:dyDescent="0.25">
      <c r="A16" s="211" t="s">
        <v>177</v>
      </c>
      <c r="B16" s="212"/>
      <c r="C16" s="212"/>
      <c r="D16" s="212"/>
      <c r="E16" s="213"/>
      <c r="F16" s="70"/>
    </row>
    <row r="17" spans="1:19" s="69" customFormat="1" ht="30" customHeight="1" x14ac:dyDescent="0.25">
      <c r="A17" s="211" t="s">
        <v>176</v>
      </c>
      <c r="B17" s="212"/>
      <c r="C17" s="212"/>
      <c r="D17" s="212"/>
      <c r="E17" s="213"/>
      <c r="F17" s="70">
        <v>2475</v>
      </c>
    </row>
    <row r="18" spans="1:19" s="116" customFormat="1" ht="30" customHeight="1" x14ac:dyDescent="0.25">
      <c r="A18" s="208" t="s">
        <v>179</v>
      </c>
      <c r="B18" s="209"/>
      <c r="C18" s="209"/>
      <c r="D18" s="209"/>
      <c r="E18" s="210"/>
      <c r="F18" s="117">
        <f>SUM(F19:F21)</f>
        <v>494122.31</v>
      </c>
    </row>
    <row r="19" spans="1:19" s="69" customFormat="1" ht="29.25" customHeight="1" x14ac:dyDescent="0.25">
      <c r="A19" s="211" t="s">
        <v>178</v>
      </c>
      <c r="B19" s="212"/>
      <c r="C19" s="212"/>
      <c r="D19" s="212"/>
      <c r="E19" s="213"/>
      <c r="F19" s="70">
        <f>2235.66+489480.4</f>
        <v>491716.06</v>
      </c>
    </row>
    <row r="20" spans="1:19" s="69" customFormat="1" ht="30" hidden="1" customHeight="1" x14ac:dyDescent="0.25">
      <c r="A20" s="211" t="s">
        <v>177</v>
      </c>
      <c r="B20" s="212"/>
      <c r="C20" s="212"/>
      <c r="D20" s="212"/>
      <c r="E20" s="213"/>
      <c r="F20" s="70"/>
    </row>
    <row r="21" spans="1:19" s="67" customFormat="1" ht="30" customHeight="1" x14ac:dyDescent="0.2">
      <c r="A21" s="211" t="s">
        <v>176</v>
      </c>
      <c r="B21" s="212"/>
      <c r="C21" s="212"/>
      <c r="D21" s="212"/>
      <c r="E21" s="213"/>
      <c r="F21" s="70">
        <v>2406.25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18" customFormat="1" ht="30" customHeight="1" x14ac:dyDescent="0.25">
      <c r="A22" s="208" t="s">
        <v>175</v>
      </c>
      <c r="B22" s="209"/>
      <c r="C22" s="209"/>
      <c r="D22" s="209"/>
      <c r="E22" s="210"/>
      <c r="F22" s="117">
        <f>F12+F18</f>
        <v>392423.44699999981</v>
      </c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18" customFormat="1" ht="30" customHeight="1" x14ac:dyDescent="0.25">
      <c r="A23" s="208" t="s">
        <v>174</v>
      </c>
      <c r="B23" s="209"/>
      <c r="C23" s="209"/>
      <c r="D23" s="209"/>
      <c r="E23" s="210"/>
      <c r="F23" s="117">
        <f>Лист3!E78</f>
        <v>356447.57500000001</v>
      </c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s="118" customFormat="1" ht="30" customHeight="1" x14ac:dyDescent="0.25">
      <c r="A24" s="208" t="s">
        <v>173</v>
      </c>
      <c r="B24" s="209"/>
      <c r="C24" s="209"/>
      <c r="D24" s="209"/>
      <c r="E24" s="210"/>
      <c r="F24" s="117">
        <f>F22-F23</f>
        <v>35975.871999999799</v>
      </c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</row>
    <row r="25" spans="1:19" s="118" customFormat="1" ht="30" customHeight="1" x14ac:dyDescent="0.25">
      <c r="A25" s="208" t="s">
        <v>172</v>
      </c>
      <c r="B25" s="209"/>
      <c r="C25" s="209"/>
      <c r="D25" s="209"/>
      <c r="E25" s="210"/>
      <c r="F25" s="114">
        <f>F13+F14-F18</f>
        <v>76876.499999999942</v>
      </c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</row>
    <row r="26" spans="1:19" s="67" customFormat="1" ht="11.45" customHeight="1" x14ac:dyDescent="0.25">
      <c r="A26" s="68"/>
      <c r="B26" s="68"/>
      <c r="C26" s="68"/>
      <c r="D26" s="68"/>
      <c r="E26" s="68"/>
      <c r="F26" s="68"/>
    </row>
    <row r="27" spans="1:19" s="66" customFormat="1" ht="64.5" customHeight="1" x14ac:dyDescent="0.2">
      <c r="A27" s="214" t="s">
        <v>171</v>
      </c>
      <c r="B27" s="214"/>
      <c r="C27" s="214"/>
      <c r="D27" s="214"/>
    </row>
    <row r="28" spans="1:19" s="64" customFormat="1" ht="21.75" customHeight="1" x14ac:dyDescent="0.25">
      <c r="A28" s="215" t="s">
        <v>170</v>
      </c>
      <c r="B28" s="215"/>
      <c r="C28" s="215"/>
      <c r="D28" s="215"/>
    </row>
    <row r="29" spans="1:19" s="64" customFormat="1" ht="22.5" customHeight="1" x14ac:dyDescent="0.25">
      <c r="A29" s="214" t="s">
        <v>46</v>
      </c>
      <c r="B29" s="214"/>
      <c r="C29" s="214"/>
      <c r="D29" s="214"/>
    </row>
    <row r="30" spans="1:19" s="64" customFormat="1" ht="22.5" customHeight="1" x14ac:dyDescent="0.25">
      <c r="A30" s="214" t="s">
        <v>47</v>
      </c>
      <c r="B30" s="214"/>
      <c r="C30" s="214"/>
      <c r="D30" s="65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view="pageBreakPreview" topLeftCell="A58" zoomScale="60" workbookViewId="0">
      <selection activeCell="A75" sqref="A75:XFD77"/>
    </sheetView>
  </sheetViews>
  <sheetFormatPr defaultRowHeight="15" x14ac:dyDescent="0.25"/>
  <cols>
    <col min="1" max="1" width="53.5703125" style="94" customWidth="1"/>
    <col min="2" max="2" width="13.85546875" style="129" customWidth="1"/>
    <col min="3" max="3" width="12.42578125" style="130" customWidth="1"/>
    <col min="4" max="4" width="17.5703125" style="129" customWidth="1"/>
    <col min="5" max="5" width="14.7109375" style="129" customWidth="1"/>
    <col min="6" max="255" width="9.140625" style="94"/>
    <col min="256" max="256" width="8.7109375" style="94" customWidth="1"/>
    <col min="257" max="257" width="31.5703125" style="94" customWidth="1"/>
    <col min="258" max="258" width="13.85546875" style="94" customWidth="1"/>
    <col min="259" max="259" width="19.140625" style="94" customWidth="1"/>
    <col min="260" max="260" width="17.5703125" style="94" customWidth="1"/>
    <col min="261" max="261" width="14.7109375" style="94" customWidth="1"/>
    <col min="262" max="511" width="9.140625" style="94"/>
    <col min="512" max="512" width="8.7109375" style="94" customWidth="1"/>
    <col min="513" max="513" width="31.5703125" style="94" customWidth="1"/>
    <col min="514" max="514" width="13.85546875" style="94" customWidth="1"/>
    <col min="515" max="515" width="19.140625" style="94" customWidth="1"/>
    <col min="516" max="516" width="17.5703125" style="94" customWidth="1"/>
    <col min="517" max="517" width="14.7109375" style="94" customWidth="1"/>
    <col min="518" max="767" width="9.140625" style="94"/>
    <col min="768" max="768" width="8.7109375" style="94" customWidth="1"/>
    <col min="769" max="769" width="31.5703125" style="94" customWidth="1"/>
    <col min="770" max="770" width="13.85546875" style="94" customWidth="1"/>
    <col min="771" max="771" width="19.140625" style="94" customWidth="1"/>
    <col min="772" max="772" width="17.5703125" style="94" customWidth="1"/>
    <col min="773" max="773" width="14.7109375" style="94" customWidth="1"/>
    <col min="774" max="1023" width="9.140625" style="94"/>
    <col min="1024" max="1024" width="8.7109375" style="94" customWidth="1"/>
    <col min="1025" max="1025" width="31.5703125" style="94" customWidth="1"/>
    <col min="1026" max="1026" width="13.85546875" style="94" customWidth="1"/>
    <col min="1027" max="1027" width="19.140625" style="94" customWidth="1"/>
    <col min="1028" max="1028" width="17.5703125" style="94" customWidth="1"/>
    <col min="1029" max="1029" width="14.7109375" style="94" customWidth="1"/>
    <col min="1030" max="1279" width="9.140625" style="94"/>
    <col min="1280" max="1280" width="8.7109375" style="94" customWidth="1"/>
    <col min="1281" max="1281" width="31.5703125" style="94" customWidth="1"/>
    <col min="1282" max="1282" width="13.85546875" style="94" customWidth="1"/>
    <col min="1283" max="1283" width="19.140625" style="94" customWidth="1"/>
    <col min="1284" max="1284" width="17.5703125" style="94" customWidth="1"/>
    <col min="1285" max="1285" width="14.7109375" style="94" customWidth="1"/>
    <col min="1286" max="1535" width="9.140625" style="94"/>
    <col min="1536" max="1536" width="8.7109375" style="94" customWidth="1"/>
    <col min="1537" max="1537" width="31.5703125" style="94" customWidth="1"/>
    <col min="1538" max="1538" width="13.85546875" style="94" customWidth="1"/>
    <col min="1539" max="1539" width="19.140625" style="94" customWidth="1"/>
    <col min="1540" max="1540" width="17.5703125" style="94" customWidth="1"/>
    <col min="1541" max="1541" width="14.7109375" style="94" customWidth="1"/>
    <col min="1542" max="1791" width="9.140625" style="94"/>
    <col min="1792" max="1792" width="8.7109375" style="94" customWidth="1"/>
    <col min="1793" max="1793" width="31.5703125" style="94" customWidth="1"/>
    <col min="1794" max="1794" width="13.85546875" style="94" customWidth="1"/>
    <col min="1795" max="1795" width="19.140625" style="94" customWidth="1"/>
    <col min="1796" max="1796" width="17.5703125" style="94" customWidth="1"/>
    <col min="1797" max="1797" width="14.7109375" style="94" customWidth="1"/>
    <col min="1798" max="2047" width="9.140625" style="94"/>
    <col min="2048" max="2048" width="8.7109375" style="94" customWidth="1"/>
    <col min="2049" max="2049" width="31.5703125" style="94" customWidth="1"/>
    <col min="2050" max="2050" width="13.85546875" style="94" customWidth="1"/>
    <col min="2051" max="2051" width="19.140625" style="94" customWidth="1"/>
    <col min="2052" max="2052" width="17.5703125" style="94" customWidth="1"/>
    <col min="2053" max="2053" width="14.7109375" style="94" customWidth="1"/>
    <col min="2054" max="2303" width="9.140625" style="94"/>
    <col min="2304" max="2304" width="8.7109375" style="94" customWidth="1"/>
    <col min="2305" max="2305" width="31.5703125" style="94" customWidth="1"/>
    <col min="2306" max="2306" width="13.85546875" style="94" customWidth="1"/>
    <col min="2307" max="2307" width="19.140625" style="94" customWidth="1"/>
    <col min="2308" max="2308" width="17.5703125" style="94" customWidth="1"/>
    <col min="2309" max="2309" width="14.7109375" style="94" customWidth="1"/>
    <col min="2310" max="2559" width="9.140625" style="94"/>
    <col min="2560" max="2560" width="8.7109375" style="94" customWidth="1"/>
    <col min="2561" max="2561" width="31.5703125" style="94" customWidth="1"/>
    <col min="2562" max="2562" width="13.85546875" style="94" customWidth="1"/>
    <col min="2563" max="2563" width="19.140625" style="94" customWidth="1"/>
    <col min="2564" max="2564" width="17.5703125" style="94" customWidth="1"/>
    <col min="2565" max="2565" width="14.7109375" style="94" customWidth="1"/>
    <col min="2566" max="2815" width="9.140625" style="94"/>
    <col min="2816" max="2816" width="8.7109375" style="94" customWidth="1"/>
    <col min="2817" max="2817" width="31.5703125" style="94" customWidth="1"/>
    <col min="2818" max="2818" width="13.85546875" style="94" customWidth="1"/>
    <col min="2819" max="2819" width="19.140625" style="94" customWidth="1"/>
    <col min="2820" max="2820" width="17.5703125" style="94" customWidth="1"/>
    <col min="2821" max="2821" width="14.7109375" style="94" customWidth="1"/>
    <col min="2822" max="3071" width="9.140625" style="94"/>
    <col min="3072" max="3072" width="8.7109375" style="94" customWidth="1"/>
    <col min="3073" max="3073" width="31.5703125" style="94" customWidth="1"/>
    <col min="3074" max="3074" width="13.85546875" style="94" customWidth="1"/>
    <col min="3075" max="3075" width="19.140625" style="94" customWidth="1"/>
    <col min="3076" max="3076" width="17.5703125" style="94" customWidth="1"/>
    <col min="3077" max="3077" width="14.7109375" style="94" customWidth="1"/>
    <col min="3078" max="3327" width="9.140625" style="94"/>
    <col min="3328" max="3328" width="8.7109375" style="94" customWidth="1"/>
    <col min="3329" max="3329" width="31.5703125" style="94" customWidth="1"/>
    <col min="3330" max="3330" width="13.85546875" style="94" customWidth="1"/>
    <col min="3331" max="3331" width="19.140625" style="94" customWidth="1"/>
    <col min="3332" max="3332" width="17.5703125" style="94" customWidth="1"/>
    <col min="3333" max="3333" width="14.7109375" style="94" customWidth="1"/>
    <col min="3334" max="3583" width="9.140625" style="94"/>
    <col min="3584" max="3584" width="8.7109375" style="94" customWidth="1"/>
    <col min="3585" max="3585" width="31.5703125" style="94" customWidth="1"/>
    <col min="3586" max="3586" width="13.85546875" style="94" customWidth="1"/>
    <col min="3587" max="3587" width="19.140625" style="94" customWidth="1"/>
    <col min="3588" max="3588" width="17.5703125" style="94" customWidth="1"/>
    <col min="3589" max="3589" width="14.7109375" style="94" customWidth="1"/>
    <col min="3590" max="3839" width="9.140625" style="94"/>
    <col min="3840" max="3840" width="8.7109375" style="94" customWidth="1"/>
    <col min="3841" max="3841" width="31.5703125" style="94" customWidth="1"/>
    <col min="3842" max="3842" width="13.85546875" style="94" customWidth="1"/>
    <col min="3843" max="3843" width="19.140625" style="94" customWidth="1"/>
    <col min="3844" max="3844" width="17.5703125" style="94" customWidth="1"/>
    <col min="3845" max="3845" width="14.7109375" style="94" customWidth="1"/>
    <col min="3846" max="4095" width="9.140625" style="94"/>
    <col min="4096" max="4096" width="8.7109375" style="94" customWidth="1"/>
    <col min="4097" max="4097" width="31.5703125" style="94" customWidth="1"/>
    <col min="4098" max="4098" width="13.85546875" style="94" customWidth="1"/>
    <col min="4099" max="4099" width="19.140625" style="94" customWidth="1"/>
    <col min="4100" max="4100" width="17.5703125" style="94" customWidth="1"/>
    <col min="4101" max="4101" width="14.7109375" style="94" customWidth="1"/>
    <col min="4102" max="4351" width="9.140625" style="94"/>
    <col min="4352" max="4352" width="8.7109375" style="94" customWidth="1"/>
    <col min="4353" max="4353" width="31.5703125" style="94" customWidth="1"/>
    <col min="4354" max="4354" width="13.85546875" style="94" customWidth="1"/>
    <col min="4355" max="4355" width="19.140625" style="94" customWidth="1"/>
    <col min="4356" max="4356" width="17.5703125" style="94" customWidth="1"/>
    <col min="4357" max="4357" width="14.7109375" style="94" customWidth="1"/>
    <col min="4358" max="4607" width="9.140625" style="94"/>
    <col min="4608" max="4608" width="8.7109375" style="94" customWidth="1"/>
    <col min="4609" max="4609" width="31.5703125" style="94" customWidth="1"/>
    <col min="4610" max="4610" width="13.85546875" style="94" customWidth="1"/>
    <col min="4611" max="4611" width="19.140625" style="94" customWidth="1"/>
    <col min="4612" max="4612" width="17.5703125" style="94" customWidth="1"/>
    <col min="4613" max="4613" width="14.7109375" style="94" customWidth="1"/>
    <col min="4614" max="4863" width="9.140625" style="94"/>
    <col min="4864" max="4864" width="8.7109375" style="94" customWidth="1"/>
    <col min="4865" max="4865" width="31.5703125" style="94" customWidth="1"/>
    <col min="4866" max="4866" width="13.85546875" style="94" customWidth="1"/>
    <col min="4867" max="4867" width="19.140625" style="94" customWidth="1"/>
    <col min="4868" max="4868" width="17.5703125" style="94" customWidth="1"/>
    <col min="4869" max="4869" width="14.7109375" style="94" customWidth="1"/>
    <col min="4870" max="5119" width="9.140625" style="94"/>
    <col min="5120" max="5120" width="8.7109375" style="94" customWidth="1"/>
    <col min="5121" max="5121" width="31.5703125" style="94" customWidth="1"/>
    <col min="5122" max="5122" width="13.85546875" style="94" customWidth="1"/>
    <col min="5123" max="5123" width="19.140625" style="94" customWidth="1"/>
    <col min="5124" max="5124" width="17.5703125" style="94" customWidth="1"/>
    <col min="5125" max="5125" width="14.7109375" style="94" customWidth="1"/>
    <col min="5126" max="5375" width="9.140625" style="94"/>
    <col min="5376" max="5376" width="8.7109375" style="94" customWidth="1"/>
    <col min="5377" max="5377" width="31.5703125" style="94" customWidth="1"/>
    <col min="5378" max="5378" width="13.85546875" style="94" customWidth="1"/>
    <col min="5379" max="5379" width="19.140625" style="94" customWidth="1"/>
    <col min="5380" max="5380" width="17.5703125" style="94" customWidth="1"/>
    <col min="5381" max="5381" width="14.7109375" style="94" customWidth="1"/>
    <col min="5382" max="5631" width="9.140625" style="94"/>
    <col min="5632" max="5632" width="8.7109375" style="94" customWidth="1"/>
    <col min="5633" max="5633" width="31.5703125" style="94" customWidth="1"/>
    <col min="5634" max="5634" width="13.85546875" style="94" customWidth="1"/>
    <col min="5635" max="5635" width="19.140625" style="94" customWidth="1"/>
    <col min="5636" max="5636" width="17.5703125" style="94" customWidth="1"/>
    <col min="5637" max="5637" width="14.7109375" style="94" customWidth="1"/>
    <col min="5638" max="5887" width="9.140625" style="94"/>
    <col min="5888" max="5888" width="8.7109375" style="94" customWidth="1"/>
    <col min="5889" max="5889" width="31.5703125" style="94" customWidth="1"/>
    <col min="5890" max="5890" width="13.85546875" style="94" customWidth="1"/>
    <col min="5891" max="5891" width="19.140625" style="94" customWidth="1"/>
    <col min="5892" max="5892" width="17.5703125" style="94" customWidth="1"/>
    <col min="5893" max="5893" width="14.7109375" style="94" customWidth="1"/>
    <col min="5894" max="6143" width="9.140625" style="94"/>
    <col min="6144" max="6144" width="8.7109375" style="94" customWidth="1"/>
    <col min="6145" max="6145" width="31.5703125" style="94" customWidth="1"/>
    <col min="6146" max="6146" width="13.85546875" style="94" customWidth="1"/>
    <col min="6147" max="6147" width="19.140625" style="94" customWidth="1"/>
    <col min="6148" max="6148" width="17.5703125" style="94" customWidth="1"/>
    <col min="6149" max="6149" width="14.7109375" style="94" customWidth="1"/>
    <col min="6150" max="6399" width="9.140625" style="94"/>
    <col min="6400" max="6400" width="8.7109375" style="94" customWidth="1"/>
    <col min="6401" max="6401" width="31.5703125" style="94" customWidth="1"/>
    <col min="6402" max="6402" width="13.85546875" style="94" customWidth="1"/>
    <col min="6403" max="6403" width="19.140625" style="94" customWidth="1"/>
    <col min="6404" max="6404" width="17.5703125" style="94" customWidth="1"/>
    <col min="6405" max="6405" width="14.7109375" style="94" customWidth="1"/>
    <col min="6406" max="6655" width="9.140625" style="94"/>
    <col min="6656" max="6656" width="8.7109375" style="94" customWidth="1"/>
    <col min="6657" max="6657" width="31.5703125" style="94" customWidth="1"/>
    <col min="6658" max="6658" width="13.85546875" style="94" customWidth="1"/>
    <col min="6659" max="6659" width="19.140625" style="94" customWidth="1"/>
    <col min="6660" max="6660" width="17.5703125" style="94" customWidth="1"/>
    <col min="6661" max="6661" width="14.7109375" style="94" customWidth="1"/>
    <col min="6662" max="6911" width="9.140625" style="94"/>
    <col min="6912" max="6912" width="8.7109375" style="94" customWidth="1"/>
    <col min="6913" max="6913" width="31.5703125" style="94" customWidth="1"/>
    <col min="6914" max="6914" width="13.85546875" style="94" customWidth="1"/>
    <col min="6915" max="6915" width="19.140625" style="94" customWidth="1"/>
    <col min="6916" max="6916" width="17.5703125" style="94" customWidth="1"/>
    <col min="6917" max="6917" width="14.7109375" style="94" customWidth="1"/>
    <col min="6918" max="7167" width="9.140625" style="94"/>
    <col min="7168" max="7168" width="8.7109375" style="94" customWidth="1"/>
    <col min="7169" max="7169" width="31.5703125" style="94" customWidth="1"/>
    <col min="7170" max="7170" width="13.85546875" style="94" customWidth="1"/>
    <col min="7171" max="7171" width="19.140625" style="94" customWidth="1"/>
    <col min="7172" max="7172" width="17.5703125" style="94" customWidth="1"/>
    <col min="7173" max="7173" width="14.7109375" style="94" customWidth="1"/>
    <col min="7174" max="7423" width="9.140625" style="94"/>
    <col min="7424" max="7424" width="8.7109375" style="94" customWidth="1"/>
    <col min="7425" max="7425" width="31.5703125" style="94" customWidth="1"/>
    <col min="7426" max="7426" width="13.85546875" style="94" customWidth="1"/>
    <col min="7427" max="7427" width="19.140625" style="94" customWidth="1"/>
    <col min="7428" max="7428" width="17.5703125" style="94" customWidth="1"/>
    <col min="7429" max="7429" width="14.7109375" style="94" customWidth="1"/>
    <col min="7430" max="7679" width="9.140625" style="94"/>
    <col min="7680" max="7680" width="8.7109375" style="94" customWidth="1"/>
    <col min="7681" max="7681" width="31.5703125" style="94" customWidth="1"/>
    <col min="7682" max="7682" width="13.85546875" style="94" customWidth="1"/>
    <col min="7683" max="7683" width="19.140625" style="94" customWidth="1"/>
    <col min="7684" max="7684" width="17.5703125" style="94" customWidth="1"/>
    <col min="7685" max="7685" width="14.7109375" style="94" customWidth="1"/>
    <col min="7686" max="7935" width="9.140625" style="94"/>
    <col min="7936" max="7936" width="8.7109375" style="94" customWidth="1"/>
    <col min="7937" max="7937" width="31.5703125" style="94" customWidth="1"/>
    <col min="7938" max="7938" width="13.85546875" style="94" customWidth="1"/>
    <col min="7939" max="7939" width="19.140625" style="94" customWidth="1"/>
    <col min="7940" max="7940" width="17.5703125" style="94" customWidth="1"/>
    <col min="7941" max="7941" width="14.7109375" style="94" customWidth="1"/>
    <col min="7942" max="8191" width="9.140625" style="94"/>
    <col min="8192" max="8192" width="8.7109375" style="94" customWidth="1"/>
    <col min="8193" max="8193" width="31.5703125" style="94" customWidth="1"/>
    <col min="8194" max="8194" width="13.85546875" style="94" customWidth="1"/>
    <col min="8195" max="8195" width="19.140625" style="94" customWidth="1"/>
    <col min="8196" max="8196" width="17.5703125" style="94" customWidth="1"/>
    <col min="8197" max="8197" width="14.7109375" style="94" customWidth="1"/>
    <col min="8198" max="8447" width="9.140625" style="94"/>
    <col min="8448" max="8448" width="8.7109375" style="94" customWidth="1"/>
    <col min="8449" max="8449" width="31.5703125" style="94" customWidth="1"/>
    <col min="8450" max="8450" width="13.85546875" style="94" customWidth="1"/>
    <col min="8451" max="8451" width="19.140625" style="94" customWidth="1"/>
    <col min="8452" max="8452" width="17.5703125" style="94" customWidth="1"/>
    <col min="8453" max="8453" width="14.7109375" style="94" customWidth="1"/>
    <col min="8454" max="8703" width="9.140625" style="94"/>
    <col min="8704" max="8704" width="8.7109375" style="94" customWidth="1"/>
    <col min="8705" max="8705" width="31.5703125" style="94" customWidth="1"/>
    <col min="8706" max="8706" width="13.85546875" style="94" customWidth="1"/>
    <col min="8707" max="8707" width="19.140625" style="94" customWidth="1"/>
    <col min="8708" max="8708" width="17.5703125" style="94" customWidth="1"/>
    <col min="8709" max="8709" width="14.7109375" style="94" customWidth="1"/>
    <col min="8710" max="8959" width="9.140625" style="94"/>
    <col min="8960" max="8960" width="8.7109375" style="94" customWidth="1"/>
    <col min="8961" max="8961" width="31.5703125" style="94" customWidth="1"/>
    <col min="8962" max="8962" width="13.85546875" style="94" customWidth="1"/>
    <col min="8963" max="8963" width="19.140625" style="94" customWidth="1"/>
    <col min="8964" max="8964" width="17.5703125" style="94" customWidth="1"/>
    <col min="8965" max="8965" width="14.7109375" style="94" customWidth="1"/>
    <col min="8966" max="9215" width="9.140625" style="94"/>
    <col min="9216" max="9216" width="8.7109375" style="94" customWidth="1"/>
    <col min="9217" max="9217" width="31.5703125" style="94" customWidth="1"/>
    <col min="9218" max="9218" width="13.85546875" style="94" customWidth="1"/>
    <col min="9219" max="9219" width="19.140625" style="94" customWidth="1"/>
    <col min="9220" max="9220" width="17.5703125" style="94" customWidth="1"/>
    <col min="9221" max="9221" width="14.7109375" style="94" customWidth="1"/>
    <col min="9222" max="9471" width="9.140625" style="94"/>
    <col min="9472" max="9472" width="8.7109375" style="94" customWidth="1"/>
    <col min="9473" max="9473" width="31.5703125" style="94" customWidth="1"/>
    <col min="9474" max="9474" width="13.85546875" style="94" customWidth="1"/>
    <col min="9475" max="9475" width="19.140625" style="94" customWidth="1"/>
    <col min="9476" max="9476" width="17.5703125" style="94" customWidth="1"/>
    <col min="9477" max="9477" width="14.7109375" style="94" customWidth="1"/>
    <col min="9478" max="9727" width="9.140625" style="94"/>
    <col min="9728" max="9728" width="8.7109375" style="94" customWidth="1"/>
    <col min="9729" max="9729" width="31.5703125" style="94" customWidth="1"/>
    <col min="9730" max="9730" width="13.85546875" style="94" customWidth="1"/>
    <col min="9731" max="9731" width="19.140625" style="94" customWidth="1"/>
    <col min="9732" max="9732" width="17.5703125" style="94" customWidth="1"/>
    <col min="9733" max="9733" width="14.7109375" style="94" customWidth="1"/>
    <col min="9734" max="9983" width="9.140625" style="94"/>
    <col min="9984" max="9984" width="8.7109375" style="94" customWidth="1"/>
    <col min="9985" max="9985" width="31.5703125" style="94" customWidth="1"/>
    <col min="9986" max="9986" width="13.85546875" style="94" customWidth="1"/>
    <col min="9987" max="9987" width="19.140625" style="94" customWidth="1"/>
    <col min="9988" max="9988" width="17.5703125" style="94" customWidth="1"/>
    <col min="9989" max="9989" width="14.7109375" style="94" customWidth="1"/>
    <col min="9990" max="10239" width="9.140625" style="94"/>
    <col min="10240" max="10240" width="8.7109375" style="94" customWidth="1"/>
    <col min="10241" max="10241" width="31.5703125" style="94" customWidth="1"/>
    <col min="10242" max="10242" width="13.85546875" style="94" customWidth="1"/>
    <col min="10243" max="10243" width="19.140625" style="94" customWidth="1"/>
    <col min="10244" max="10244" width="17.5703125" style="94" customWidth="1"/>
    <col min="10245" max="10245" width="14.7109375" style="94" customWidth="1"/>
    <col min="10246" max="10495" width="9.140625" style="94"/>
    <col min="10496" max="10496" width="8.7109375" style="94" customWidth="1"/>
    <col min="10497" max="10497" width="31.5703125" style="94" customWidth="1"/>
    <col min="10498" max="10498" width="13.85546875" style="94" customWidth="1"/>
    <col min="10499" max="10499" width="19.140625" style="94" customWidth="1"/>
    <col min="10500" max="10500" width="17.5703125" style="94" customWidth="1"/>
    <col min="10501" max="10501" width="14.7109375" style="94" customWidth="1"/>
    <col min="10502" max="10751" width="9.140625" style="94"/>
    <col min="10752" max="10752" width="8.7109375" style="94" customWidth="1"/>
    <col min="10753" max="10753" width="31.5703125" style="94" customWidth="1"/>
    <col min="10754" max="10754" width="13.85546875" style="94" customWidth="1"/>
    <col min="10755" max="10755" width="19.140625" style="94" customWidth="1"/>
    <col min="10756" max="10756" width="17.5703125" style="94" customWidth="1"/>
    <col min="10757" max="10757" width="14.7109375" style="94" customWidth="1"/>
    <col min="10758" max="11007" width="9.140625" style="94"/>
    <col min="11008" max="11008" width="8.7109375" style="94" customWidth="1"/>
    <col min="11009" max="11009" width="31.5703125" style="94" customWidth="1"/>
    <col min="11010" max="11010" width="13.85546875" style="94" customWidth="1"/>
    <col min="11011" max="11011" width="19.140625" style="94" customWidth="1"/>
    <col min="11012" max="11012" width="17.5703125" style="94" customWidth="1"/>
    <col min="11013" max="11013" width="14.7109375" style="94" customWidth="1"/>
    <col min="11014" max="11263" width="9.140625" style="94"/>
    <col min="11264" max="11264" width="8.7109375" style="94" customWidth="1"/>
    <col min="11265" max="11265" width="31.5703125" style="94" customWidth="1"/>
    <col min="11266" max="11266" width="13.85546875" style="94" customWidth="1"/>
    <col min="11267" max="11267" width="19.140625" style="94" customWidth="1"/>
    <col min="11268" max="11268" width="17.5703125" style="94" customWidth="1"/>
    <col min="11269" max="11269" width="14.7109375" style="94" customWidth="1"/>
    <col min="11270" max="11519" width="9.140625" style="94"/>
    <col min="11520" max="11520" width="8.7109375" style="94" customWidth="1"/>
    <col min="11521" max="11521" width="31.5703125" style="94" customWidth="1"/>
    <col min="11522" max="11522" width="13.85546875" style="94" customWidth="1"/>
    <col min="11523" max="11523" width="19.140625" style="94" customWidth="1"/>
    <col min="11524" max="11524" width="17.5703125" style="94" customWidth="1"/>
    <col min="11525" max="11525" width="14.7109375" style="94" customWidth="1"/>
    <col min="11526" max="11775" width="9.140625" style="94"/>
    <col min="11776" max="11776" width="8.7109375" style="94" customWidth="1"/>
    <col min="11777" max="11777" width="31.5703125" style="94" customWidth="1"/>
    <col min="11778" max="11778" width="13.85546875" style="94" customWidth="1"/>
    <col min="11779" max="11779" width="19.140625" style="94" customWidth="1"/>
    <col min="11780" max="11780" width="17.5703125" style="94" customWidth="1"/>
    <col min="11781" max="11781" width="14.7109375" style="94" customWidth="1"/>
    <col min="11782" max="12031" width="9.140625" style="94"/>
    <col min="12032" max="12032" width="8.7109375" style="94" customWidth="1"/>
    <col min="12033" max="12033" width="31.5703125" style="94" customWidth="1"/>
    <col min="12034" max="12034" width="13.85546875" style="94" customWidth="1"/>
    <col min="12035" max="12035" width="19.140625" style="94" customWidth="1"/>
    <col min="12036" max="12036" width="17.5703125" style="94" customWidth="1"/>
    <col min="12037" max="12037" width="14.7109375" style="94" customWidth="1"/>
    <col min="12038" max="12287" width="9.140625" style="94"/>
    <col min="12288" max="12288" width="8.7109375" style="94" customWidth="1"/>
    <col min="12289" max="12289" width="31.5703125" style="94" customWidth="1"/>
    <col min="12290" max="12290" width="13.85546875" style="94" customWidth="1"/>
    <col min="12291" max="12291" width="19.140625" style="94" customWidth="1"/>
    <col min="12292" max="12292" width="17.5703125" style="94" customWidth="1"/>
    <col min="12293" max="12293" width="14.7109375" style="94" customWidth="1"/>
    <col min="12294" max="12543" width="9.140625" style="94"/>
    <col min="12544" max="12544" width="8.7109375" style="94" customWidth="1"/>
    <col min="12545" max="12545" width="31.5703125" style="94" customWidth="1"/>
    <col min="12546" max="12546" width="13.85546875" style="94" customWidth="1"/>
    <col min="12547" max="12547" width="19.140625" style="94" customWidth="1"/>
    <col min="12548" max="12548" width="17.5703125" style="94" customWidth="1"/>
    <col min="12549" max="12549" width="14.7109375" style="94" customWidth="1"/>
    <col min="12550" max="12799" width="9.140625" style="94"/>
    <col min="12800" max="12800" width="8.7109375" style="94" customWidth="1"/>
    <col min="12801" max="12801" width="31.5703125" style="94" customWidth="1"/>
    <col min="12802" max="12802" width="13.85546875" style="94" customWidth="1"/>
    <col min="12803" max="12803" width="19.140625" style="94" customWidth="1"/>
    <col min="12804" max="12804" width="17.5703125" style="94" customWidth="1"/>
    <col min="12805" max="12805" width="14.7109375" style="94" customWidth="1"/>
    <col min="12806" max="13055" width="9.140625" style="94"/>
    <col min="13056" max="13056" width="8.7109375" style="94" customWidth="1"/>
    <col min="13057" max="13057" width="31.5703125" style="94" customWidth="1"/>
    <col min="13058" max="13058" width="13.85546875" style="94" customWidth="1"/>
    <col min="13059" max="13059" width="19.140625" style="94" customWidth="1"/>
    <col min="13060" max="13060" width="17.5703125" style="94" customWidth="1"/>
    <col min="13061" max="13061" width="14.7109375" style="94" customWidth="1"/>
    <col min="13062" max="13311" width="9.140625" style="94"/>
    <col min="13312" max="13312" width="8.7109375" style="94" customWidth="1"/>
    <col min="13313" max="13313" width="31.5703125" style="94" customWidth="1"/>
    <col min="13314" max="13314" width="13.85546875" style="94" customWidth="1"/>
    <col min="13315" max="13315" width="19.140625" style="94" customWidth="1"/>
    <col min="13316" max="13316" width="17.5703125" style="94" customWidth="1"/>
    <col min="13317" max="13317" width="14.7109375" style="94" customWidth="1"/>
    <col min="13318" max="13567" width="9.140625" style="94"/>
    <col min="13568" max="13568" width="8.7109375" style="94" customWidth="1"/>
    <col min="13569" max="13569" width="31.5703125" style="94" customWidth="1"/>
    <col min="13570" max="13570" width="13.85546875" style="94" customWidth="1"/>
    <col min="13571" max="13571" width="19.140625" style="94" customWidth="1"/>
    <col min="13572" max="13572" width="17.5703125" style="94" customWidth="1"/>
    <col min="13573" max="13573" width="14.7109375" style="94" customWidth="1"/>
    <col min="13574" max="13823" width="9.140625" style="94"/>
    <col min="13824" max="13824" width="8.7109375" style="94" customWidth="1"/>
    <col min="13825" max="13825" width="31.5703125" style="94" customWidth="1"/>
    <col min="13826" max="13826" width="13.85546875" style="94" customWidth="1"/>
    <col min="13827" max="13827" width="19.140625" style="94" customWidth="1"/>
    <col min="13828" max="13828" width="17.5703125" style="94" customWidth="1"/>
    <col min="13829" max="13829" width="14.7109375" style="94" customWidth="1"/>
    <col min="13830" max="14079" width="9.140625" style="94"/>
    <col min="14080" max="14080" width="8.7109375" style="94" customWidth="1"/>
    <col min="14081" max="14081" width="31.5703125" style="94" customWidth="1"/>
    <col min="14082" max="14082" width="13.85546875" style="94" customWidth="1"/>
    <col min="14083" max="14083" width="19.140625" style="94" customWidth="1"/>
    <col min="14084" max="14084" width="17.5703125" style="94" customWidth="1"/>
    <col min="14085" max="14085" width="14.7109375" style="94" customWidth="1"/>
    <col min="14086" max="14335" width="9.140625" style="94"/>
    <col min="14336" max="14336" width="8.7109375" style="94" customWidth="1"/>
    <col min="14337" max="14337" width="31.5703125" style="94" customWidth="1"/>
    <col min="14338" max="14338" width="13.85546875" style="94" customWidth="1"/>
    <col min="14339" max="14339" width="19.140625" style="94" customWidth="1"/>
    <col min="14340" max="14340" width="17.5703125" style="94" customWidth="1"/>
    <col min="14341" max="14341" width="14.7109375" style="94" customWidth="1"/>
    <col min="14342" max="14591" width="9.140625" style="94"/>
    <col min="14592" max="14592" width="8.7109375" style="94" customWidth="1"/>
    <col min="14593" max="14593" width="31.5703125" style="94" customWidth="1"/>
    <col min="14594" max="14594" width="13.85546875" style="94" customWidth="1"/>
    <col min="14595" max="14595" width="19.140625" style="94" customWidth="1"/>
    <col min="14596" max="14596" width="17.5703125" style="94" customWidth="1"/>
    <col min="14597" max="14597" width="14.7109375" style="94" customWidth="1"/>
    <col min="14598" max="14847" width="9.140625" style="94"/>
    <col min="14848" max="14848" width="8.7109375" style="94" customWidth="1"/>
    <col min="14849" max="14849" width="31.5703125" style="94" customWidth="1"/>
    <col min="14850" max="14850" width="13.85546875" style="94" customWidth="1"/>
    <col min="14851" max="14851" width="19.140625" style="94" customWidth="1"/>
    <col min="14852" max="14852" width="17.5703125" style="94" customWidth="1"/>
    <col min="14853" max="14853" width="14.7109375" style="94" customWidth="1"/>
    <col min="14854" max="15103" width="9.140625" style="94"/>
    <col min="15104" max="15104" width="8.7109375" style="94" customWidth="1"/>
    <col min="15105" max="15105" width="31.5703125" style="94" customWidth="1"/>
    <col min="15106" max="15106" width="13.85546875" style="94" customWidth="1"/>
    <col min="15107" max="15107" width="19.140625" style="94" customWidth="1"/>
    <col min="15108" max="15108" width="17.5703125" style="94" customWidth="1"/>
    <col min="15109" max="15109" width="14.7109375" style="94" customWidth="1"/>
    <col min="15110" max="15359" width="9.140625" style="94"/>
    <col min="15360" max="15360" width="8.7109375" style="94" customWidth="1"/>
    <col min="15361" max="15361" width="31.5703125" style="94" customWidth="1"/>
    <col min="15362" max="15362" width="13.85546875" style="94" customWidth="1"/>
    <col min="15363" max="15363" width="19.140625" style="94" customWidth="1"/>
    <col min="15364" max="15364" width="17.5703125" style="94" customWidth="1"/>
    <col min="15365" max="15365" width="14.7109375" style="94" customWidth="1"/>
    <col min="15366" max="15615" width="9.140625" style="94"/>
    <col min="15616" max="15616" width="8.7109375" style="94" customWidth="1"/>
    <col min="15617" max="15617" width="31.5703125" style="94" customWidth="1"/>
    <col min="15618" max="15618" width="13.85546875" style="94" customWidth="1"/>
    <col min="15619" max="15619" width="19.140625" style="94" customWidth="1"/>
    <col min="15620" max="15620" width="17.5703125" style="94" customWidth="1"/>
    <col min="15621" max="15621" width="14.7109375" style="94" customWidth="1"/>
    <col min="15622" max="15871" width="9.140625" style="94"/>
    <col min="15872" max="15872" width="8.7109375" style="94" customWidth="1"/>
    <col min="15873" max="15873" width="31.5703125" style="94" customWidth="1"/>
    <col min="15874" max="15874" width="13.85546875" style="94" customWidth="1"/>
    <col min="15875" max="15875" width="19.140625" style="94" customWidth="1"/>
    <col min="15876" max="15876" width="17.5703125" style="94" customWidth="1"/>
    <col min="15877" max="15877" width="14.7109375" style="94" customWidth="1"/>
    <col min="15878" max="16127" width="9.140625" style="94"/>
    <col min="16128" max="16128" width="8.7109375" style="94" customWidth="1"/>
    <col min="16129" max="16129" width="31.5703125" style="94" customWidth="1"/>
    <col min="16130" max="16130" width="13.85546875" style="94" customWidth="1"/>
    <col min="16131" max="16131" width="19.140625" style="94" customWidth="1"/>
    <col min="16132" max="16132" width="17.5703125" style="94" customWidth="1"/>
    <col min="16133" max="16133" width="14.7109375" style="94" customWidth="1"/>
    <col min="16134" max="16384" width="9.140625" style="94"/>
  </cols>
  <sheetData>
    <row r="1" spans="1:5" ht="23.25" customHeight="1" x14ac:dyDescent="0.25">
      <c r="E1" s="130"/>
    </row>
    <row r="2" spans="1:5" x14ac:dyDescent="0.25">
      <c r="A2" s="94" t="s">
        <v>268</v>
      </c>
    </row>
    <row r="3" spans="1:5" ht="15.75" customHeight="1" x14ac:dyDescent="0.25">
      <c r="B3" s="123" t="s">
        <v>315</v>
      </c>
    </row>
    <row r="4" spans="1:5" x14ac:dyDescent="0.25">
      <c r="B4" s="123" t="s">
        <v>269</v>
      </c>
      <c r="C4" s="132"/>
      <c r="D4" s="123"/>
    </row>
    <row r="5" spans="1:5" x14ac:dyDescent="0.25">
      <c r="B5" s="123" t="s">
        <v>270</v>
      </c>
      <c r="C5" s="132"/>
      <c r="D5" s="123"/>
    </row>
    <row r="6" spans="1:5" ht="26.25" customHeight="1" x14ac:dyDescent="0.25">
      <c r="A6" s="122" t="s">
        <v>271</v>
      </c>
      <c r="E6" s="123" t="s">
        <v>272</v>
      </c>
    </row>
    <row r="8" spans="1:5" ht="28.5" customHeight="1" x14ac:dyDescent="0.25">
      <c r="A8" s="220" t="s">
        <v>316</v>
      </c>
      <c r="B8" s="220"/>
      <c r="C8" s="220"/>
      <c r="D8" s="220"/>
      <c r="E8" s="220"/>
    </row>
    <row r="9" spans="1:5" ht="29.25" customHeight="1" x14ac:dyDescent="0.25">
      <c r="A9" s="220" t="s">
        <v>273</v>
      </c>
      <c r="B9" s="220"/>
      <c r="C9" s="220"/>
      <c r="D9" s="220"/>
      <c r="E9" s="220"/>
    </row>
    <row r="10" spans="1:5" ht="32.25" customHeight="1" x14ac:dyDescent="0.25">
      <c r="A10" s="220" t="s">
        <v>274</v>
      </c>
      <c r="B10" s="220"/>
      <c r="C10" s="220"/>
      <c r="D10" s="220"/>
      <c r="E10" s="220"/>
    </row>
    <row r="11" spans="1:5" ht="30" customHeight="1" x14ac:dyDescent="0.25">
      <c r="A11" s="220" t="s">
        <v>275</v>
      </c>
      <c r="B11" s="220"/>
      <c r="C11" s="220"/>
      <c r="D11" s="220"/>
      <c r="E11" s="220"/>
    </row>
    <row r="12" spans="1:5" ht="29.25" customHeight="1" x14ac:dyDescent="0.25">
      <c r="A12" s="220" t="s">
        <v>276</v>
      </c>
      <c r="B12" s="220"/>
      <c r="C12" s="220"/>
      <c r="D12" s="220"/>
      <c r="E12" s="220"/>
    </row>
    <row r="13" spans="1:5" ht="28.5" customHeight="1" x14ac:dyDescent="0.25">
      <c r="A13" s="220" t="s">
        <v>277</v>
      </c>
      <c r="B13" s="220"/>
      <c r="C13" s="220"/>
      <c r="D13" s="220"/>
      <c r="E13" s="220"/>
    </row>
    <row r="14" spans="1:5" ht="15.75" customHeight="1" x14ac:dyDescent="0.25"/>
    <row r="15" spans="1:5" ht="150" x14ac:dyDescent="0.25">
      <c r="A15" s="126" t="s">
        <v>2</v>
      </c>
      <c r="B15" s="127" t="s">
        <v>279</v>
      </c>
      <c r="C15" s="127" t="s">
        <v>0</v>
      </c>
      <c r="D15" s="127" t="s">
        <v>278</v>
      </c>
      <c r="E15" s="127" t="s">
        <v>1</v>
      </c>
    </row>
    <row r="16" spans="1:5" s="103" customFormat="1" ht="14.25" x14ac:dyDescent="0.2">
      <c r="A16" s="133" t="s">
        <v>8</v>
      </c>
      <c r="B16" s="134"/>
      <c r="C16" s="134"/>
      <c r="D16" s="134"/>
      <c r="E16" s="134"/>
    </row>
    <row r="17" spans="1:5" x14ac:dyDescent="0.25">
      <c r="A17" s="128" t="s">
        <v>56</v>
      </c>
      <c r="B17" s="131" t="s">
        <v>22</v>
      </c>
      <c r="C17" s="127" t="s">
        <v>11</v>
      </c>
      <c r="D17" s="131">
        <v>0.13</v>
      </c>
      <c r="E17" s="131">
        <v>4227.4399999999996</v>
      </c>
    </row>
    <row r="18" spans="1:5" s="103" customFormat="1" ht="28.5" x14ac:dyDescent="0.2">
      <c r="A18" s="133" t="s">
        <v>280</v>
      </c>
      <c r="B18" s="134"/>
      <c r="C18" s="134"/>
      <c r="D18" s="134"/>
      <c r="E18" s="134"/>
    </row>
    <row r="19" spans="1:5" x14ac:dyDescent="0.25">
      <c r="A19" s="128" t="s">
        <v>281</v>
      </c>
      <c r="B19" s="131" t="s">
        <v>262</v>
      </c>
      <c r="C19" s="127" t="s">
        <v>12</v>
      </c>
      <c r="D19" s="131">
        <f>E19</f>
        <v>136578.96</v>
      </c>
      <c r="E19" s="131">
        <v>136578.96</v>
      </c>
    </row>
    <row r="20" spans="1:5" x14ac:dyDescent="0.25">
      <c r="A20" s="128" t="s">
        <v>282</v>
      </c>
      <c r="B20" s="131" t="s">
        <v>262</v>
      </c>
      <c r="C20" s="127" t="s">
        <v>12</v>
      </c>
      <c r="D20" s="131">
        <f t="shared" ref="D20:D25" si="0">E20</f>
        <v>6995.92</v>
      </c>
      <c r="E20" s="131">
        <f>4827.84+2168.08</f>
        <v>6995.92</v>
      </c>
    </row>
    <row r="21" spans="1:5" ht="30" x14ac:dyDescent="0.25">
      <c r="A21" s="128" t="s">
        <v>283</v>
      </c>
      <c r="B21" s="131" t="s">
        <v>23</v>
      </c>
      <c r="C21" s="127" t="s">
        <v>11</v>
      </c>
      <c r="D21" s="131">
        <f t="shared" si="0"/>
        <v>1243.25</v>
      </c>
      <c r="E21" s="131">
        <v>1243.25</v>
      </c>
    </row>
    <row r="22" spans="1:5" s="103" customFormat="1" ht="28.5" x14ac:dyDescent="0.2">
      <c r="A22" s="133" t="s">
        <v>100</v>
      </c>
      <c r="B22" s="134"/>
      <c r="C22" s="134"/>
      <c r="D22" s="131"/>
      <c r="E22" s="134"/>
    </row>
    <row r="23" spans="1:5" ht="30" x14ac:dyDescent="0.25">
      <c r="A23" s="128" t="s">
        <v>205</v>
      </c>
      <c r="B23" s="131" t="s">
        <v>23</v>
      </c>
      <c r="C23" s="127" t="s">
        <v>11</v>
      </c>
      <c r="D23" s="131">
        <f t="shared" si="0"/>
        <v>33597.75</v>
      </c>
      <c r="E23" s="131">
        <v>33597.75</v>
      </c>
    </row>
    <row r="24" spans="1:5" s="103" customFormat="1" x14ac:dyDescent="0.2">
      <c r="A24" s="133" t="s">
        <v>101</v>
      </c>
      <c r="B24" s="134"/>
      <c r="C24" s="134"/>
      <c r="D24" s="131"/>
      <c r="E24" s="134"/>
    </row>
    <row r="25" spans="1:5" x14ac:dyDescent="0.25">
      <c r="A25" s="128" t="s">
        <v>206</v>
      </c>
      <c r="B25" s="131" t="s">
        <v>261</v>
      </c>
      <c r="C25" s="127" t="s">
        <v>284</v>
      </c>
      <c r="D25" s="131">
        <f t="shared" si="0"/>
        <v>10200</v>
      </c>
      <c r="E25" s="131">
        <v>10200</v>
      </c>
    </row>
    <row r="26" spans="1:5" s="103" customFormat="1" ht="28.5" x14ac:dyDescent="0.2">
      <c r="A26" s="133" t="s">
        <v>285</v>
      </c>
      <c r="B26" s="134"/>
      <c r="C26" s="134"/>
      <c r="D26" s="134"/>
      <c r="E26" s="134"/>
    </row>
    <row r="27" spans="1:5" x14ac:dyDescent="0.25">
      <c r="A27" s="128" t="s">
        <v>286</v>
      </c>
      <c r="B27" s="131">
        <v>0.7</v>
      </c>
      <c r="C27" s="127" t="s">
        <v>13</v>
      </c>
      <c r="D27" s="131">
        <f>E27/B27</f>
        <v>282.6571428571429</v>
      </c>
      <c r="E27" s="131">
        <v>197.86</v>
      </c>
    </row>
    <row r="28" spans="1:5" ht="30" x14ac:dyDescent="0.25">
      <c r="A28" s="128" t="s">
        <v>287</v>
      </c>
      <c r="B28" s="131">
        <v>1</v>
      </c>
      <c r="C28" s="127" t="s">
        <v>13</v>
      </c>
      <c r="D28" s="131">
        <f t="shared" ref="D28:D70" si="1">E28/B28</f>
        <v>303.61</v>
      </c>
      <c r="E28" s="131">
        <v>303.61</v>
      </c>
    </row>
    <row r="29" spans="1:5" x14ac:dyDescent="0.25">
      <c r="A29" s="128" t="s">
        <v>137</v>
      </c>
      <c r="B29" s="131">
        <v>4</v>
      </c>
      <c r="C29" s="127" t="s">
        <v>13</v>
      </c>
      <c r="D29" s="131">
        <f t="shared" si="1"/>
        <v>906.34749999999997</v>
      </c>
      <c r="E29" s="131">
        <v>3625.39</v>
      </c>
    </row>
    <row r="30" spans="1:5" x14ac:dyDescent="0.25">
      <c r="A30" s="128" t="s">
        <v>211</v>
      </c>
      <c r="B30" s="131">
        <v>1</v>
      </c>
      <c r="C30" s="127" t="s">
        <v>212</v>
      </c>
      <c r="D30" s="131">
        <f t="shared" si="1"/>
        <v>91.38</v>
      </c>
      <c r="E30" s="131">
        <v>91.38</v>
      </c>
    </row>
    <row r="31" spans="1:5" ht="30" x14ac:dyDescent="0.25">
      <c r="A31" s="128" t="s">
        <v>213</v>
      </c>
      <c r="B31" s="131">
        <v>1</v>
      </c>
      <c r="C31" s="127" t="s">
        <v>14</v>
      </c>
      <c r="D31" s="131">
        <f t="shared" si="1"/>
        <v>272.08</v>
      </c>
      <c r="E31" s="131">
        <v>272.08</v>
      </c>
    </row>
    <row r="32" spans="1:5" x14ac:dyDescent="0.25">
      <c r="A32" s="128" t="s">
        <v>288</v>
      </c>
      <c r="B32" s="131">
        <v>0.01</v>
      </c>
      <c r="C32" s="127" t="s">
        <v>79</v>
      </c>
      <c r="D32" s="131">
        <f t="shared" si="1"/>
        <v>27462</v>
      </c>
      <c r="E32" s="131">
        <v>274.62</v>
      </c>
    </row>
    <row r="33" spans="1:5" ht="30" x14ac:dyDescent="0.25">
      <c r="A33" s="128" t="s">
        <v>289</v>
      </c>
      <c r="B33" s="131">
        <v>3</v>
      </c>
      <c r="C33" s="127" t="s">
        <v>290</v>
      </c>
      <c r="D33" s="131">
        <f t="shared" si="1"/>
        <v>514.56000000000006</v>
      </c>
      <c r="E33" s="131">
        <v>1543.68</v>
      </c>
    </row>
    <row r="34" spans="1:5" ht="30" x14ac:dyDescent="0.25">
      <c r="A34" s="128" t="s">
        <v>291</v>
      </c>
      <c r="B34" s="131">
        <v>0.1</v>
      </c>
      <c r="C34" s="127" t="s">
        <v>16</v>
      </c>
      <c r="D34" s="131">
        <f t="shared" si="1"/>
        <v>3653.7</v>
      </c>
      <c r="E34" s="131">
        <v>365.37</v>
      </c>
    </row>
    <row r="35" spans="1:5" ht="30" x14ac:dyDescent="0.25">
      <c r="A35" s="128" t="s">
        <v>61</v>
      </c>
      <c r="B35" s="131">
        <v>0.1</v>
      </c>
      <c r="C35" s="127" t="s">
        <v>16</v>
      </c>
      <c r="D35" s="131">
        <f t="shared" si="1"/>
        <v>1791.3</v>
      </c>
      <c r="E35" s="131">
        <v>179.13</v>
      </c>
    </row>
    <row r="36" spans="1:5" x14ac:dyDescent="0.25">
      <c r="A36" s="128" t="s">
        <v>78</v>
      </c>
      <c r="B36" s="131">
        <v>0.05</v>
      </c>
      <c r="C36" s="127" t="s">
        <v>79</v>
      </c>
      <c r="D36" s="131">
        <f t="shared" si="1"/>
        <v>27173.4</v>
      </c>
      <c r="E36" s="131">
        <v>1358.67</v>
      </c>
    </row>
    <row r="37" spans="1:5" ht="30" x14ac:dyDescent="0.25">
      <c r="A37" s="128" t="s">
        <v>62</v>
      </c>
      <c r="B37" s="131">
        <v>3.58</v>
      </c>
      <c r="C37" s="127" t="s">
        <v>16</v>
      </c>
      <c r="D37" s="131">
        <f t="shared" si="1"/>
        <v>1821.3240223463688</v>
      </c>
      <c r="E37" s="131">
        <v>6520.34</v>
      </c>
    </row>
    <row r="38" spans="1:5" ht="30" x14ac:dyDescent="0.25">
      <c r="A38" s="128" t="s">
        <v>64</v>
      </c>
      <c r="B38" s="131">
        <v>1</v>
      </c>
      <c r="C38" s="127" t="s">
        <v>14</v>
      </c>
      <c r="D38" s="131">
        <f t="shared" si="1"/>
        <v>549.39</v>
      </c>
      <c r="E38" s="131">
        <v>549.39</v>
      </c>
    </row>
    <row r="39" spans="1:5" x14ac:dyDescent="0.25">
      <c r="A39" s="128" t="s">
        <v>292</v>
      </c>
      <c r="B39" s="131">
        <v>3</v>
      </c>
      <c r="C39" s="127" t="s">
        <v>81</v>
      </c>
      <c r="D39" s="131">
        <f t="shared" si="1"/>
        <v>408.05</v>
      </c>
      <c r="E39" s="131">
        <v>1224.1500000000001</v>
      </c>
    </row>
    <row r="40" spans="1:5" x14ac:dyDescent="0.25">
      <c r="A40" s="128" t="s">
        <v>80</v>
      </c>
      <c r="B40" s="131">
        <v>0.16</v>
      </c>
      <c r="C40" s="127" t="s">
        <v>15</v>
      </c>
      <c r="D40" s="131">
        <f t="shared" si="1"/>
        <v>15336.25</v>
      </c>
      <c r="E40" s="131">
        <v>2453.8000000000002</v>
      </c>
    </row>
    <row r="41" spans="1:5" ht="30" x14ac:dyDescent="0.25">
      <c r="A41" s="128" t="s">
        <v>65</v>
      </c>
      <c r="B41" s="131">
        <v>6</v>
      </c>
      <c r="C41" s="127" t="s">
        <v>18</v>
      </c>
      <c r="D41" s="131">
        <f t="shared" si="1"/>
        <v>227.21833333333333</v>
      </c>
      <c r="E41" s="131">
        <v>1363.31</v>
      </c>
    </row>
    <row r="42" spans="1:5" x14ac:dyDescent="0.25">
      <c r="A42" s="128" t="s">
        <v>216</v>
      </c>
      <c r="B42" s="131">
        <v>1</v>
      </c>
      <c r="C42" s="127" t="s">
        <v>212</v>
      </c>
      <c r="D42" s="131">
        <f t="shared" si="1"/>
        <v>73.400000000000006</v>
      </c>
      <c r="E42" s="131">
        <v>73.400000000000006</v>
      </c>
    </row>
    <row r="43" spans="1:5" x14ac:dyDescent="0.25">
      <c r="A43" s="128" t="s">
        <v>293</v>
      </c>
      <c r="B43" s="131">
        <v>1</v>
      </c>
      <c r="C43" s="127" t="s">
        <v>13</v>
      </c>
      <c r="D43" s="131">
        <f t="shared" si="1"/>
        <v>7308.67</v>
      </c>
      <c r="E43" s="131">
        <v>7308.67</v>
      </c>
    </row>
    <row r="44" spans="1:5" ht="30" x14ac:dyDescent="0.25">
      <c r="A44" s="128" t="s">
        <v>294</v>
      </c>
      <c r="B44" s="131" t="s">
        <v>261</v>
      </c>
      <c r="C44" s="127" t="s">
        <v>11</v>
      </c>
      <c r="D44" s="131">
        <f>E44</f>
        <v>4600</v>
      </c>
      <c r="E44" s="131">
        <v>4600</v>
      </c>
    </row>
    <row r="45" spans="1:5" x14ac:dyDescent="0.25">
      <c r="A45" s="128" t="s">
        <v>217</v>
      </c>
      <c r="B45" s="131">
        <v>13008</v>
      </c>
      <c r="C45" s="127" t="s">
        <v>19</v>
      </c>
      <c r="D45" s="131">
        <v>1.1877959717097171</v>
      </c>
      <c r="E45" s="131">
        <v>15450.85</v>
      </c>
    </row>
    <row r="46" spans="1:5" x14ac:dyDescent="0.25">
      <c r="A46" s="128" t="s">
        <v>295</v>
      </c>
      <c r="B46" s="131">
        <v>1</v>
      </c>
      <c r="C46" s="127" t="s">
        <v>212</v>
      </c>
      <c r="D46" s="131">
        <f t="shared" si="1"/>
        <v>1679.59</v>
      </c>
      <c r="E46" s="131">
        <v>1679.59</v>
      </c>
    </row>
    <row r="47" spans="1:5" x14ac:dyDescent="0.25">
      <c r="A47" s="128" t="s">
        <v>296</v>
      </c>
      <c r="B47" s="131">
        <v>1</v>
      </c>
      <c r="C47" s="127" t="s">
        <v>13</v>
      </c>
      <c r="D47" s="131">
        <f t="shared" si="1"/>
        <v>1373.31</v>
      </c>
      <c r="E47" s="131">
        <v>1373.31</v>
      </c>
    </row>
    <row r="48" spans="1:5" ht="30" x14ac:dyDescent="0.25">
      <c r="A48" s="128" t="s">
        <v>297</v>
      </c>
      <c r="B48" s="131">
        <v>1</v>
      </c>
      <c r="C48" s="127" t="s">
        <v>219</v>
      </c>
      <c r="D48" s="131">
        <f t="shared" si="1"/>
        <v>103.86</v>
      </c>
      <c r="E48" s="131">
        <v>103.86</v>
      </c>
    </row>
    <row r="49" spans="1:5" x14ac:dyDescent="0.25">
      <c r="A49" s="128" t="s">
        <v>298</v>
      </c>
      <c r="B49" s="131">
        <v>1</v>
      </c>
      <c r="C49" s="127" t="s">
        <v>13</v>
      </c>
      <c r="D49" s="131">
        <f t="shared" si="1"/>
        <v>185.55</v>
      </c>
      <c r="E49" s="131">
        <v>185.55</v>
      </c>
    </row>
    <row r="50" spans="1:5" ht="30" x14ac:dyDescent="0.25">
      <c r="A50" s="128" t="s">
        <v>220</v>
      </c>
      <c r="B50" s="131">
        <v>1</v>
      </c>
      <c r="C50" s="127" t="s">
        <v>20</v>
      </c>
      <c r="D50" s="131">
        <f t="shared" si="1"/>
        <v>1295.32</v>
      </c>
      <c r="E50" s="131">
        <v>1295.32</v>
      </c>
    </row>
    <row r="51" spans="1:5" ht="30" x14ac:dyDescent="0.25">
      <c r="A51" s="128" t="s">
        <v>299</v>
      </c>
      <c r="B51" s="131">
        <v>1</v>
      </c>
      <c r="C51" s="127" t="s">
        <v>20</v>
      </c>
      <c r="D51" s="131">
        <f t="shared" si="1"/>
        <v>604.44000000000005</v>
      </c>
      <c r="E51" s="131">
        <v>604.44000000000005</v>
      </c>
    </row>
    <row r="52" spans="1:5" x14ac:dyDescent="0.25">
      <c r="A52" s="128" t="s">
        <v>68</v>
      </c>
      <c r="B52" s="131">
        <v>32</v>
      </c>
      <c r="C52" s="127" t="s">
        <v>20</v>
      </c>
      <c r="D52" s="131">
        <f t="shared" si="1"/>
        <v>271.35218750000001</v>
      </c>
      <c r="E52" s="131">
        <v>8683.27</v>
      </c>
    </row>
    <row r="53" spans="1:5" s="103" customFormat="1" ht="28.5" x14ac:dyDescent="0.2">
      <c r="A53" s="133" t="s">
        <v>300</v>
      </c>
      <c r="B53" s="134"/>
      <c r="C53" s="134"/>
      <c r="D53" s="131"/>
      <c r="E53" s="134"/>
    </row>
    <row r="54" spans="1:5" ht="30" x14ac:dyDescent="0.25">
      <c r="A54" s="128" t="s">
        <v>301</v>
      </c>
      <c r="B54" s="131">
        <v>6.6000000000000003E-2</v>
      </c>
      <c r="C54" s="127" t="s">
        <v>15</v>
      </c>
      <c r="D54" s="131">
        <f t="shared" si="1"/>
        <v>81945</v>
      </c>
      <c r="E54" s="131">
        <v>5408.37</v>
      </c>
    </row>
    <row r="55" spans="1:5" x14ac:dyDescent="0.25">
      <c r="A55" s="128" t="s">
        <v>147</v>
      </c>
      <c r="B55" s="131">
        <v>2.7E-2</v>
      </c>
      <c r="C55" s="127" t="s">
        <v>87</v>
      </c>
      <c r="D55" s="131">
        <f t="shared" si="1"/>
        <v>14157.037037037038</v>
      </c>
      <c r="E55" s="131">
        <v>382.24</v>
      </c>
    </row>
    <row r="56" spans="1:5" ht="30" x14ac:dyDescent="0.25">
      <c r="A56" s="128" t="s">
        <v>245</v>
      </c>
      <c r="B56" s="131">
        <v>3.5000000000000003E-2</v>
      </c>
      <c r="C56" s="127" t="s">
        <v>87</v>
      </c>
      <c r="D56" s="131">
        <f t="shared" si="1"/>
        <v>31248</v>
      </c>
      <c r="E56" s="131">
        <v>1093.68</v>
      </c>
    </row>
    <row r="57" spans="1:5" x14ac:dyDescent="0.25">
      <c r="A57" s="128" t="s">
        <v>247</v>
      </c>
      <c r="B57" s="131">
        <v>0.28000000000000003</v>
      </c>
      <c r="C57" s="127" t="s">
        <v>17</v>
      </c>
      <c r="D57" s="131">
        <f t="shared" si="1"/>
        <v>4467.3214285714275</v>
      </c>
      <c r="E57" s="131">
        <v>1250.8499999999999</v>
      </c>
    </row>
    <row r="58" spans="1:5" x14ac:dyDescent="0.25">
      <c r="A58" s="128" t="s">
        <v>302</v>
      </c>
      <c r="B58" s="131">
        <v>0.03</v>
      </c>
      <c r="C58" s="127" t="s">
        <v>17</v>
      </c>
      <c r="D58" s="131">
        <f t="shared" si="1"/>
        <v>55877</v>
      </c>
      <c r="E58" s="131">
        <v>1676.31</v>
      </c>
    </row>
    <row r="59" spans="1:5" ht="30" x14ac:dyDescent="0.25">
      <c r="A59" s="128" t="s">
        <v>303</v>
      </c>
      <c r="B59" s="131">
        <v>2.1999999999999999E-2</v>
      </c>
      <c r="C59" s="127" t="s">
        <v>15</v>
      </c>
      <c r="D59" s="131">
        <f t="shared" si="1"/>
        <v>50002.272727272728</v>
      </c>
      <c r="E59" s="131">
        <v>1100.05</v>
      </c>
    </row>
    <row r="60" spans="1:5" ht="30" x14ac:dyDescent="0.25">
      <c r="A60" s="128" t="s">
        <v>304</v>
      </c>
      <c r="B60" s="131">
        <v>2.1999999999999999E-2</v>
      </c>
      <c r="C60" s="127" t="s">
        <v>15</v>
      </c>
      <c r="D60" s="131">
        <f t="shared" si="1"/>
        <v>133274.54545454547</v>
      </c>
      <c r="E60" s="131">
        <v>2932.04</v>
      </c>
    </row>
    <row r="61" spans="1:5" x14ac:dyDescent="0.25">
      <c r="A61" s="128" t="s">
        <v>257</v>
      </c>
      <c r="B61" s="131">
        <v>0.04</v>
      </c>
      <c r="C61" s="127" t="s">
        <v>17</v>
      </c>
      <c r="D61" s="131">
        <f t="shared" si="1"/>
        <v>49974</v>
      </c>
      <c r="E61" s="131">
        <v>1998.96</v>
      </c>
    </row>
    <row r="62" spans="1:5" x14ac:dyDescent="0.25">
      <c r="A62" s="128" t="s">
        <v>118</v>
      </c>
      <c r="B62" s="131">
        <v>0.5</v>
      </c>
      <c r="C62" s="127" t="s">
        <v>119</v>
      </c>
      <c r="D62" s="131">
        <f t="shared" si="1"/>
        <v>2144.7600000000002</v>
      </c>
      <c r="E62" s="131">
        <v>1072.3800000000001</v>
      </c>
    </row>
    <row r="63" spans="1:5" ht="30" x14ac:dyDescent="0.25">
      <c r="A63" s="128" t="s">
        <v>69</v>
      </c>
      <c r="B63" s="131">
        <v>1.7989999999999999</v>
      </c>
      <c r="C63" s="127" t="s">
        <v>16</v>
      </c>
      <c r="D63" s="131">
        <f t="shared" si="1"/>
        <v>1814.3857698721513</v>
      </c>
      <c r="E63" s="131">
        <v>3264.08</v>
      </c>
    </row>
    <row r="64" spans="1:5" ht="30" x14ac:dyDescent="0.25">
      <c r="A64" s="128" t="s">
        <v>223</v>
      </c>
      <c r="B64" s="131">
        <v>1.7969999999999999</v>
      </c>
      <c r="C64" s="127" t="s">
        <v>16</v>
      </c>
      <c r="D64" s="131">
        <f t="shared" si="1"/>
        <v>1834.2904841402337</v>
      </c>
      <c r="E64" s="131">
        <v>3296.22</v>
      </c>
    </row>
    <row r="65" spans="1:5" x14ac:dyDescent="0.25">
      <c r="A65" s="128" t="s">
        <v>305</v>
      </c>
      <c r="B65" s="131">
        <v>0.27</v>
      </c>
      <c r="C65" s="127" t="s">
        <v>16</v>
      </c>
      <c r="D65" s="131">
        <f t="shared" si="1"/>
        <v>3669.1481481481478</v>
      </c>
      <c r="E65" s="131">
        <v>990.67</v>
      </c>
    </row>
    <row r="66" spans="1:5" ht="30" x14ac:dyDescent="0.25">
      <c r="A66" s="128" t="s">
        <v>306</v>
      </c>
      <c r="B66" s="131">
        <v>60</v>
      </c>
      <c r="C66" s="127" t="s">
        <v>307</v>
      </c>
      <c r="D66" s="131">
        <f t="shared" si="1"/>
        <v>72.535833333333329</v>
      </c>
      <c r="E66" s="131">
        <v>4352.1499999999996</v>
      </c>
    </row>
    <row r="67" spans="1:5" ht="30" x14ac:dyDescent="0.25">
      <c r="A67" s="128" t="s">
        <v>227</v>
      </c>
      <c r="B67" s="131" t="s">
        <v>317</v>
      </c>
      <c r="C67" s="127" t="s">
        <v>16</v>
      </c>
      <c r="D67" s="131">
        <f>E67</f>
        <v>2740.77</v>
      </c>
      <c r="E67" s="131">
        <v>2740.77</v>
      </c>
    </row>
    <row r="68" spans="1:5" x14ac:dyDescent="0.25">
      <c r="A68" s="128" t="s">
        <v>308</v>
      </c>
      <c r="B68" s="131">
        <v>16</v>
      </c>
      <c r="C68" s="127" t="s">
        <v>309</v>
      </c>
      <c r="D68" s="131">
        <f t="shared" si="1"/>
        <v>239.53312500000001</v>
      </c>
      <c r="E68" s="131">
        <v>3832.53</v>
      </c>
    </row>
    <row r="69" spans="1:5" ht="30" x14ac:dyDescent="0.25">
      <c r="A69" s="128" t="s">
        <v>310</v>
      </c>
      <c r="B69" s="131">
        <v>0.01</v>
      </c>
      <c r="C69" s="127" t="s">
        <v>17</v>
      </c>
      <c r="D69" s="131">
        <f t="shared" si="1"/>
        <v>30514.999999999996</v>
      </c>
      <c r="E69" s="131">
        <v>305.14999999999998</v>
      </c>
    </row>
    <row r="70" spans="1:5" x14ac:dyDescent="0.25">
      <c r="A70" s="128" t="s">
        <v>128</v>
      </c>
      <c r="B70" s="131">
        <v>2.7E-2</v>
      </c>
      <c r="C70" s="127" t="s">
        <v>87</v>
      </c>
      <c r="D70" s="131">
        <f t="shared" si="1"/>
        <v>10592.592592592593</v>
      </c>
      <c r="E70" s="131">
        <v>286</v>
      </c>
    </row>
    <row r="71" spans="1:5" s="103" customFormat="1" ht="28.5" x14ac:dyDescent="0.2">
      <c r="A71" s="133" t="s">
        <v>40</v>
      </c>
      <c r="B71" s="134"/>
      <c r="C71" s="134"/>
      <c r="D71" s="134"/>
      <c r="E71" s="134"/>
    </row>
    <row r="72" spans="1:5" ht="30" x14ac:dyDescent="0.25">
      <c r="A72" s="128" t="s">
        <v>59</v>
      </c>
      <c r="B72" s="131" t="s">
        <v>261</v>
      </c>
      <c r="C72" s="127" t="s">
        <v>11</v>
      </c>
      <c r="D72" s="131">
        <f>E72</f>
        <v>7616.44</v>
      </c>
      <c r="E72" s="131">
        <v>7616.44</v>
      </c>
    </row>
    <row r="73" spans="1:5" s="103" customFormat="1" ht="14.25" x14ac:dyDescent="0.2">
      <c r="A73" s="133" t="s">
        <v>83</v>
      </c>
      <c r="B73" s="134"/>
      <c r="C73" s="134"/>
      <c r="D73" s="134"/>
      <c r="E73" s="134"/>
    </row>
    <row r="74" spans="1:5" x14ac:dyDescent="0.25">
      <c r="A74" s="128" t="s">
        <v>84</v>
      </c>
      <c r="B74" s="131" t="s">
        <v>261</v>
      </c>
      <c r="C74" s="127" t="s">
        <v>11</v>
      </c>
      <c r="D74" s="131">
        <f>E74</f>
        <v>21600</v>
      </c>
      <c r="E74" s="131">
        <v>21600</v>
      </c>
    </row>
    <row r="75" spans="1:5" s="34" customFormat="1" x14ac:dyDescent="0.25">
      <c r="A75" s="42" t="s">
        <v>10</v>
      </c>
      <c r="B75" s="45"/>
      <c r="C75" s="45"/>
      <c r="D75" s="59"/>
      <c r="E75" s="59"/>
    </row>
    <row r="76" spans="1:5" s="34" customFormat="1" x14ac:dyDescent="0.25">
      <c r="A76" s="140" t="s">
        <v>321</v>
      </c>
      <c r="B76" s="141"/>
      <c r="C76" s="141"/>
      <c r="D76" s="142"/>
      <c r="E76" s="143">
        <v>4320</v>
      </c>
    </row>
    <row r="77" spans="1:5" s="34" customFormat="1" x14ac:dyDescent="0.25">
      <c r="A77" s="39" t="s">
        <v>74</v>
      </c>
      <c r="B77" s="32" t="s">
        <v>22</v>
      </c>
      <c r="C77" s="40" t="s">
        <v>11</v>
      </c>
      <c r="D77" s="40">
        <f>E77</f>
        <v>32404.325000000001</v>
      </c>
      <c r="E77" s="40">
        <f>SUM(E17:E76)*10%</f>
        <v>32404.325000000001</v>
      </c>
    </row>
    <row r="78" spans="1:5" s="103" customFormat="1" ht="14.25" x14ac:dyDescent="0.2">
      <c r="A78" s="135" t="s">
        <v>26</v>
      </c>
      <c r="B78" s="136"/>
      <c r="C78" s="137"/>
      <c r="D78" s="138"/>
      <c r="E78" s="136">
        <f>SUM(E16:E77)</f>
        <v>356447.57500000001</v>
      </c>
    </row>
    <row r="81" spans="1:5" ht="39.75" customHeight="1" x14ac:dyDescent="0.25">
      <c r="A81" s="220" t="s">
        <v>322</v>
      </c>
      <c r="B81" s="220"/>
      <c r="C81" s="220"/>
      <c r="D81" s="220"/>
      <c r="E81" s="220"/>
    </row>
    <row r="82" spans="1:5" ht="27.75" customHeight="1" x14ac:dyDescent="0.25">
      <c r="A82" s="220" t="s">
        <v>311</v>
      </c>
      <c r="B82" s="220"/>
      <c r="C82" s="220"/>
      <c r="D82" s="220"/>
      <c r="E82" s="220"/>
    </row>
    <row r="83" spans="1:5" ht="24" customHeight="1" x14ac:dyDescent="0.25">
      <c r="A83" s="220" t="s">
        <v>312</v>
      </c>
      <c r="B83" s="220"/>
      <c r="C83" s="220"/>
      <c r="D83" s="220"/>
      <c r="E83" s="220"/>
    </row>
    <row r="84" spans="1:5" ht="30.75" customHeight="1" x14ac:dyDescent="0.25">
      <c r="A84" s="220" t="s">
        <v>313</v>
      </c>
      <c r="B84" s="220"/>
      <c r="C84" s="220"/>
      <c r="D84" s="220"/>
      <c r="E84" s="220"/>
    </row>
    <row r="86" spans="1:5" ht="24.75" customHeight="1" x14ac:dyDescent="0.25"/>
    <row r="87" spans="1:5" ht="18.75" customHeight="1" x14ac:dyDescent="0.25">
      <c r="A87" s="124" t="s">
        <v>323</v>
      </c>
    </row>
    <row r="88" spans="1:5" ht="15.75" customHeight="1" x14ac:dyDescent="0.25">
      <c r="A88" s="125" t="s">
        <v>318</v>
      </c>
    </row>
    <row r="89" spans="1:5" ht="10.5" customHeight="1" x14ac:dyDescent="0.25">
      <c r="B89" s="123"/>
      <c r="D89" s="123" t="s">
        <v>28</v>
      </c>
    </row>
    <row r="91" spans="1:5" x14ac:dyDescent="0.25">
      <c r="A91" s="124" t="s">
        <v>314</v>
      </c>
    </row>
    <row r="92" spans="1:5" ht="10.5" customHeight="1" x14ac:dyDescent="0.25">
      <c r="B92" s="123"/>
      <c r="D92" s="123" t="s">
        <v>28</v>
      </c>
    </row>
    <row r="93" spans="1:5" ht="11.25" customHeight="1" x14ac:dyDescent="0.25"/>
  </sheetData>
  <mergeCells count="10">
    <mergeCell ref="A83:E83"/>
    <mergeCell ref="A84:E84"/>
    <mergeCell ref="A81:E81"/>
    <mergeCell ref="A82:E8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workbookViewId="0">
      <selection activeCell="A7" sqref="A1:XFD1048576"/>
    </sheetView>
  </sheetViews>
  <sheetFormatPr defaultColWidth="9.140625" defaultRowHeight="15" x14ac:dyDescent="0.25"/>
  <cols>
    <col min="1" max="1" width="12.5703125" style="63" customWidth="1"/>
    <col min="2" max="2" width="14.5703125" style="63" customWidth="1"/>
    <col min="3" max="3" width="19.5703125" style="63" customWidth="1"/>
    <col min="4" max="4" width="14.42578125" style="63" customWidth="1"/>
    <col min="5" max="5" width="18.28515625" style="63" customWidth="1"/>
    <col min="6" max="6" width="16.28515625" style="63" customWidth="1"/>
    <col min="7" max="7" width="9.140625" style="63"/>
    <col min="8" max="8" width="13.42578125" style="63" bestFit="1" customWidth="1"/>
    <col min="9" max="16384" width="9.140625" style="63"/>
  </cols>
  <sheetData>
    <row r="1" spans="1:19" s="64" customFormat="1" ht="35.25" customHeight="1" x14ac:dyDescent="0.3">
      <c r="A1" s="197" t="s">
        <v>324</v>
      </c>
      <c r="B1" s="197"/>
      <c r="C1" s="197"/>
      <c r="D1" s="197"/>
      <c r="E1" s="197"/>
      <c r="F1" s="197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92" t="s">
        <v>325</v>
      </c>
      <c r="B3" s="92"/>
      <c r="C3" s="92"/>
      <c r="D3" s="92"/>
      <c r="E3" s="92"/>
      <c r="F3" s="91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</row>
    <row r="4" spans="1:19" s="64" customFormat="1" ht="19.5" customHeight="1" x14ac:dyDescent="0.25">
      <c r="A4" s="92"/>
      <c r="B4" s="92"/>
      <c r="C4" s="92"/>
      <c r="D4" s="92"/>
      <c r="E4" s="92"/>
      <c r="F4" s="91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</row>
    <row r="5" spans="1:19" s="64" customFormat="1" ht="36.75" customHeight="1" x14ac:dyDescent="0.25">
      <c r="A5" s="198" t="s">
        <v>194</v>
      </c>
      <c r="B5" s="198"/>
      <c r="C5" s="198"/>
      <c r="D5" s="198"/>
      <c r="E5" s="198"/>
      <c r="F5" s="198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</row>
    <row r="6" spans="1:19" s="88" customFormat="1" ht="27.75" customHeight="1" x14ac:dyDescent="0.25">
      <c r="A6" s="108" t="s">
        <v>193</v>
      </c>
      <c r="B6" s="108">
        <v>4</v>
      </c>
      <c r="C6" s="108" t="s">
        <v>192</v>
      </c>
      <c r="D6" s="139">
        <v>2733.7</v>
      </c>
      <c r="E6" s="108" t="s">
        <v>191</v>
      </c>
      <c r="F6" s="110">
        <v>1246.2</v>
      </c>
      <c r="G6" s="76"/>
      <c r="H6" s="82"/>
      <c r="I6" s="81"/>
      <c r="J6" s="80"/>
      <c r="K6" s="144"/>
      <c r="L6" s="79"/>
      <c r="M6" s="79"/>
      <c r="N6" s="79"/>
      <c r="O6" s="79"/>
      <c r="P6" s="87"/>
      <c r="Q6" s="199"/>
      <c r="R6" s="200"/>
      <c r="S6" s="89"/>
    </row>
    <row r="7" spans="1:19" s="75" customFormat="1" ht="32.25" customHeight="1" x14ac:dyDescent="0.25">
      <c r="A7" s="108" t="s">
        <v>190</v>
      </c>
      <c r="B7" s="108">
        <v>3</v>
      </c>
      <c r="C7" s="108" t="s">
        <v>189</v>
      </c>
      <c r="D7" s="139">
        <v>0</v>
      </c>
      <c r="E7" s="108" t="s">
        <v>188</v>
      </c>
      <c r="F7" s="110">
        <v>830.8</v>
      </c>
      <c r="G7" s="76"/>
      <c r="H7" s="82"/>
      <c r="I7" s="81"/>
      <c r="J7" s="80"/>
      <c r="K7" s="144"/>
      <c r="L7" s="79"/>
      <c r="M7" s="79"/>
      <c r="N7" s="79"/>
      <c r="O7" s="79"/>
      <c r="P7" s="87"/>
      <c r="Q7" s="199"/>
      <c r="R7" s="201"/>
      <c r="S7" s="86"/>
    </row>
    <row r="8" spans="1:19" s="75" customFormat="1" ht="50.25" customHeight="1" x14ac:dyDescent="0.25">
      <c r="A8" s="108" t="s">
        <v>187</v>
      </c>
      <c r="B8" s="108">
        <v>48</v>
      </c>
      <c r="C8" s="108" t="s">
        <v>186</v>
      </c>
      <c r="D8" s="110">
        <v>283.5</v>
      </c>
      <c r="E8" s="108" t="s">
        <v>185</v>
      </c>
      <c r="F8" s="110">
        <v>684.8</v>
      </c>
      <c r="G8" s="76"/>
      <c r="H8" s="82"/>
      <c r="I8" s="81"/>
      <c r="J8" s="80"/>
      <c r="K8" s="144"/>
      <c r="L8" s="79"/>
      <c r="M8" s="79"/>
      <c r="N8" s="79"/>
      <c r="O8" s="79"/>
      <c r="P8" s="87"/>
      <c r="Q8" s="199"/>
      <c r="R8" s="200"/>
      <c r="S8" s="86"/>
    </row>
    <row r="9" spans="1:19" s="75" customFormat="1" ht="33.75" customHeight="1" x14ac:dyDescent="0.25">
      <c r="A9" s="85"/>
      <c r="B9" s="80"/>
      <c r="C9" s="85"/>
      <c r="D9" s="84"/>
      <c r="E9" s="80"/>
      <c r="F9" s="83"/>
      <c r="G9" s="76"/>
      <c r="H9" s="82"/>
      <c r="I9" s="81"/>
      <c r="J9" s="80"/>
      <c r="K9" s="144"/>
      <c r="L9" s="79"/>
      <c r="M9" s="79"/>
      <c r="N9" s="79"/>
      <c r="O9" s="79"/>
      <c r="P9" s="76"/>
      <c r="Q9" s="144"/>
      <c r="R9" s="145"/>
      <c r="S9" s="76"/>
    </row>
    <row r="10" spans="1:19" s="69" customFormat="1" ht="15" customHeight="1" thickBot="1" x14ac:dyDescent="0.3">
      <c r="A10" s="74"/>
      <c r="B10" s="74"/>
      <c r="C10" s="74"/>
      <c r="D10" s="74"/>
      <c r="E10" s="74"/>
      <c r="F10" s="146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69" customFormat="1" ht="30" customHeight="1" x14ac:dyDescent="0.25">
      <c r="A11" s="202" t="s">
        <v>184</v>
      </c>
      <c r="B11" s="203"/>
      <c r="C11" s="203"/>
      <c r="D11" s="203"/>
      <c r="E11" s="204"/>
      <c r="F11" s="72" t="s">
        <v>183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116" customFormat="1" ht="30" customHeight="1" x14ac:dyDescent="0.25">
      <c r="A12" s="208" t="s">
        <v>182</v>
      </c>
      <c r="B12" s="209"/>
      <c r="C12" s="209"/>
      <c r="D12" s="209"/>
      <c r="E12" s="210"/>
      <c r="F12" s="114">
        <v>35975.871999999799</v>
      </c>
      <c r="G12" s="115"/>
    </row>
    <row r="13" spans="1:19" s="116" customFormat="1" ht="30" customHeight="1" x14ac:dyDescent="0.25">
      <c r="A13" s="208" t="s">
        <v>181</v>
      </c>
      <c r="B13" s="209"/>
      <c r="C13" s="209"/>
      <c r="D13" s="209"/>
      <c r="E13" s="210"/>
      <c r="F13" s="114">
        <v>76876.499999999942</v>
      </c>
    </row>
    <row r="14" spans="1:19" s="116" customFormat="1" ht="30" customHeight="1" x14ac:dyDescent="0.25">
      <c r="A14" s="208" t="s">
        <v>180</v>
      </c>
      <c r="B14" s="209"/>
      <c r="C14" s="209"/>
      <c r="D14" s="209"/>
      <c r="E14" s="210"/>
      <c r="F14" s="117">
        <f>SUM(F15:F17)</f>
        <v>514072.19</v>
      </c>
    </row>
    <row r="15" spans="1:19" s="69" customFormat="1" ht="28.5" customHeight="1" x14ac:dyDescent="0.25">
      <c r="A15" s="211" t="s">
        <v>178</v>
      </c>
      <c r="B15" s="212"/>
      <c r="C15" s="212"/>
      <c r="D15" s="212"/>
      <c r="E15" s="213"/>
      <c r="F15" s="70">
        <f>514279.44-3307.25+400</f>
        <v>511372.19</v>
      </c>
    </row>
    <row r="16" spans="1:19" s="69" customFormat="1" ht="24.75" hidden="1" customHeight="1" x14ac:dyDescent="0.25">
      <c r="A16" s="211" t="s">
        <v>177</v>
      </c>
      <c r="B16" s="212"/>
      <c r="C16" s="212"/>
      <c r="D16" s="212"/>
      <c r="E16" s="213"/>
      <c r="F16" s="70"/>
    </row>
    <row r="17" spans="1:19" s="69" customFormat="1" ht="30" customHeight="1" x14ac:dyDescent="0.25">
      <c r="A17" s="211" t="s">
        <v>176</v>
      </c>
      <c r="B17" s="212"/>
      <c r="C17" s="212"/>
      <c r="D17" s="212"/>
      <c r="E17" s="213"/>
      <c r="F17" s="70">
        <v>2700</v>
      </c>
    </row>
    <row r="18" spans="1:19" s="116" customFormat="1" ht="30" customHeight="1" x14ac:dyDescent="0.25">
      <c r="A18" s="208" t="s">
        <v>179</v>
      </c>
      <c r="B18" s="209"/>
      <c r="C18" s="209"/>
      <c r="D18" s="209"/>
      <c r="E18" s="210"/>
      <c r="F18" s="117">
        <f>SUM(F19:F21)</f>
        <v>543515.97</v>
      </c>
    </row>
    <row r="19" spans="1:19" s="69" customFormat="1" ht="29.25" customHeight="1" x14ac:dyDescent="0.25">
      <c r="A19" s="211" t="s">
        <v>178</v>
      </c>
      <c r="B19" s="212"/>
      <c r="C19" s="212"/>
      <c r="D19" s="212"/>
      <c r="E19" s="213"/>
      <c r="F19" s="70">
        <f>540865.97+400</f>
        <v>541265.97</v>
      </c>
    </row>
    <row r="20" spans="1:19" s="69" customFormat="1" ht="30" hidden="1" customHeight="1" x14ac:dyDescent="0.25">
      <c r="A20" s="211" t="s">
        <v>177</v>
      </c>
      <c r="B20" s="212"/>
      <c r="C20" s="212"/>
      <c r="D20" s="212"/>
      <c r="E20" s="213"/>
      <c r="F20" s="70"/>
    </row>
    <row r="21" spans="1:19" s="67" customFormat="1" ht="30" customHeight="1" x14ac:dyDescent="0.2">
      <c r="A21" s="211" t="s">
        <v>176</v>
      </c>
      <c r="B21" s="212"/>
      <c r="C21" s="212"/>
      <c r="D21" s="212"/>
      <c r="E21" s="213"/>
      <c r="F21" s="70">
        <v>2250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18" customFormat="1" ht="30" customHeight="1" x14ac:dyDescent="0.25">
      <c r="A22" s="208" t="s">
        <v>175</v>
      </c>
      <c r="B22" s="209"/>
      <c r="C22" s="209"/>
      <c r="D22" s="209"/>
      <c r="E22" s="210"/>
      <c r="F22" s="117">
        <f>F12+F18</f>
        <v>579491.84199999971</v>
      </c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18" customFormat="1" ht="30" customHeight="1" x14ac:dyDescent="0.25">
      <c r="A23" s="208" t="s">
        <v>174</v>
      </c>
      <c r="B23" s="209"/>
      <c r="C23" s="209"/>
      <c r="D23" s="209"/>
      <c r="E23" s="210"/>
      <c r="F23" s="117">
        <f>Лист1!E84</f>
        <v>366481.94</v>
      </c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s="118" customFormat="1" ht="30" customHeight="1" x14ac:dyDescent="0.25">
      <c r="A24" s="208" t="s">
        <v>326</v>
      </c>
      <c r="B24" s="209"/>
      <c r="C24" s="209"/>
      <c r="D24" s="209"/>
      <c r="E24" s="210"/>
      <c r="F24" s="117">
        <f>F22-F23</f>
        <v>213009.90199999971</v>
      </c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</row>
    <row r="25" spans="1:19" s="118" customFormat="1" ht="30" customHeight="1" x14ac:dyDescent="0.25">
      <c r="A25" s="208" t="s">
        <v>172</v>
      </c>
      <c r="B25" s="209"/>
      <c r="C25" s="209"/>
      <c r="D25" s="209"/>
      <c r="E25" s="210"/>
      <c r="F25" s="114">
        <f>F13+F14-F18</f>
        <v>47432.719999999972</v>
      </c>
      <c r="G25" s="116"/>
      <c r="H25" s="116">
        <f>46726.47+706.25</f>
        <v>47432.72</v>
      </c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</row>
    <row r="26" spans="1:19" s="67" customFormat="1" ht="11.45" customHeight="1" x14ac:dyDescent="0.25">
      <c r="A26" s="68"/>
      <c r="B26" s="68"/>
      <c r="C26" s="68"/>
      <c r="D26" s="68"/>
      <c r="E26" s="68"/>
      <c r="F26" s="68"/>
    </row>
    <row r="27" spans="1:19" s="66" customFormat="1" ht="64.5" customHeight="1" x14ac:dyDescent="0.2">
      <c r="A27" s="214" t="s">
        <v>171</v>
      </c>
      <c r="B27" s="214"/>
      <c r="C27" s="214"/>
      <c r="D27" s="214"/>
    </row>
    <row r="28" spans="1:19" s="64" customFormat="1" ht="21.75" customHeight="1" x14ac:dyDescent="0.25">
      <c r="A28" s="215" t="s">
        <v>170</v>
      </c>
      <c r="B28" s="215"/>
      <c r="C28" s="215"/>
      <c r="D28" s="215"/>
    </row>
    <row r="29" spans="1:19" s="64" customFormat="1" ht="22.5" customHeight="1" x14ac:dyDescent="0.25">
      <c r="A29" s="214" t="s">
        <v>46</v>
      </c>
      <c r="B29" s="214"/>
      <c r="C29" s="214"/>
      <c r="D29" s="214"/>
    </row>
    <row r="30" spans="1:19" s="64" customFormat="1" ht="22.5" customHeight="1" x14ac:dyDescent="0.25">
      <c r="A30" s="214" t="s">
        <v>47</v>
      </c>
      <c r="B30" s="214"/>
      <c r="C30" s="214"/>
      <c r="D30" s="6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9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" style="147" customWidth="1"/>
    <col min="2" max="2" width="13.85546875" style="147" customWidth="1"/>
    <col min="3" max="3" width="12.7109375" style="147" customWidth="1"/>
    <col min="4" max="4" width="14.28515625" style="147" customWidth="1"/>
    <col min="5" max="5" width="14.7109375" style="147" customWidth="1"/>
    <col min="6" max="255" width="8.140625" style="147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47" customFormat="1" ht="23.25" customHeight="1" x14ac:dyDescent="0.25">
      <c r="A1" s="221"/>
      <c r="B1" s="221"/>
      <c r="C1" s="221"/>
      <c r="D1" s="221"/>
      <c r="E1" s="221"/>
    </row>
    <row r="2" spans="1:5" s="147" customFormat="1" x14ac:dyDescent="0.25">
      <c r="A2" s="221" t="s">
        <v>268</v>
      </c>
      <c r="B2" s="221"/>
      <c r="C2" s="221"/>
      <c r="D2" s="221"/>
      <c r="E2" s="221"/>
    </row>
    <row r="3" spans="1:5" s="147" customFormat="1" ht="15.75" customHeight="1" x14ac:dyDescent="0.25">
      <c r="B3" s="221" t="s">
        <v>315</v>
      </c>
      <c r="C3" s="221"/>
      <c r="D3" s="221"/>
      <c r="E3" s="221"/>
    </row>
    <row r="4" spans="1:5" s="147" customFormat="1" x14ac:dyDescent="0.25">
      <c r="A4" s="222" t="s">
        <v>269</v>
      </c>
      <c r="B4" s="222"/>
      <c r="C4" s="222"/>
      <c r="D4" s="222"/>
      <c r="E4" s="222"/>
    </row>
    <row r="5" spans="1:5" s="147" customFormat="1" x14ac:dyDescent="0.25">
      <c r="A5" s="222" t="s">
        <v>270</v>
      </c>
      <c r="B5" s="222"/>
      <c r="C5" s="222"/>
      <c r="D5" s="222"/>
      <c r="E5" s="222"/>
    </row>
    <row r="6" spans="1:5" s="147" customFormat="1" ht="26.25" customHeight="1" x14ac:dyDescent="0.25">
      <c r="A6" s="221" t="s">
        <v>271</v>
      </c>
      <c r="B6" s="221"/>
      <c r="C6" s="221"/>
      <c r="D6" s="221"/>
      <c r="E6" s="147" t="s">
        <v>327</v>
      </c>
    </row>
    <row r="7" spans="1:5" s="147" customFormat="1" x14ac:dyDescent="0.25">
      <c r="A7" s="221"/>
      <c r="B7" s="221"/>
      <c r="C7" s="221"/>
      <c r="D7" s="221"/>
      <c r="E7" s="221"/>
    </row>
    <row r="8" spans="1:5" s="147" customFormat="1" ht="28.5" customHeight="1" x14ac:dyDescent="0.25">
      <c r="A8" s="223" t="s">
        <v>316</v>
      </c>
      <c r="B8" s="223"/>
      <c r="C8" s="223"/>
      <c r="D8" s="223"/>
      <c r="E8" s="223"/>
    </row>
    <row r="9" spans="1:5" s="147" customFormat="1" ht="29.25" customHeight="1" x14ac:dyDescent="0.25">
      <c r="A9" s="223" t="s">
        <v>273</v>
      </c>
      <c r="B9" s="223"/>
      <c r="C9" s="223"/>
      <c r="D9" s="223"/>
      <c r="E9" s="223"/>
    </row>
    <row r="10" spans="1:5" s="147" customFormat="1" ht="30" customHeight="1" x14ac:dyDescent="0.25">
      <c r="A10" s="223" t="s">
        <v>274</v>
      </c>
      <c r="B10" s="223"/>
      <c r="C10" s="223"/>
      <c r="D10" s="223"/>
      <c r="E10" s="223"/>
    </row>
    <row r="11" spans="1:5" s="147" customFormat="1" ht="30" customHeight="1" x14ac:dyDescent="0.25">
      <c r="A11" s="223" t="s">
        <v>275</v>
      </c>
      <c r="B11" s="223"/>
      <c r="C11" s="223"/>
      <c r="D11" s="223"/>
      <c r="E11" s="223"/>
    </row>
    <row r="12" spans="1:5" s="147" customFormat="1" ht="29.25" customHeight="1" x14ac:dyDescent="0.25">
      <c r="A12" s="223" t="s">
        <v>276</v>
      </c>
      <c r="B12" s="223"/>
      <c r="C12" s="223"/>
      <c r="D12" s="223"/>
      <c r="E12" s="223"/>
    </row>
    <row r="13" spans="1:5" s="147" customFormat="1" ht="28.5" customHeight="1" x14ac:dyDescent="0.25">
      <c r="A13" s="223" t="s">
        <v>277</v>
      </c>
      <c r="B13" s="223"/>
      <c r="C13" s="223"/>
      <c r="D13" s="223"/>
      <c r="E13" s="223"/>
    </row>
    <row r="14" spans="1:5" s="147" customFormat="1" ht="15.75" customHeight="1" x14ac:dyDescent="0.25">
      <c r="A14" s="221"/>
      <c r="B14" s="221"/>
      <c r="C14" s="221"/>
      <c r="D14" s="221"/>
      <c r="E14" s="221"/>
    </row>
    <row r="15" spans="1:5" s="147" customFormat="1" ht="135" x14ac:dyDescent="0.25">
      <c r="A15" s="35" t="s">
        <v>2</v>
      </c>
      <c r="B15" s="148" t="s">
        <v>279</v>
      </c>
      <c r="C15" s="148" t="s">
        <v>0</v>
      </c>
      <c r="D15" s="148" t="s">
        <v>278</v>
      </c>
      <c r="E15" s="148" t="s">
        <v>1</v>
      </c>
    </row>
    <row r="16" spans="1:5" s="147" customFormat="1" x14ac:dyDescent="0.25">
      <c r="A16" s="150" t="s">
        <v>8</v>
      </c>
      <c r="B16" s="149"/>
      <c r="C16" s="149"/>
      <c r="D16" s="149"/>
      <c r="E16" s="149"/>
    </row>
    <row r="17" spans="1:5" s="147" customFormat="1" x14ac:dyDescent="0.25">
      <c r="A17" s="35" t="s">
        <v>56</v>
      </c>
      <c r="B17" s="54" t="s">
        <v>22</v>
      </c>
      <c r="C17" s="54" t="s">
        <v>11</v>
      </c>
      <c r="D17" s="54">
        <v>0.13</v>
      </c>
      <c r="E17" s="54">
        <v>4264.57</v>
      </c>
    </row>
    <row r="18" spans="1:5" s="147" customFormat="1" ht="28.5" x14ac:dyDescent="0.25">
      <c r="A18" s="150" t="s">
        <v>280</v>
      </c>
      <c r="B18" s="149"/>
      <c r="C18" s="149"/>
      <c r="D18" s="149"/>
      <c r="E18" s="149"/>
    </row>
    <row r="19" spans="1:5" s="147" customFormat="1" x14ac:dyDescent="0.25">
      <c r="A19" s="35" t="s">
        <v>328</v>
      </c>
      <c r="B19" s="54" t="s">
        <v>23</v>
      </c>
      <c r="C19" s="54" t="s">
        <v>12</v>
      </c>
      <c r="D19" s="54">
        <f>E19</f>
        <v>449.94</v>
      </c>
      <c r="E19" s="54">
        <v>449.94</v>
      </c>
    </row>
    <row r="20" spans="1:5" s="147" customFormat="1" x14ac:dyDescent="0.25">
      <c r="A20" s="35" t="s">
        <v>329</v>
      </c>
      <c r="B20" s="54" t="s">
        <v>23</v>
      </c>
      <c r="C20" s="54" t="s">
        <v>12</v>
      </c>
      <c r="D20" s="54">
        <f t="shared" ref="D20:D32" si="0">E20</f>
        <v>13041</v>
      </c>
      <c r="E20" s="54">
        <v>13041</v>
      </c>
    </row>
    <row r="21" spans="1:5" s="147" customFormat="1" ht="30" x14ac:dyDescent="0.25">
      <c r="A21" s="35" t="s">
        <v>199</v>
      </c>
      <c r="B21" s="54" t="s">
        <v>23</v>
      </c>
      <c r="C21" s="54" t="s">
        <v>87</v>
      </c>
      <c r="D21" s="54">
        <f t="shared" si="0"/>
        <v>1163.54</v>
      </c>
      <c r="E21" s="54">
        <v>1163.54</v>
      </c>
    </row>
    <row r="22" spans="1:5" s="147" customFormat="1" ht="30" x14ac:dyDescent="0.25">
      <c r="A22" s="35" t="s">
        <v>330</v>
      </c>
      <c r="B22" s="54" t="s">
        <v>23</v>
      </c>
      <c r="C22" s="54" t="s">
        <v>87</v>
      </c>
      <c r="D22" s="54">
        <f t="shared" si="0"/>
        <v>1036.6400000000001</v>
      </c>
      <c r="E22" s="54">
        <v>1036.6400000000001</v>
      </c>
    </row>
    <row r="23" spans="1:5" s="147" customFormat="1" ht="30" x14ac:dyDescent="0.25">
      <c r="A23" s="35" t="s">
        <v>331</v>
      </c>
      <c r="B23" s="54">
        <v>0.02</v>
      </c>
      <c r="C23" s="54" t="s">
        <v>17</v>
      </c>
      <c r="D23" s="54">
        <f>E23/B23</f>
        <v>11211.5</v>
      </c>
      <c r="E23" s="54">
        <v>224.23</v>
      </c>
    </row>
    <row r="24" spans="1:5" s="147" customFormat="1" x14ac:dyDescent="0.25">
      <c r="A24" s="35" t="s">
        <v>332</v>
      </c>
      <c r="B24" s="54">
        <v>0.6</v>
      </c>
      <c r="C24" s="54" t="s">
        <v>13</v>
      </c>
      <c r="D24" s="54">
        <f>E24/B24</f>
        <v>5396.1500000000005</v>
      </c>
      <c r="E24" s="54">
        <v>3237.69</v>
      </c>
    </row>
    <row r="25" spans="1:5" s="147" customFormat="1" x14ac:dyDescent="0.25">
      <c r="A25" s="35" t="s">
        <v>281</v>
      </c>
      <c r="B25" s="54" t="s">
        <v>262</v>
      </c>
      <c r="C25" s="54" t="s">
        <v>12</v>
      </c>
      <c r="D25" s="54">
        <f t="shared" si="0"/>
        <v>138434.57</v>
      </c>
      <c r="E25" s="54">
        <v>138434.57</v>
      </c>
    </row>
    <row r="26" spans="1:5" s="147" customFormat="1" x14ac:dyDescent="0.25">
      <c r="A26" s="35" t="s">
        <v>282</v>
      </c>
      <c r="B26" s="54" t="s">
        <v>262</v>
      </c>
      <c r="C26" s="54" t="s">
        <v>12</v>
      </c>
      <c r="D26" s="54">
        <f t="shared" si="0"/>
        <v>3057.77</v>
      </c>
      <c r="E26" s="54">
        <v>3057.77</v>
      </c>
    </row>
    <row r="27" spans="1:5" s="147" customFormat="1" x14ac:dyDescent="0.25">
      <c r="A27" s="150" t="s">
        <v>333</v>
      </c>
      <c r="B27" s="149"/>
      <c r="C27" s="149"/>
      <c r="D27" s="54"/>
      <c r="E27" s="149"/>
    </row>
    <row r="28" spans="1:5" s="147" customFormat="1" x14ac:dyDescent="0.25">
      <c r="A28" s="35" t="s">
        <v>334</v>
      </c>
      <c r="B28" s="54" t="s">
        <v>261</v>
      </c>
      <c r="C28" s="54" t="s">
        <v>11</v>
      </c>
      <c r="D28" s="54">
        <f t="shared" si="0"/>
        <v>1232.6400000000001</v>
      </c>
      <c r="E28" s="54">
        <v>1232.6400000000001</v>
      </c>
    </row>
    <row r="29" spans="1:5" s="147" customFormat="1" ht="28.5" x14ac:dyDescent="0.25">
      <c r="A29" s="150" t="s">
        <v>100</v>
      </c>
      <c r="B29" s="149"/>
      <c r="C29" s="149"/>
      <c r="D29" s="54"/>
      <c r="E29" s="149"/>
    </row>
    <row r="30" spans="1:5" s="147" customFormat="1" ht="30" x14ac:dyDescent="0.25">
      <c r="A30" s="35" t="s">
        <v>205</v>
      </c>
      <c r="B30" s="54" t="s">
        <v>23</v>
      </c>
      <c r="C30" s="54" t="s">
        <v>11</v>
      </c>
      <c r="D30" s="54">
        <f t="shared" si="0"/>
        <v>30600.51</v>
      </c>
      <c r="E30" s="54">
        <v>30600.51</v>
      </c>
    </row>
    <row r="31" spans="1:5" s="147" customFormat="1" x14ac:dyDescent="0.25">
      <c r="A31" s="150" t="s">
        <v>101</v>
      </c>
      <c r="B31" s="149"/>
      <c r="C31" s="149"/>
      <c r="D31" s="54"/>
      <c r="E31" s="149"/>
    </row>
    <row r="32" spans="1:5" s="147" customFormat="1" x14ac:dyDescent="0.25">
      <c r="A32" s="35" t="s">
        <v>206</v>
      </c>
      <c r="B32" s="54" t="s">
        <v>261</v>
      </c>
      <c r="C32" s="54" t="s">
        <v>284</v>
      </c>
      <c r="D32" s="54">
        <f t="shared" si="0"/>
        <v>10200</v>
      </c>
      <c r="E32" s="54">
        <v>10200</v>
      </c>
    </row>
    <row r="33" spans="1:5" s="147" customFormat="1" ht="28.5" x14ac:dyDescent="0.25">
      <c r="A33" s="150" t="s">
        <v>285</v>
      </c>
      <c r="B33" s="149"/>
      <c r="C33" s="149"/>
      <c r="D33" s="149"/>
      <c r="E33" s="149"/>
    </row>
    <row r="34" spans="1:5" s="147" customFormat="1" x14ac:dyDescent="0.25">
      <c r="A34" s="35" t="s">
        <v>335</v>
      </c>
      <c r="B34" s="54">
        <v>1</v>
      </c>
      <c r="C34" s="54" t="s">
        <v>15</v>
      </c>
      <c r="D34" s="54">
        <f>E34/B34</f>
        <v>724.61</v>
      </c>
      <c r="E34" s="54">
        <v>724.61</v>
      </c>
    </row>
    <row r="35" spans="1:5" s="147" customFormat="1" ht="30" x14ac:dyDescent="0.25">
      <c r="A35" s="35" t="s">
        <v>336</v>
      </c>
      <c r="B35" s="54" t="s">
        <v>23</v>
      </c>
      <c r="C35" s="54" t="s">
        <v>16</v>
      </c>
      <c r="D35" s="54">
        <f>E35</f>
        <v>3589.91</v>
      </c>
      <c r="E35" s="54">
        <v>3589.91</v>
      </c>
    </row>
    <row r="36" spans="1:5" s="147" customFormat="1" x14ac:dyDescent="0.25">
      <c r="A36" s="35" t="s">
        <v>337</v>
      </c>
      <c r="B36" s="54">
        <v>2</v>
      </c>
      <c r="C36" s="54" t="s">
        <v>13</v>
      </c>
      <c r="D36" s="54">
        <f t="shared" ref="D36:D74" si="1">E36/B36</f>
        <v>1018.75</v>
      </c>
      <c r="E36" s="54">
        <v>2037.5</v>
      </c>
    </row>
    <row r="37" spans="1:5" s="147" customFormat="1" ht="30" x14ac:dyDescent="0.25">
      <c r="A37" s="35" t="s">
        <v>338</v>
      </c>
      <c r="B37" s="54">
        <v>0.01</v>
      </c>
      <c r="C37" s="54" t="s">
        <v>17</v>
      </c>
      <c r="D37" s="54">
        <f t="shared" si="1"/>
        <v>30407</v>
      </c>
      <c r="E37" s="54">
        <v>304.07</v>
      </c>
    </row>
    <row r="38" spans="1:5" s="147" customFormat="1" ht="30" x14ac:dyDescent="0.25">
      <c r="A38" s="35" t="s">
        <v>339</v>
      </c>
      <c r="B38" s="54">
        <v>3.5000000000000003E-2</v>
      </c>
      <c r="C38" s="54" t="s">
        <v>15</v>
      </c>
      <c r="D38" s="54">
        <f t="shared" si="1"/>
        <v>67744.857142857145</v>
      </c>
      <c r="E38" s="54">
        <v>2371.0700000000002</v>
      </c>
    </row>
    <row r="39" spans="1:5" s="147" customFormat="1" ht="30" x14ac:dyDescent="0.25">
      <c r="A39" s="35" t="s">
        <v>340</v>
      </c>
      <c r="B39" s="54">
        <v>3.5000000000000003E-2</v>
      </c>
      <c r="C39" s="54" t="s">
        <v>15</v>
      </c>
      <c r="D39" s="54">
        <f t="shared" si="1"/>
        <v>42847.428571428572</v>
      </c>
      <c r="E39" s="54">
        <v>1499.66</v>
      </c>
    </row>
    <row r="40" spans="1:5" s="147" customFormat="1" ht="30" x14ac:dyDescent="0.25">
      <c r="A40" s="35" t="s">
        <v>341</v>
      </c>
      <c r="B40" s="54">
        <v>0.02</v>
      </c>
      <c r="C40" s="54" t="s">
        <v>15</v>
      </c>
      <c r="D40" s="54">
        <f t="shared" si="1"/>
        <v>81172.5</v>
      </c>
      <c r="E40" s="54">
        <v>1623.45</v>
      </c>
    </row>
    <row r="41" spans="1:5" s="147" customFormat="1" ht="30" x14ac:dyDescent="0.25">
      <c r="A41" s="35" t="s">
        <v>342</v>
      </c>
      <c r="B41" s="54">
        <v>1</v>
      </c>
      <c r="C41" s="54" t="s">
        <v>343</v>
      </c>
      <c r="D41" s="54">
        <f t="shared" si="1"/>
        <v>554.76</v>
      </c>
      <c r="E41" s="54">
        <v>554.76</v>
      </c>
    </row>
    <row r="42" spans="1:5" s="147" customFormat="1" x14ac:dyDescent="0.25">
      <c r="A42" s="35" t="s">
        <v>344</v>
      </c>
      <c r="B42" s="54">
        <v>3</v>
      </c>
      <c r="C42" s="54" t="s">
        <v>212</v>
      </c>
      <c r="D42" s="54">
        <f t="shared" si="1"/>
        <v>101.06666666666666</v>
      </c>
      <c r="E42" s="54">
        <v>303.2</v>
      </c>
    </row>
    <row r="43" spans="1:5" s="147" customFormat="1" x14ac:dyDescent="0.25">
      <c r="A43" s="35" t="s">
        <v>60</v>
      </c>
      <c r="B43" s="54">
        <v>1</v>
      </c>
      <c r="C43" s="54" t="s">
        <v>14</v>
      </c>
      <c r="D43" s="54">
        <f t="shared" si="1"/>
        <v>1012.36</v>
      </c>
      <c r="E43" s="54">
        <v>1012.36</v>
      </c>
    </row>
    <row r="44" spans="1:5" s="147" customFormat="1" ht="30" x14ac:dyDescent="0.25">
      <c r="A44" s="35" t="s">
        <v>345</v>
      </c>
      <c r="B44" s="54">
        <v>1</v>
      </c>
      <c r="C44" s="54" t="s">
        <v>207</v>
      </c>
      <c r="D44" s="54">
        <f t="shared" si="1"/>
        <v>669.46</v>
      </c>
      <c r="E44" s="54">
        <v>669.46</v>
      </c>
    </row>
    <row r="45" spans="1:5" s="147" customFormat="1" x14ac:dyDescent="0.25">
      <c r="A45" s="35" t="s">
        <v>346</v>
      </c>
      <c r="B45" s="54">
        <v>0.17</v>
      </c>
      <c r="C45" s="54" t="s">
        <v>16</v>
      </c>
      <c r="D45" s="54">
        <f t="shared" si="1"/>
        <v>1813.705882352941</v>
      </c>
      <c r="E45" s="54">
        <v>308.33</v>
      </c>
    </row>
    <row r="46" spans="1:5" s="147" customFormat="1" ht="30" x14ac:dyDescent="0.25">
      <c r="A46" s="35" t="s">
        <v>112</v>
      </c>
      <c r="B46" s="54">
        <v>0.27</v>
      </c>
      <c r="C46" s="54" t="s">
        <v>16</v>
      </c>
      <c r="D46" s="54">
        <f t="shared" si="1"/>
        <v>2027.8888888888887</v>
      </c>
      <c r="E46" s="54">
        <v>547.53</v>
      </c>
    </row>
    <row r="47" spans="1:5" s="147" customFormat="1" x14ac:dyDescent="0.25">
      <c r="A47" s="35" t="s">
        <v>289</v>
      </c>
      <c r="B47" s="54">
        <v>4</v>
      </c>
      <c r="C47" s="54" t="s">
        <v>290</v>
      </c>
      <c r="D47" s="54">
        <f t="shared" si="1"/>
        <v>1105.7850000000001</v>
      </c>
      <c r="E47" s="54">
        <v>4423.1400000000003</v>
      </c>
    </row>
    <row r="48" spans="1:5" s="147" customFormat="1" ht="30" x14ac:dyDescent="0.25">
      <c r="A48" s="35" t="s">
        <v>347</v>
      </c>
      <c r="B48" s="54">
        <v>0.1</v>
      </c>
      <c r="C48" s="54" t="s">
        <v>16</v>
      </c>
      <c r="D48" s="54">
        <f t="shared" si="1"/>
        <v>4018.7999999999997</v>
      </c>
      <c r="E48" s="54">
        <v>401.88</v>
      </c>
    </row>
    <row r="49" spans="1:5" s="147" customFormat="1" x14ac:dyDescent="0.25">
      <c r="A49" s="35" t="s">
        <v>78</v>
      </c>
      <c r="B49" s="54">
        <v>7.0000000000000007E-2</v>
      </c>
      <c r="C49" s="54" t="s">
        <v>79</v>
      </c>
      <c r="D49" s="54">
        <f t="shared" si="1"/>
        <v>30824.28571428571</v>
      </c>
      <c r="E49" s="54">
        <v>2157.6999999999998</v>
      </c>
    </row>
    <row r="50" spans="1:5" s="147" customFormat="1" ht="30" x14ac:dyDescent="0.25">
      <c r="A50" s="35" t="s">
        <v>62</v>
      </c>
      <c r="B50" s="54">
        <v>1.7989999999999999</v>
      </c>
      <c r="C50" s="54" t="s">
        <v>16</v>
      </c>
      <c r="D50" s="54">
        <f t="shared" si="1"/>
        <v>2028.3879933296278</v>
      </c>
      <c r="E50" s="54">
        <v>3649.07</v>
      </c>
    </row>
    <row r="51" spans="1:5" s="147" customFormat="1" ht="30" x14ac:dyDescent="0.25">
      <c r="A51" s="35" t="s">
        <v>214</v>
      </c>
      <c r="B51" s="54">
        <v>0.01</v>
      </c>
      <c r="C51" s="54" t="s">
        <v>17</v>
      </c>
      <c r="D51" s="54">
        <f t="shared" si="1"/>
        <v>30144</v>
      </c>
      <c r="E51" s="54">
        <v>301.44</v>
      </c>
    </row>
    <row r="52" spans="1:5" s="147" customFormat="1" x14ac:dyDescent="0.25">
      <c r="A52" s="35" t="s">
        <v>80</v>
      </c>
      <c r="B52" s="54">
        <v>0.52</v>
      </c>
      <c r="C52" s="54" t="s">
        <v>15</v>
      </c>
      <c r="D52" s="54">
        <f t="shared" si="1"/>
        <v>17289.576923076922</v>
      </c>
      <c r="E52" s="54">
        <v>8990.58</v>
      </c>
    </row>
    <row r="53" spans="1:5" s="147" customFormat="1" ht="30" x14ac:dyDescent="0.25">
      <c r="A53" s="35" t="s">
        <v>65</v>
      </c>
      <c r="B53" s="54">
        <v>6</v>
      </c>
      <c r="C53" s="54" t="s">
        <v>18</v>
      </c>
      <c r="D53" s="54">
        <f t="shared" si="1"/>
        <v>251.74833333333333</v>
      </c>
      <c r="E53" s="54">
        <v>1510.49</v>
      </c>
    </row>
    <row r="54" spans="1:5" s="147" customFormat="1" x14ac:dyDescent="0.25">
      <c r="A54" s="35" t="s">
        <v>348</v>
      </c>
      <c r="B54" s="54">
        <v>3</v>
      </c>
      <c r="C54" s="54" t="s">
        <v>212</v>
      </c>
      <c r="D54" s="54">
        <f t="shared" si="1"/>
        <v>81.163333333333341</v>
      </c>
      <c r="E54" s="54">
        <v>243.49</v>
      </c>
    </row>
    <row r="55" spans="1:5" s="147" customFormat="1" x14ac:dyDescent="0.25">
      <c r="A55" s="35" t="s">
        <v>293</v>
      </c>
      <c r="B55" s="54">
        <v>1</v>
      </c>
      <c r="C55" s="54" t="s">
        <v>13</v>
      </c>
      <c r="D55" s="54">
        <f t="shared" si="1"/>
        <v>7183.98</v>
      </c>
      <c r="E55" s="54">
        <v>7183.98</v>
      </c>
    </row>
    <row r="56" spans="1:5" s="147" customFormat="1" x14ac:dyDescent="0.25">
      <c r="A56" s="35" t="s">
        <v>217</v>
      </c>
      <c r="B56" s="54">
        <v>1</v>
      </c>
      <c r="C56" s="54" t="s">
        <v>14</v>
      </c>
      <c r="D56" s="54">
        <f>E56</f>
        <v>11647.16</v>
      </c>
      <c r="E56" s="54">
        <v>11647.16</v>
      </c>
    </row>
    <row r="57" spans="1:5" s="147" customFormat="1" ht="30" x14ac:dyDescent="0.25">
      <c r="A57" s="35" t="s">
        <v>220</v>
      </c>
      <c r="B57" s="54">
        <v>1</v>
      </c>
      <c r="C57" s="54" t="s">
        <v>20</v>
      </c>
      <c r="D57" s="54">
        <f t="shared" si="1"/>
        <v>868.12</v>
      </c>
      <c r="E57" s="54">
        <v>868.12</v>
      </c>
    </row>
    <row r="58" spans="1:5" s="147" customFormat="1" ht="30" x14ac:dyDescent="0.25">
      <c r="A58" s="35" t="s">
        <v>299</v>
      </c>
      <c r="B58" s="54">
        <v>0.01</v>
      </c>
      <c r="C58" s="54" t="s">
        <v>20</v>
      </c>
      <c r="D58" s="54">
        <f t="shared" si="1"/>
        <v>30424</v>
      </c>
      <c r="E58" s="54">
        <v>304.24</v>
      </c>
    </row>
    <row r="59" spans="1:5" s="147" customFormat="1" ht="30" x14ac:dyDescent="0.25">
      <c r="A59" s="35" t="s">
        <v>349</v>
      </c>
      <c r="B59" s="54">
        <v>0.01</v>
      </c>
      <c r="C59" s="54" t="s">
        <v>17</v>
      </c>
      <c r="D59" s="54">
        <f t="shared" si="1"/>
        <v>87957</v>
      </c>
      <c r="E59" s="54">
        <v>879.57</v>
      </c>
    </row>
    <row r="60" spans="1:5" s="147" customFormat="1" x14ac:dyDescent="0.25">
      <c r="A60" s="35" t="s">
        <v>68</v>
      </c>
      <c r="B60" s="54">
        <v>34</v>
      </c>
      <c r="C60" s="54" t="s">
        <v>20</v>
      </c>
      <c r="D60" s="54">
        <f t="shared" si="1"/>
        <v>300.87911764705882</v>
      </c>
      <c r="E60" s="54">
        <v>10229.89</v>
      </c>
    </row>
    <row r="61" spans="1:5" s="147" customFormat="1" x14ac:dyDescent="0.25">
      <c r="A61" s="35" t="s">
        <v>301</v>
      </c>
      <c r="B61" s="54">
        <v>3.3000000000000002E-2</v>
      </c>
      <c r="C61" s="54" t="s">
        <v>15</v>
      </c>
      <c r="D61" s="54">
        <f t="shared" si="1"/>
        <v>97911.212121212127</v>
      </c>
      <c r="E61" s="54">
        <v>3231.07</v>
      </c>
    </row>
    <row r="62" spans="1:5" s="147" customFormat="1" ht="30" x14ac:dyDescent="0.25">
      <c r="A62" s="35" t="s">
        <v>350</v>
      </c>
      <c r="B62" s="54">
        <v>0.02</v>
      </c>
      <c r="C62" s="54" t="s">
        <v>17</v>
      </c>
      <c r="D62" s="54">
        <f t="shared" si="1"/>
        <v>145645</v>
      </c>
      <c r="E62" s="54">
        <v>2912.9</v>
      </c>
    </row>
    <row r="63" spans="1:5" s="147" customFormat="1" ht="30" x14ac:dyDescent="0.25">
      <c r="A63" s="35" t="s">
        <v>336</v>
      </c>
      <c r="B63" s="54" t="s">
        <v>23</v>
      </c>
      <c r="C63" s="54" t="s">
        <v>16</v>
      </c>
      <c r="D63" s="54">
        <f>E63</f>
        <v>3068.46</v>
      </c>
      <c r="E63" s="54">
        <v>3068.46</v>
      </c>
    </row>
    <row r="64" spans="1:5" s="147" customFormat="1" x14ac:dyDescent="0.25">
      <c r="A64" s="35" t="s">
        <v>247</v>
      </c>
      <c r="B64" s="54">
        <v>0.2</v>
      </c>
      <c r="C64" s="54" t="s">
        <v>17</v>
      </c>
      <c r="D64" s="54">
        <f t="shared" si="1"/>
        <v>4344.1499999999996</v>
      </c>
      <c r="E64" s="54">
        <v>868.83</v>
      </c>
    </row>
    <row r="65" spans="1:5" s="147" customFormat="1" x14ac:dyDescent="0.25">
      <c r="A65" s="35" t="s">
        <v>351</v>
      </c>
      <c r="B65" s="54">
        <v>0.02</v>
      </c>
      <c r="C65" s="54" t="s">
        <v>17</v>
      </c>
      <c r="D65" s="54">
        <f t="shared" si="1"/>
        <v>47321</v>
      </c>
      <c r="E65" s="54">
        <v>946.42</v>
      </c>
    </row>
    <row r="66" spans="1:5" s="147" customFormat="1" ht="30" x14ac:dyDescent="0.25">
      <c r="A66" s="35" t="s">
        <v>352</v>
      </c>
      <c r="B66" s="54">
        <v>3.3000000000000002E-2</v>
      </c>
      <c r="C66" s="54" t="s">
        <v>15</v>
      </c>
      <c r="D66" s="54">
        <f t="shared" si="1"/>
        <v>44074.242424242424</v>
      </c>
      <c r="E66" s="54">
        <v>1454.45</v>
      </c>
    </row>
    <row r="67" spans="1:5" s="147" customFormat="1" ht="28.5" x14ac:dyDescent="0.25">
      <c r="A67" s="150" t="s">
        <v>300</v>
      </c>
      <c r="B67" s="149"/>
      <c r="C67" s="149"/>
      <c r="D67" s="54"/>
      <c r="E67" s="149"/>
    </row>
    <row r="68" spans="1:5" s="147" customFormat="1" x14ac:dyDescent="0.25">
      <c r="A68" s="35" t="s">
        <v>288</v>
      </c>
      <c r="B68" s="54">
        <v>0.01</v>
      </c>
      <c r="C68" s="54" t="s">
        <v>79</v>
      </c>
      <c r="D68" s="54">
        <f t="shared" si="1"/>
        <v>30795</v>
      </c>
      <c r="E68" s="54">
        <v>307.95</v>
      </c>
    </row>
    <row r="69" spans="1:5" s="147" customFormat="1" ht="30" x14ac:dyDescent="0.25">
      <c r="A69" s="35" t="s">
        <v>69</v>
      </c>
      <c r="B69" s="54">
        <v>1.79</v>
      </c>
      <c r="C69" s="54" t="s">
        <v>16</v>
      </c>
      <c r="D69" s="54">
        <f t="shared" si="1"/>
        <v>2025.4916201117319</v>
      </c>
      <c r="E69" s="54">
        <v>3625.63</v>
      </c>
    </row>
    <row r="70" spans="1:5" s="147" customFormat="1" ht="30" x14ac:dyDescent="0.25">
      <c r="A70" s="35" t="s">
        <v>223</v>
      </c>
      <c r="B70" s="54">
        <v>1.7989999999999999</v>
      </c>
      <c r="C70" s="54" t="s">
        <v>16</v>
      </c>
      <c r="D70" s="54">
        <f t="shared" si="1"/>
        <v>2008.0600333518623</v>
      </c>
      <c r="E70" s="54">
        <v>3612.5</v>
      </c>
    </row>
    <row r="71" spans="1:5" s="147" customFormat="1" ht="30" x14ac:dyDescent="0.25">
      <c r="A71" s="35" t="s">
        <v>227</v>
      </c>
      <c r="B71" s="54" t="s">
        <v>24</v>
      </c>
      <c r="C71" s="54" t="s">
        <v>16</v>
      </c>
      <c r="D71" s="54">
        <f>E71</f>
        <v>4413.04</v>
      </c>
      <c r="E71" s="54">
        <v>4413.04</v>
      </c>
    </row>
    <row r="72" spans="1:5" s="147" customFormat="1" ht="30" x14ac:dyDescent="0.25">
      <c r="A72" s="35" t="s">
        <v>353</v>
      </c>
      <c r="B72" s="54">
        <v>0.2</v>
      </c>
      <c r="C72" s="54" t="s">
        <v>16</v>
      </c>
      <c r="D72" s="54">
        <f t="shared" si="1"/>
        <v>2157.1</v>
      </c>
      <c r="E72" s="54">
        <v>431.42</v>
      </c>
    </row>
    <row r="73" spans="1:5" s="147" customFormat="1" x14ac:dyDescent="0.25">
      <c r="A73" s="35" t="s">
        <v>124</v>
      </c>
      <c r="B73" s="54">
        <v>0.02</v>
      </c>
      <c r="C73" s="54" t="s">
        <v>88</v>
      </c>
      <c r="D73" s="54">
        <f t="shared" si="1"/>
        <v>32630</v>
      </c>
      <c r="E73" s="54">
        <v>652.6</v>
      </c>
    </row>
    <row r="74" spans="1:5" s="147" customFormat="1" x14ac:dyDescent="0.25">
      <c r="A74" s="35" t="s">
        <v>125</v>
      </c>
      <c r="B74" s="54">
        <v>0.01</v>
      </c>
      <c r="C74" s="54" t="s">
        <v>88</v>
      </c>
      <c r="D74" s="54">
        <f t="shared" si="1"/>
        <v>36486</v>
      </c>
      <c r="E74" s="54">
        <v>364.86</v>
      </c>
    </row>
    <row r="75" spans="1:5" s="147" customFormat="1" ht="28.5" x14ac:dyDescent="0.25">
      <c r="A75" s="150" t="s">
        <v>40</v>
      </c>
      <c r="B75" s="149"/>
      <c r="C75" s="149"/>
      <c r="D75" s="149"/>
      <c r="E75" s="149"/>
    </row>
    <row r="76" spans="1:5" s="147" customFormat="1" ht="30" x14ac:dyDescent="0.25">
      <c r="A76" s="35" t="s">
        <v>59</v>
      </c>
      <c r="B76" s="54" t="s">
        <v>261</v>
      </c>
      <c r="C76" s="54" t="s">
        <v>11</v>
      </c>
      <c r="D76" s="54">
        <f>E76</f>
        <v>7920.7</v>
      </c>
      <c r="E76" s="54">
        <v>7920.7</v>
      </c>
    </row>
    <row r="77" spans="1:5" s="147" customFormat="1" x14ac:dyDescent="0.25">
      <c r="A77" s="150" t="s">
        <v>83</v>
      </c>
      <c r="B77" s="149"/>
      <c r="C77" s="149"/>
      <c r="D77" s="54"/>
      <c r="E77" s="149"/>
    </row>
    <row r="78" spans="1:5" s="147" customFormat="1" x14ac:dyDescent="0.25">
      <c r="A78" s="35" t="s">
        <v>84</v>
      </c>
      <c r="B78" s="54" t="s">
        <v>261</v>
      </c>
      <c r="C78" s="54" t="s">
        <v>11</v>
      </c>
      <c r="D78" s="54">
        <f t="shared" ref="D78:D81" si="2">E78</f>
        <v>21600</v>
      </c>
      <c r="E78" s="54">
        <v>21600</v>
      </c>
    </row>
    <row r="79" spans="1:5" s="147" customFormat="1" ht="42.75" x14ac:dyDescent="0.25">
      <c r="A79" s="150" t="s">
        <v>354</v>
      </c>
      <c r="B79" s="149"/>
      <c r="C79" s="149"/>
      <c r="D79" s="54"/>
      <c r="E79" s="149"/>
    </row>
    <row r="80" spans="1:5" s="147" customFormat="1" x14ac:dyDescent="0.25">
      <c r="A80" s="35" t="s">
        <v>233</v>
      </c>
      <c r="B80" s="54" t="s">
        <v>23</v>
      </c>
      <c r="C80" s="54" t="s">
        <v>11</v>
      </c>
      <c r="D80" s="54">
        <f t="shared" si="2"/>
        <v>998.61</v>
      </c>
      <c r="E80" s="54">
        <v>998.61</v>
      </c>
    </row>
    <row r="81" spans="1:5" s="147" customFormat="1" ht="30" x14ac:dyDescent="0.25">
      <c r="A81" s="35" t="s">
        <v>355</v>
      </c>
      <c r="B81" s="54" t="s">
        <v>23</v>
      </c>
      <c r="C81" s="54" t="s">
        <v>11</v>
      </c>
      <c r="D81" s="54">
        <f t="shared" si="2"/>
        <v>1476.2</v>
      </c>
      <c r="E81" s="54">
        <v>1476.2</v>
      </c>
    </row>
    <row r="82" spans="1:5" s="34" customFormat="1" x14ac:dyDescent="0.25">
      <c r="A82" s="42" t="s">
        <v>10</v>
      </c>
      <c r="B82" s="59"/>
      <c r="C82" s="59"/>
      <c r="D82" s="59"/>
      <c r="E82" s="59"/>
    </row>
    <row r="83" spans="1:5" s="34" customFormat="1" x14ac:dyDescent="0.25">
      <c r="A83" s="39" t="s">
        <v>74</v>
      </c>
      <c r="B83" s="54" t="s">
        <v>22</v>
      </c>
      <c r="C83" s="56" t="s">
        <v>11</v>
      </c>
      <c r="D83" s="56">
        <f>E83</f>
        <v>33316.54</v>
      </c>
      <c r="E83" s="56">
        <f>SUM(E17:E82)*10%</f>
        <v>33316.54</v>
      </c>
    </row>
    <row r="84" spans="1:5" s="147" customFormat="1" x14ac:dyDescent="0.25">
      <c r="A84" s="151" t="s">
        <v>26</v>
      </c>
      <c r="B84" s="54"/>
      <c r="C84" s="54"/>
      <c r="D84" s="54"/>
      <c r="E84" s="152">
        <f>SUM(E17:E83)</f>
        <v>366481.94</v>
      </c>
    </row>
    <row r="85" spans="1:5" s="147" customFormat="1" x14ac:dyDescent="0.25">
      <c r="A85" s="221"/>
      <c r="B85" s="221"/>
      <c r="C85" s="221"/>
      <c r="D85" s="221"/>
      <c r="E85" s="221"/>
    </row>
    <row r="86" spans="1:5" s="147" customFormat="1" x14ac:dyDescent="0.25">
      <c r="A86" s="221"/>
      <c r="B86" s="221"/>
      <c r="C86" s="221"/>
      <c r="D86" s="221"/>
      <c r="E86" s="221"/>
    </row>
    <row r="87" spans="1:5" s="147" customFormat="1" ht="39.75" customHeight="1" x14ac:dyDescent="0.25">
      <c r="A87" s="223" t="s">
        <v>357</v>
      </c>
      <c r="B87" s="223"/>
      <c r="C87" s="223"/>
      <c r="D87" s="223"/>
      <c r="E87" s="223"/>
    </row>
    <row r="88" spans="1:5" s="147" customFormat="1" ht="27.75" customHeight="1" x14ac:dyDescent="0.25">
      <c r="A88" s="223" t="s">
        <v>311</v>
      </c>
      <c r="B88" s="223"/>
      <c r="C88" s="223"/>
      <c r="D88" s="223"/>
      <c r="E88" s="223"/>
    </row>
    <row r="89" spans="1:5" s="147" customFormat="1" ht="24" customHeight="1" x14ac:dyDescent="0.25">
      <c r="A89" s="223" t="s">
        <v>312</v>
      </c>
      <c r="B89" s="223"/>
      <c r="C89" s="223"/>
      <c r="D89" s="223"/>
      <c r="E89" s="223"/>
    </row>
    <row r="90" spans="1:5" s="147" customFormat="1" ht="30.75" customHeight="1" x14ac:dyDescent="0.25">
      <c r="A90" s="223" t="s">
        <v>313</v>
      </c>
      <c r="B90" s="223"/>
      <c r="C90" s="223"/>
      <c r="D90" s="223"/>
      <c r="E90" s="223"/>
    </row>
    <row r="91" spans="1:5" s="147" customFormat="1" x14ac:dyDescent="0.25">
      <c r="A91" s="221"/>
      <c r="B91" s="221"/>
      <c r="C91" s="221"/>
      <c r="D91" s="221"/>
      <c r="E91" s="221"/>
    </row>
    <row r="92" spans="1:5" s="147" customFormat="1" ht="24.75" customHeight="1" x14ac:dyDescent="0.25">
      <c r="B92" s="223"/>
      <c r="C92" s="223"/>
      <c r="D92" s="223"/>
      <c r="E92" s="223"/>
    </row>
    <row r="93" spans="1:5" s="147" customFormat="1" ht="18.75" customHeight="1" x14ac:dyDescent="0.25">
      <c r="A93" s="221" t="s">
        <v>356</v>
      </c>
      <c r="B93" s="221"/>
      <c r="C93" s="221"/>
      <c r="D93" s="221"/>
      <c r="E93" s="221"/>
    </row>
    <row r="94" spans="1:5" s="147" customFormat="1" ht="15.75" customHeight="1" x14ac:dyDescent="0.25">
      <c r="A94" s="221" t="s">
        <v>358</v>
      </c>
      <c r="B94" s="221"/>
      <c r="C94" s="221"/>
      <c r="D94" s="221"/>
      <c r="E94" s="221"/>
    </row>
    <row r="95" spans="1:5" s="147" customFormat="1" ht="10.5" customHeight="1" x14ac:dyDescent="0.25">
      <c r="B95" s="221"/>
      <c r="C95" s="221"/>
      <c r="D95" s="221" t="s">
        <v>28</v>
      </c>
      <c r="E95" s="221"/>
    </row>
    <row r="96" spans="1:5" s="147" customFormat="1" x14ac:dyDescent="0.25">
      <c r="A96" s="221"/>
      <c r="B96" s="221"/>
      <c r="C96" s="221"/>
      <c r="D96" s="221"/>
      <c r="E96" s="221"/>
    </row>
    <row r="97" spans="1:5" s="147" customFormat="1" x14ac:dyDescent="0.25">
      <c r="A97" s="221" t="s">
        <v>314</v>
      </c>
      <c r="B97" s="221"/>
      <c r="C97" s="221"/>
      <c r="D97" s="221"/>
      <c r="E97" s="221"/>
    </row>
    <row r="98" spans="1:5" s="147" customFormat="1" ht="10.5" customHeight="1" x14ac:dyDescent="0.25">
      <c r="B98" s="221"/>
      <c r="C98" s="221"/>
      <c r="D98" s="221" t="s">
        <v>28</v>
      </c>
      <c r="E98" s="221"/>
    </row>
    <row r="99" spans="1:5" s="147" customFormat="1" ht="11.25" customHeight="1" x14ac:dyDescent="0.25">
      <c r="A99" s="221"/>
      <c r="B99" s="221"/>
      <c r="C99" s="221"/>
      <c r="D99" s="221"/>
      <c r="E99" s="221"/>
    </row>
  </sheetData>
  <mergeCells count="31">
    <mergeCell ref="A91:E91"/>
    <mergeCell ref="B98:C98"/>
    <mergeCell ref="D98:E98"/>
    <mergeCell ref="A99:E99"/>
    <mergeCell ref="A93:E93"/>
    <mergeCell ref="A94:E94"/>
    <mergeCell ref="B95:C95"/>
    <mergeCell ref="D95:E95"/>
    <mergeCell ref="A96:E96"/>
    <mergeCell ref="A97:E97"/>
    <mergeCell ref="A6:D6"/>
    <mergeCell ref="A7:E7"/>
    <mergeCell ref="A8:E8"/>
    <mergeCell ref="A9:E9"/>
    <mergeCell ref="B92:E92"/>
    <mergeCell ref="A85:E85"/>
    <mergeCell ref="A86:E86"/>
    <mergeCell ref="A10:E10"/>
    <mergeCell ref="A11:E11"/>
    <mergeCell ref="A12:E12"/>
    <mergeCell ref="A13:E13"/>
    <mergeCell ref="A14:E14"/>
    <mergeCell ref="A87:E87"/>
    <mergeCell ref="A88:E88"/>
    <mergeCell ref="A89:E89"/>
    <mergeCell ref="A90:E90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view="pageBreakPreview" topLeftCell="A21" zoomScaleNormal="100" zoomScaleSheetLayoutView="100" workbookViewId="0">
      <selection activeCell="D36" sqref="D36"/>
    </sheetView>
  </sheetViews>
  <sheetFormatPr defaultColWidth="9.140625" defaultRowHeight="15" x14ac:dyDescent="0.25"/>
  <cols>
    <col min="1" max="1" width="12.5703125" style="63" customWidth="1"/>
    <col min="2" max="2" width="14.5703125" style="63" customWidth="1"/>
    <col min="3" max="3" width="19.5703125" style="63" customWidth="1"/>
    <col min="4" max="4" width="14.42578125" style="63" customWidth="1"/>
    <col min="5" max="5" width="18.28515625" style="63" customWidth="1"/>
    <col min="6" max="6" width="16.28515625" style="63" customWidth="1"/>
    <col min="7" max="7" width="9.140625" style="63"/>
    <col min="8" max="8" width="13.42578125" style="63" bestFit="1" customWidth="1"/>
    <col min="9" max="16384" width="9.140625" style="63"/>
  </cols>
  <sheetData>
    <row r="1" spans="1:19" s="64" customFormat="1" ht="35.25" customHeight="1" x14ac:dyDescent="0.3">
      <c r="A1" s="197" t="s">
        <v>359</v>
      </c>
      <c r="B1" s="197"/>
      <c r="C1" s="197"/>
      <c r="D1" s="197"/>
      <c r="E1" s="197"/>
      <c r="F1" s="197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92" t="s">
        <v>360</v>
      </c>
      <c r="B3" s="92"/>
      <c r="C3" s="92"/>
      <c r="D3" s="92"/>
      <c r="E3" s="92"/>
      <c r="F3" s="91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</row>
    <row r="4" spans="1:19" s="64" customFormat="1" ht="19.5" customHeight="1" x14ac:dyDescent="0.25">
      <c r="A4" s="92"/>
      <c r="B4" s="92"/>
      <c r="C4" s="92"/>
      <c r="D4" s="92"/>
      <c r="E4" s="92"/>
      <c r="F4" s="91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</row>
    <row r="5" spans="1:19" s="64" customFormat="1" ht="36.75" customHeight="1" x14ac:dyDescent="0.25">
      <c r="A5" s="198" t="s">
        <v>194</v>
      </c>
      <c r="B5" s="198"/>
      <c r="C5" s="198"/>
      <c r="D5" s="198"/>
      <c r="E5" s="198"/>
      <c r="F5" s="198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</row>
    <row r="6" spans="1:19" s="88" customFormat="1" ht="27.75" customHeight="1" x14ac:dyDescent="0.25">
      <c r="A6" s="108" t="s">
        <v>193</v>
      </c>
      <c r="B6" s="108">
        <v>4</v>
      </c>
      <c r="C6" s="108" t="s">
        <v>192</v>
      </c>
      <c r="D6" s="139">
        <v>2733.7</v>
      </c>
      <c r="E6" s="108" t="s">
        <v>191</v>
      </c>
      <c r="F6" s="110">
        <v>1246.2</v>
      </c>
      <c r="G6" s="76"/>
      <c r="H6" s="82"/>
      <c r="I6" s="81"/>
      <c r="J6" s="80"/>
      <c r="K6" s="153"/>
      <c r="L6" s="79"/>
      <c r="M6" s="79"/>
      <c r="N6" s="79"/>
      <c r="O6" s="79"/>
      <c r="P6" s="87"/>
      <c r="Q6" s="199"/>
      <c r="R6" s="200"/>
      <c r="S6" s="89"/>
    </row>
    <row r="7" spans="1:19" s="75" customFormat="1" ht="32.25" customHeight="1" x14ac:dyDescent="0.25">
      <c r="A7" s="108" t="s">
        <v>190</v>
      </c>
      <c r="B7" s="108">
        <v>3</v>
      </c>
      <c r="C7" s="108" t="s">
        <v>189</v>
      </c>
      <c r="D7" s="139">
        <v>0</v>
      </c>
      <c r="E7" s="108" t="s">
        <v>188</v>
      </c>
      <c r="F7" s="110">
        <v>830.8</v>
      </c>
      <c r="G7" s="76"/>
      <c r="H7" s="82"/>
      <c r="I7" s="81"/>
      <c r="J7" s="80"/>
      <c r="K7" s="153"/>
      <c r="L7" s="79"/>
      <c r="M7" s="79"/>
      <c r="N7" s="79"/>
      <c r="O7" s="79"/>
      <c r="P7" s="87"/>
      <c r="Q7" s="199"/>
      <c r="R7" s="201"/>
      <c r="S7" s="86"/>
    </row>
    <row r="8" spans="1:19" s="75" customFormat="1" ht="50.25" customHeight="1" x14ac:dyDescent="0.25">
      <c r="A8" s="108" t="s">
        <v>187</v>
      </c>
      <c r="B8" s="108">
        <v>48</v>
      </c>
      <c r="C8" s="108" t="s">
        <v>186</v>
      </c>
      <c r="D8" s="110">
        <v>283.5</v>
      </c>
      <c r="E8" s="108" t="s">
        <v>185</v>
      </c>
      <c r="F8" s="110">
        <v>684.8</v>
      </c>
      <c r="G8" s="76"/>
      <c r="H8" s="82"/>
      <c r="I8" s="81"/>
      <c r="J8" s="80"/>
      <c r="K8" s="153"/>
      <c r="L8" s="79"/>
      <c r="M8" s="79"/>
      <c r="N8" s="79"/>
      <c r="O8" s="79"/>
      <c r="P8" s="87"/>
      <c r="Q8" s="199"/>
      <c r="R8" s="200"/>
      <c r="S8" s="86"/>
    </row>
    <row r="9" spans="1:19" s="75" customFormat="1" ht="33.75" customHeight="1" x14ac:dyDescent="0.25">
      <c r="A9" s="85"/>
      <c r="B9" s="80"/>
      <c r="C9" s="85"/>
      <c r="D9" s="84"/>
      <c r="E9" s="80"/>
      <c r="F9" s="83"/>
      <c r="G9" s="76"/>
      <c r="H9" s="82"/>
      <c r="I9" s="81"/>
      <c r="J9" s="80"/>
      <c r="K9" s="153"/>
      <c r="L9" s="79"/>
      <c r="M9" s="79"/>
      <c r="N9" s="79"/>
      <c r="O9" s="79"/>
      <c r="P9" s="76"/>
      <c r="Q9" s="153"/>
      <c r="R9" s="154"/>
      <c r="S9" s="76"/>
    </row>
    <row r="10" spans="1:19" s="69" customFormat="1" ht="15" customHeight="1" thickBot="1" x14ac:dyDescent="0.3">
      <c r="A10" s="74"/>
      <c r="B10" s="74"/>
      <c r="C10" s="74"/>
      <c r="D10" s="74"/>
      <c r="E10" s="74"/>
      <c r="F10" s="155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69" customFormat="1" ht="30" customHeight="1" x14ac:dyDescent="0.25">
      <c r="A11" s="202" t="s">
        <v>184</v>
      </c>
      <c r="B11" s="203"/>
      <c r="C11" s="203"/>
      <c r="D11" s="203"/>
      <c r="E11" s="204"/>
      <c r="F11" s="72" t="s">
        <v>183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116" customFormat="1" ht="30" customHeight="1" x14ac:dyDescent="0.25">
      <c r="A12" s="208" t="s">
        <v>182</v>
      </c>
      <c r="B12" s="209"/>
      <c r="C12" s="209"/>
      <c r="D12" s="209"/>
      <c r="E12" s="210"/>
      <c r="F12" s="114">
        <v>213009.90199999971</v>
      </c>
      <c r="G12" s="179"/>
    </row>
    <row r="13" spans="1:19" s="116" customFormat="1" ht="30" customHeight="1" x14ac:dyDescent="0.25">
      <c r="A13" s="208" t="s">
        <v>181</v>
      </c>
      <c r="B13" s="209"/>
      <c r="C13" s="209"/>
      <c r="D13" s="209"/>
      <c r="E13" s="210"/>
      <c r="F13" s="114">
        <v>47432.719999999972</v>
      </c>
    </row>
    <row r="14" spans="1:19" s="116" customFormat="1" ht="30" customHeight="1" x14ac:dyDescent="0.25">
      <c r="A14" s="208" t="s">
        <v>180</v>
      </c>
      <c r="B14" s="209"/>
      <c r="C14" s="209"/>
      <c r="D14" s="209"/>
      <c r="E14" s="210"/>
      <c r="F14" s="117">
        <f>SUM(F15:F17)</f>
        <v>510994.37</v>
      </c>
    </row>
    <row r="15" spans="1:19" s="69" customFormat="1" ht="28.5" customHeight="1" x14ac:dyDescent="0.25">
      <c r="A15" s="211" t="s">
        <v>178</v>
      </c>
      <c r="B15" s="212"/>
      <c r="C15" s="212"/>
      <c r="D15" s="212"/>
      <c r="E15" s="213"/>
      <c r="F15" s="70">
        <v>508294.37</v>
      </c>
    </row>
    <row r="16" spans="1:19" s="69" customFormat="1" ht="24.75" hidden="1" customHeight="1" x14ac:dyDescent="0.25">
      <c r="A16" s="211" t="s">
        <v>177</v>
      </c>
      <c r="B16" s="212"/>
      <c r="C16" s="212"/>
      <c r="D16" s="212"/>
      <c r="E16" s="213"/>
      <c r="F16" s="70"/>
    </row>
    <row r="17" spans="1:19" s="69" customFormat="1" ht="30" customHeight="1" x14ac:dyDescent="0.25">
      <c r="A17" s="211" t="s">
        <v>176</v>
      </c>
      <c r="B17" s="212"/>
      <c r="C17" s="212"/>
      <c r="D17" s="212"/>
      <c r="E17" s="213"/>
      <c r="F17" s="70">
        <v>2700</v>
      </c>
    </row>
    <row r="18" spans="1:19" s="116" customFormat="1" ht="30" customHeight="1" x14ac:dyDescent="0.25">
      <c r="A18" s="208" t="s">
        <v>179</v>
      </c>
      <c r="B18" s="209"/>
      <c r="C18" s="209"/>
      <c r="D18" s="209"/>
      <c r="E18" s="210"/>
      <c r="F18" s="117">
        <f>SUM(F19:F21)</f>
        <v>515575.98</v>
      </c>
    </row>
    <row r="19" spans="1:19" s="69" customFormat="1" ht="29.25" customHeight="1" x14ac:dyDescent="0.25">
      <c r="A19" s="211" t="s">
        <v>178</v>
      </c>
      <c r="B19" s="212"/>
      <c r="C19" s="212"/>
      <c r="D19" s="212"/>
      <c r="E19" s="213"/>
      <c r="F19" s="70">
        <v>512875.98</v>
      </c>
    </row>
    <row r="20" spans="1:19" s="69" customFormat="1" ht="30" hidden="1" customHeight="1" x14ac:dyDescent="0.25">
      <c r="A20" s="211" t="s">
        <v>177</v>
      </c>
      <c r="B20" s="212"/>
      <c r="C20" s="212"/>
      <c r="D20" s="212"/>
      <c r="E20" s="213"/>
      <c r="F20" s="70"/>
    </row>
    <row r="21" spans="1:19" s="67" customFormat="1" ht="30" customHeight="1" x14ac:dyDescent="0.2">
      <c r="A21" s="211" t="s">
        <v>176</v>
      </c>
      <c r="B21" s="212"/>
      <c r="C21" s="212"/>
      <c r="D21" s="212"/>
      <c r="E21" s="213"/>
      <c r="F21" s="70">
        <v>2700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18" customFormat="1" ht="30" customHeight="1" x14ac:dyDescent="0.25">
      <c r="A22" s="208" t="s">
        <v>175</v>
      </c>
      <c r="B22" s="209"/>
      <c r="C22" s="209"/>
      <c r="D22" s="209"/>
      <c r="E22" s="210"/>
      <c r="F22" s="117">
        <f>F12+F18</f>
        <v>728585.88199999975</v>
      </c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18" customFormat="1" ht="30" customHeight="1" x14ac:dyDescent="0.25">
      <c r="A23" s="208" t="s">
        <v>174</v>
      </c>
      <c r="B23" s="209"/>
      <c r="C23" s="209"/>
      <c r="D23" s="209"/>
      <c r="E23" s="210"/>
      <c r="F23" s="117">
        <f>акт21!E107</f>
        <v>690778.78099999996</v>
      </c>
      <c r="G23" s="180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s="118" customFormat="1" ht="30" customHeight="1" x14ac:dyDescent="0.25">
      <c r="A24" s="208" t="s">
        <v>326</v>
      </c>
      <c r="B24" s="209"/>
      <c r="C24" s="209"/>
      <c r="D24" s="209"/>
      <c r="E24" s="210"/>
      <c r="F24" s="117">
        <f>F22-F23</f>
        <v>37807.100999999791</v>
      </c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</row>
    <row r="25" spans="1:19" s="118" customFormat="1" ht="30" customHeight="1" x14ac:dyDescent="0.25">
      <c r="A25" s="208" t="s">
        <v>172</v>
      </c>
      <c r="B25" s="209"/>
      <c r="C25" s="209"/>
      <c r="D25" s="209"/>
      <c r="E25" s="210"/>
      <c r="F25" s="114">
        <f>F13+F14-F18</f>
        <v>42851.109999999986</v>
      </c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</row>
    <row r="26" spans="1:19" s="67" customFormat="1" ht="11.45" customHeight="1" x14ac:dyDescent="0.25">
      <c r="A26" s="68"/>
      <c r="B26" s="68"/>
      <c r="C26" s="68"/>
      <c r="D26" s="68"/>
      <c r="E26" s="68"/>
      <c r="F26" s="68"/>
    </row>
    <row r="27" spans="1:19" s="66" customFormat="1" ht="64.5" customHeight="1" x14ac:dyDescent="0.2">
      <c r="A27" s="214" t="s">
        <v>171</v>
      </c>
      <c r="B27" s="214"/>
      <c r="C27" s="214"/>
      <c r="D27" s="214"/>
    </row>
    <row r="28" spans="1:19" s="64" customFormat="1" ht="21.75" hidden="1" customHeight="1" x14ac:dyDescent="0.25">
      <c r="A28" s="215" t="s">
        <v>405</v>
      </c>
      <c r="B28" s="215"/>
      <c r="C28" s="215"/>
      <c r="D28" s="215"/>
    </row>
    <row r="29" spans="1:19" s="64" customFormat="1" ht="22.5" customHeight="1" x14ac:dyDescent="0.25">
      <c r="A29" s="214" t="s">
        <v>46</v>
      </c>
      <c r="B29" s="214"/>
      <c r="C29" s="214"/>
      <c r="D29" s="214"/>
    </row>
    <row r="30" spans="1:19" s="64" customFormat="1" ht="22.5" customHeight="1" x14ac:dyDescent="0.25">
      <c r="A30" s="214" t="s">
        <v>47</v>
      </c>
      <c r="B30" s="214"/>
      <c r="C30" s="214"/>
      <c r="D30" s="6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9"/>
  <sheetViews>
    <sheetView view="pageBreakPreview" topLeftCell="A94" zoomScaleNormal="100" zoomScaleSheetLayoutView="100" workbookViewId="0">
      <selection activeCell="E86" sqref="E86"/>
    </sheetView>
  </sheetViews>
  <sheetFormatPr defaultColWidth="8.140625" defaultRowHeight="15" x14ac:dyDescent="0.25"/>
  <cols>
    <col min="1" max="1" width="63.140625" style="156" customWidth="1"/>
    <col min="2" max="2" width="17" style="156" customWidth="1"/>
    <col min="3" max="3" width="16.140625" style="156" customWidth="1"/>
    <col min="4" max="4" width="17.5703125" style="156" customWidth="1"/>
    <col min="5" max="5" width="18.140625" style="156" customWidth="1"/>
    <col min="6" max="6" width="9.42578125" style="156" bestFit="1" customWidth="1"/>
    <col min="7" max="255" width="8.140625" style="156"/>
    <col min="256" max="256" width="8.7109375" style="156" customWidth="1"/>
    <col min="257" max="257" width="31.5703125" style="156" customWidth="1"/>
    <col min="258" max="258" width="13.85546875" style="156" customWidth="1"/>
    <col min="259" max="259" width="19.140625" style="156" customWidth="1"/>
    <col min="260" max="260" width="17.5703125" style="156" customWidth="1"/>
    <col min="261" max="261" width="14.7109375" style="156" customWidth="1"/>
    <col min="262" max="511" width="8.140625" style="156"/>
    <col min="512" max="512" width="8.7109375" style="156" customWidth="1"/>
    <col min="513" max="513" width="31.5703125" style="156" customWidth="1"/>
    <col min="514" max="514" width="13.85546875" style="156" customWidth="1"/>
    <col min="515" max="515" width="19.140625" style="156" customWidth="1"/>
    <col min="516" max="516" width="17.5703125" style="156" customWidth="1"/>
    <col min="517" max="517" width="14.7109375" style="156" customWidth="1"/>
    <col min="518" max="767" width="8.140625" style="156"/>
    <col min="768" max="768" width="8.7109375" style="156" customWidth="1"/>
    <col min="769" max="769" width="31.5703125" style="156" customWidth="1"/>
    <col min="770" max="770" width="13.85546875" style="156" customWidth="1"/>
    <col min="771" max="771" width="19.140625" style="156" customWidth="1"/>
    <col min="772" max="772" width="17.5703125" style="156" customWidth="1"/>
    <col min="773" max="773" width="14.7109375" style="156" customWidth="1"/>
    <col min="774" max="1023" width="8.140625" style="156"/>
    <col min="1024" max="1024" width="8.7109375" style="156" customWidth="1"/>
    <col min="1025" max="1025" width="31.5703125" style="156" customWidth="1"/>
    <col min="1026" max="1026" width="13.85546875" style="156" customWidth="1"/>
    <col min="1027" max="1027" width="19.140625" style="156" customWidth="1"/>
    <col min="1028" max="1028" width="17.5703125" style="156" customWidth="1"/>
    <col min="1029" max="1029" width="14.7109375" style="156" customWidth="1"/>
    <col min="1030" max="1279" width="8.140625" style="156"/>
    <col min="1280" max="1280" width="8.7109375" style="156" customWidth="1"/>
    <col min="1281" max="1281" width="31.5703125" style="156" customWidth="1"/>
    <col min="1282" max="1282" width="13.85546875" style="156" customWidth="1"/>
    <col min="1283" max="1283" width="19.140625" style="156" customWidth="1"/>
    <col min="1284" max="1284" width="17.5703125" style="156" customWidth="1"/>
    <col min="1285" max="1285" width="14.7109375" style="156" customWidth="1"/>
    <col min="1286" max="1535" width="8.140625" style="156"/>
    <col min="1536" max="1536" width="8.7109375" style="156" customWidth="1"/>
    <col min="1537" max="1537" width="31.5703125" style="156" customWidth="1"/>
    <col min="1538" max="1538" width="13.85546875" style="156" customWidth="1"/>
    <col min="1539" max="1539" width="19.140625" style="156" customWidth="1"/>
    <col min="1540" max="1540" width="17.5703125" style="156" customWidth="1"/>
    <col min="1541" max="1541" width="14.7109375" style="156" customWidth="1"/>
    <col min="1542" max="1791" width="8.140625" style="156"/>
    <col min="1792" max="1792" width="8.7109375" style="156" customWidth="1"/>
    <col min="1793" max="1793" width="31.5703125" style="156" customWidth="1"/>
    <col min="1794" max="1794" width="13.85546875" style="156" customWidth="1"/>
    <col min="1795" max="1795" width="19.140625" style="156" customWidth="1"/>
    <col min="1796" max="1796" width="17.5703125" style="156" customWidth="1"/>
    <col min="1797" max="1797" width="14.7109375" style="156" customWidth="1"/>
    <col min="1798" max="2047" width="8.140625" style="156"/>
    <col min="2048" max="2048" width="8.7109375" style="156" customWidth="1"/>
    <col min="2049" max="2049" width="31.5703125" style="156" customWidth="1"/>
    <col min="2050" max="2050" width="13.85546875" style="156" customWidth="1"/>
    <col min="2051" max="2051" width="19.140625" style="156" customWidth="1"/>
    <col min="2052" max="2052" width="17.5703125" style="156" customWidth="1"/>
    <col min="2053" max="2053" width="14.7109375" style="156" customWidth="1"/>
    <col min="2054" max="2303" width="8.140625" style="156"/>
    <col min="2304" max="2304" width="8.7109375" style="156" customWidth="1"/>
    <col min="2305" max="2305" width="31.5703125" style="156" customWidth="1"/>
    <col min="2306" max="2306" width="13.85546875" style="156" customWidth="1"/>
    <col min="2307" max="2307" width="19.140625" style="156" customWidth="1"/>
    <col min="2308" max="2308" width="17.5703125" style="156" customWidth="1"/>
    <col min="2309" max="2309" width="14.7109375" style="156" customWidth="1"/>
    <col min="2310" max="2559" width="8.140625" style="156"/>
    <col min="2560" max="2560" width="8.7109375" style="156" customWidth="1"/>
    <col min="2561" max="2561" width="31.5703125" style="156" customWidth="1"/>
    <col min="2562" max="2562" width="13.85546875" style="156" customWidth="1"/>
    <col min="2563" max="2563" width="19.140625" style="156" customWidth="1"/>
    <col min="2564" max="2564" width="17.5703125" style="156" customWidth="1"/>
    <col min="2565" max="2565" width="14.7109375" style="156" customWidth="1"/>
    <col min="2566" max="2815" width="8.140625" style="156"/>
    <col min="2816" max="2816" width="8.7109375" style="156" customWidth="1"/>
    <col min="2817" max="2817" width="31.5703125" style="156" customWidth="1"/>
    <col min="2818" max="2818" width="13.85546875" style="156" customWidth="1"/>
    <col min="2819" max="2819" width="19.140625" style="156" customWidth="1"/>
    <col min="2820" max="2820" width="17.5703125" style="156" customWidth="1"/>
    <col min="2821" max="2821" width="14.7109375" style="156" customWidth="1"/>
    <col min="2822" max="3071" width="8.140625" style="156"/>
    <col min="3072" max="3072" width="8.7109375" style="156" customWidth="1"/>
    <col min="3073" max="3073" width="31.5703125" style="156" customWidth="1"/>
    <col min="3074" max="3074" width="13.85546875" style="156" customWidth="1"/>
    <col min="3075" max="3075" width="19.140625" style="156" customWidth="1"/>
    <col min="3076" max="3076" width="17.5703125" style="156" customWidth="1"/>
    <col min="3077" max="3077" width="14.7109375" style="156" customWidth="1"/>
    <col min="3078" max="3327" width="8.140625" style="156"/>
    <col min="3328" max="3328" width="8.7109375" style="156" customWidth="1"/>
    <col min="3329" max="3329" width="31.5703125" style="156" customWidth="1"/>
    <col min="3330" max="3330" width="13.85546875" style="156" customWidth="1"/>
    <col min="3331" max="3331" width="19.140625" style="156" customWidth="1"/>
    <col min="3332" max="3332" width="17.5703125" style="156" customWidth="1"/>
    <col min="3333" max="3333" width="14.7109375" style="156" customWidth="1"/>
    <col min="3334" max="3583" width="8.140625" style="156"/>
    <col min="3584" max="3584" width="8.7109375" style="156" customWidth="1"/>
    <col min="3585" max="3585" width="31.5703125" style="156" customWidth="1"/>
    <col min="3586" max="3586" width="13.85546875" style="156" customWidth="1"/>
    <col min="3587" max="3587" width="19.140625" style="156" customWidth="1"/>
    <col min="3588" max="3588" width="17.5703125" style="156" customWidth="1"/>
    <col min="3589" max="3589" width="14.7109375" style="156" customWidth="1"/>
    <col min="3590" max="3839" width="8.140625" style="156"/>
    <col min="3840" max="3840" width="8.7109375" style="156" customWidth="1"/>
    <col min="3841" max="3841" width="31.5703125" style="156" customWidth="1"/>
    <col min="3842" max="3842" width="13.85546875" style="156" customWidth="1"/>
    <col min="3843" max="3843" width="19.140625" style="156" customWidth="1"/>
    <col min="3844" max="3844" width="17.5703125" style="156" customWidth="1"/>
    <col min="3845" max="3845" width="14.7109375" style="156" customWidth="1"/>
    <col min="3846" max="4095" width="8.140625" style="156"/>
    <col min="4096" max="4096" width="8.7109375" style="156" customWidth="1"/>
    <col min="4097" max="4097" width="31.5703125" style="156" customWidth="1"/>
    <col min="4098" max="4098" width="13.85546875" style="156" customWidth="1"/>
    <col min="4099" max="4099" width="19.140625" style="156" customWidth="1"/>
    <col min="4100" max="4100" width="17.5703125" style="156" customWidth="1"/>
    <col min="4101" max="4101" width="14.7109375" style="156" customWidth="1"/>
    <col min="4102" max="4351" width="8.140625" style="156"/>
    <col min="4352" max="4352" width="8.7109375" style="156" customWidth="1"/>
    <col min="4353" max="4353" width="31.5703125" style="156" customWidth="1"/>
    <col min="4354" max="4354" width="13.85546875" style="156" customWidth="1"/>
    <col min="4355" max="4355" width="19.140625" style="156" customWidth="1"/>
    <col min="4356" max="4356" width="17.5703125" style="156" customWidth="1"/>
    <col min="4357" max="4357" width="14.7109375" style="156" customWidth="1"/>
    <col min="4358" max="4607" width="8.140625" style="156"/>
    <col min="4608" max="4608" width="8.7109375" style="156" customWidth="1"/>
    <col min="4609" max="4609" width="31.5703125" style="156" customWidth="1"/>
    <col min="4610" max="4610" width="13.85546875" style="156" customWidth="1"/>
    <col min="4611" max="4611" width="19.140625" style="156" customWidth="1"/>
    <col min="4612" max="4612" width="17.5703125" style="156" customWidth="1"/>
    <col min="4613" max="4613" width="14.7109375" style="156" customWidth="1"/>
    <col min="4614" max="4863" width="8.140625" style="156"/>
    <col min="4864" max="4864" width="8.7109375" style="156" customWidth="1"/>
    <col min="4865" max="4865" width="31.5703125" style="156" customWidth="1"/>
    <col min="4866" max="4866" width="13.85546875" style="156" customWidth="1"/>
    <col min="4867" max="4867" width="19.140625" style="156" customWidth="1"/>
    <col min="4868" max="4868" width="17.5703125" style="156" customWidth="1"/>
    <col min="4869" max="4869" width="14.7109375" style="156" customWidth="1"/>
    <col min="4870" max="5119" width="8.140625" style="156"/>
    <col min="5120" max="5120" width="8.7109375" style="156" customWidth="1"/>
    <col min="5121" max="5121" width="31.5703125" style="156" customWidth="1"/>
    <col min="5122" max="5122" width="13.85546875" style="156" customWidth="1"/>
    <col min="5123" max="5123" width="19.140625" style="156" customWidth="1"/>
    <col min="5124" max="5124" width="17.5703125" style="156" customWidth="1"/>
    <col min="5125" max="5125" width="14.7109375" style="156" customWidth="1"/>
    <col min="5126" max="5375" width="8.140625" style="156"/>
    <col min="5376" max="5376" width="8.7109375" style="156" customWidth="1"/>
    <col min="5377" max="5377" width="31.5703125" style="156" customWidth="1"/>
    <col min="5378" max="5378" width="13.85546875" style="156" customWidth="1"/>
    <col min="5379" max="5379" width="19.140625" style="156" customWidth="1"/>
    <col min="5380" max="5380" width="17.5703125" style="156" customWidth="1"/>
    <col min="5381" max="5381" width="14.7109375" style="156" customWidth="1"/>
    <col min="5382" max="5631" width="8.140625" style="156"/>
    <col min="5632" max="5632" width="8.7109375" style="156" customWidth="1"/>
    <col min="5633" max="5633" width="31.5703125" style="156" customWidth="1"/>
    <col min="5634" max="5634" width="13.85546875" style="156" customWidth="1"/>
    <col min="5635" max="5635" width="19.140625" style="156" customWidth="1"/>
    <col min="5636" max="5636" width="17.5703125" style="156" customWidth="1"/>
    <col min="5637" max="5637" width="14.7109375" style="156" customWidth="1"/>
    <col min="5638" max="5887" width="8.140625" style="156"/>
    <col min="5888" max="5888" width="8.7109375" style="156" customWidth="1"/>
    <col min="5889" max="5889" width="31.5703125" style="156" customWidth="1"/>
    <col min="5890" max="5890" width="13.85546875" style="156" customWidth="1"/>
    <col min="5891" max="5891" width="19.140625" style="156" customWidth="1"/>
    <col min="5892" max="5892" width="17.5703125" style="156" customWidth="1"/>
    <col min="5893" max="5893" width="14.7109375" style="156" customWidth="1"/>
    <col min="5894" max="6143" width="8.140625" style="156"/>
    <col min="6144" max="6144" width="8.7109375" style="156" customWidth="1"/>
    <col min="6145" max="6145" width="31.5703125" style="156" customWidth="1"/>
    <col min="6146" max="6146" width="13.85546875" style="156" customWidth="1"/>
    <col min="6147" max="6147" width="19.140625" style="156" customWidth="1"/>
    <col min="6148" max="6148" width="17.5703125" style="156" customWidth="1"/>
    <col min="6149" max="6149" width="14.7109375" style="156" customWidth="1"/>
    <col min="6150" max="6399" width="8.140625" style="156"/>
    <col min="6400" max="6400" width="8.7109375" style="156" customWidth="1"/>
    <col min="6401" max="6401" width="31.5703125" style="156" customWidth="1"/>
    <col min="6402" max="6402" width="13.85546875" style="156" customWidth="1"/>
    <col min="6403" max="6403" width="19.140625" style="156" customWidth="1"/>
    <col min="6404" max="6404" width="17.5703125" style="156" customWidth="1"/>
    <col min="6405" max="6405" width="14.7109375" style="156" customWidth="1"/>
    <col min="6406" max="6655" width="8.140625" style="156"/>
    <col min="6656" max="6656" width="8.7109375" style="156" customWidth="1"/>
    <col min="6657" max="6657" width="31.5703125" style="156" customWidth="1"/>
    <col min="6658" max="6658" width="13.85546875" style="156" customWidth="1"/>
    <col min="6659" max="6659" width="19.140625" style="156" customWidth="1"/>
    <col min="6660" max="6660" width="17.5703125" style="156" customWidth="1"/>
    <col min="6661" max="6661" width="14.7109375" style="156" customWidth="1"/>
    <col min="6662" max="6911" width="8.140625" style="156"/>
    <col min="6912" max="6912" width="8.7109375" style="156" customWidth="1"/>
    <col min="6913" max="6913" width="31.5703125" style="156" customWidth="1"/>
    <col min="6914" max="6914" width="13.85546875" style="156" customWidth="1"/>
    <col min="6915" max="6915" width="19.140625" style="156" customWidth="1"/>
    <col min="6916" max="6916" width="17.5703125" style="156" customWidth="1"/>
    <col min="6917" max="6917" width="14.7109375" style="156" customWidth="1"/>
    <col min="6918" max="7167" width="8.140625" style="156"/>
    <col min="7168" max="7168" width="8.7109375" style="156" customWidth="1"/>
    <col min="7169" max="7169" width="31.5703125" style="156" customWidth="1"/>
    <col min="7170" max="7170" width="13.85546875" style="156" customWidth="1"/>
    <col min="7171" max="7171" width="19.140625" style="156" customWidth="1"/>
    <col min="7172" max="7172" width="17.5703125" style="156" customWidth="1"/>
    <col min="7173" max="7173" width="14.7109375" style="156" customWidth="1"/>
    <col min="7174" max="7423" width="8.140625" style="156"/>
    <col min="7424" max="7424" width="8.7109375" style="156" customWidth="1"/>
    <col min="7425" max="7425" width="31.5703125" style="156" customWidth="1"/>
    <col min="7426" max="7426" width="13.85546875" style="156" customWidth="1"/>
    <col min="7427" max="7427" width="19.140625" style="156" customWidth="1"/>
    <col min="7428" max="7428" width="17.5703125" style="156" customWidth="1"/>
    <col min="7429" max="7429" width="14.7109375" style="156" customWidth="1"/>
    <col min="7430" max="7679" width="8.140625" style="156"/>
    <col min="7680" max="7680" width="8.7109375" style="156" customWidth="1"/>
    <col min="7681" max="7681" width="31.5703125" style="156" customWidth="1"/>
    <col min="7682" max="7682" width="13.85546875" style="156" customWidth="1"/>
    <col min="7683" max="7683" width="19.140625" style="156" customWidth="1"/>
    <col min="7684" max="7684" width="17.5703125" style="156" customWidth="1"/>
    <col min="7685" max="7685" width="14.7109375" style="156" customWidth="1"/>
    <col min="7686" max="7935" width="8.140625" style="156"/>
    <col min="7936" max="7936" width="8.7109375" style="156" customWidth="1"/>
    <col min="7937" max="7937" width="31.5703125" style="156" customWidth="1"/>
    <col min="7938" max="7938" width="13.85546875" style="156" customWidth="1"/>
    <col min="7939" max="7939" width="19.140625" style="156" customWidth="1"/>
    <col min="7940" max="7940" width="17.5703125" style="156" customWidth="1"/>
    <col min="7941" max="7941" width="14.7109375" style="156" customWidth="1"/>
    <col min="7942" max="8191" width="8.140625" style="156"/>
    <col min="8192" max="8192" width="8.7109375" style="156" customWidth="1"/>
    <col min="8193" max="8193" width="31.5703125" style="156" customWidth="1"/>
    <col min="8194" max="8194" width="13.85546875" style="156" customWidth="1"/>
    <col min="8195" max="8195" width="19.140625" style="156" customWidth="1"/>
    <col min="8196" max="8196" width="17.5703125" style="156" customWidth="1"/>
    <col min="8197" max="8197" width="14.7109375" style="156" customWidth="1"/>
    <col min="8198" max="8447" width="8.140625" style="156"/>
    <col min="8448" max="8448" width="8.7109375" style="156" customWidth="1"/>
    <col min="8449" max="8449" width="31.5703125" style="156" customWidth="1"/>
    <col min="8450" max="8450" width="13.85546875" style="156" customWidth="1"/>
    <col min="8451" max="8451" width="19.140625" style="156" customWidth="1"/>
    <col min="8452" max="8452" width="17.5703125" style="156" customWidth="1"/>
    <col min="8453" max="8453" width="14.7109375" style="156" customWidth="1"/>
    <col min="8454" max="8703" width="8.140625" style="156"/>
    <col min="8704" max="8704" width="8.7109375" style="156" customWidth="1"/>
    <col min="8705" max="8705" width="31.5703125" style="156" customWidth="1"/>
    <col min="8706" max="8706" width="13.85546875" style="156" customWidth="1"/>
    <col min="8707" max="8707" width="19.140625" style="156" customWidth="1"/>
    <col min="8708" max="8708" width="17.5703125" style="156" customWidth="1"/>
    <col min="8709" max="8709" width="14.7109375" style="156" customWidth="1"/>
    <col min="8710" max="8959" width="8.140625" style="156"/>
    <col min="8960" max="8960" width="8.7109375" style="156" customWidth="1"/>
    <col min="8961" max="8961" width="31.5703125" style="156" customWidth="1"/>
    <col min="8962" max="8962" width="13.85546875" style="156" customWidth="1"/>
    <col min="8963" max="8963" width="19.140625" style="156" customWidth="1"/>
    <col min="8964" max="8964" width="17.5703125" style="156" customWidth="1"/>
    <col min="8965" max="8965" width="14.7109375" style="156" customWidth="1"/>
    <col min="8966" max="9215" width="8.140625" style="156"/>
    <col min="9216" max="9216" width="8.7109375" style="156" customWidth="1"/>
    <col min="9217" max="9217" width="31.5703125" style="156" customWidth="1"/>
    <col min="9218" max="9218" width="13.85546875" style="156" customWidth="1"/>
    <col min="9219" max="9219" width="19.140625" style="156" customWidth="1"/>
    <col min="9220" max="9220" width="17.5703125" style="156" customWidth="1"/>
    <col min="9221" max="9221" width="14.7109375" style="156" customWidth="1"/>
    <col min="9222" max="9471" width="8.140625" style="156"/>
    <col min="9472" max="9472" width="8.7109375" style="156" customWidth="1"/>
    <col min="9473" max="9473" width="31.5703125" style="156" customWidth="1"/>
    <col min="9474" max="9474" width="13.85546875" style="156" customWidth="1"/>
    <col min="9475" max="9475" width="19.140625" style="156" customWidth="1"/>
    <col min="9476" max="9476" width="17.5703125" style="156" customWidth="1"/>
    <col min="9477" max="9477" width="14.7109375" style="156" customWidth="1"/>
    <col min="9478" max="9727" width="8.140625" style="156"/>
    <col min="9728" max="9728" width="8.7109375" style="156" customWidth="1"/>
    <col min="9729" max="9729" width="31.5703125" style="156" customWidth="1"/>
    <col min="9730" max="9730" width="13.85546875" style="156" customWidth="1"/>
    <col min="9731" max="9731" width="19.140625" style="156" customWidth="1"/>
    <col min="9732" max="9732" width="17.5703125" style="156" customWidth="1"/>
    <col min="9733" max="9733" width="14.7109375" style="156" customWidth="1"/>
    <col min="9734" max="9983" width="8.140625" style="156"/>
    <col min="9984" max="9984" width="8.7109375" style="156" customWidth="1"/>
    <col min="9985" max="9985" width="31.5703125" style="156" customWidth="1"/>
    <col min="9986" max="9986" width="13.85546875" style="156" customWidth="1"/>
    <col min="9987" max="9987" width="19.140625" style="156" customWidth="1"/>
    <col min="9988" max="9988" width="17.5703125" style="156" customWidth="1"/>
    <col min="9989" max="9989" width="14.7109375" style="156" customWidth="1"/>
    <col min="9990" max="10239" width="8.140625" style="156"/>
    <col min="10240" max="10240" width="8.7109375" style="156" customWidth="1"/>
    <col min="10241" max="10241" width="31.5703125" style="156" customWidth="1"/>
    <col min="10242" max="10242" width="13.85546875" style="156" customWidth="1"/>
    <col min="10243" max="10243" width="19.140625" style="156" customWidth="1"/>
    <col min="10244" max="10244" width="17.5703125" style="156" customWidth="1"/>
    <col min="10245" max="10245" width="14.7109375" style="156" customWidth="1"/>
    <col min="10246" max="10495" width="8.140625" style="156"/>
    <col min="10496" max="10496" width="8.7109375" style="156" customWidth="1"/>
    <col min="10497" max="10497" width="31.5703125" style="156" customWidth="1"/>
    <col min="10498" max="10498" width="13.85546875" style="156" customWidth="1"/>
    <col min="10499" max="10499" width="19.140625" style="156" customWidth="1"/>
    <col min="10500" max="10500" width="17.5703125" style="156" customWidth="1"/>
    <col min="10501" max="10501" width="14.7109375" style="156" customWidth="1"/>
    <col min="10502" max="10751" width="8.140625" style="156"/>
    <col min="10752" max="10752" width="8.7109375" style="156" customWidth="1"/>
    <col min="10753" max="10753" width="31.5703125" style="156" customWidth="1"/>
    <col min="10754" max="10754" width="13.85546875" style="156" customWidth="1"/>
    <col min="10755" max="10755" width="19.140625" style="156" customWidth="1"/>
    <col min="10756" max="10756" width="17.5703125" style="156" customWidth="1"/>
    <col min="10757" max="10757" width="14.7109375" style="156" customWidth="1"/>
    <col min="10758" max="11007" width="8.140625" style="156"/>
    <col min="11008" max="11008" width="8.7109375" style="156" customWidth="1"/>
    <col min="11009" max="11009" width="31.5703125" style="156" customWidth="1"/>
    <col min="11010" max="11010" width="13.85546875" style="156" customWidth="1"/>
    <col min="11011" max="11011" width="19.140625" style="156" customWidth="1"/>
    <col min="11012" max="11012" width="17.5703125" style="156" customWidth="1"/>
    <col min="11013" max="11013" width="14.7109375" style="156" customWidth="1"/>
    <col min="11014" max="11263" width="8.140625" style="156"/>
    <col min="11264" max="11264" width="8.7109375" style="156" customWidth="1"/>
    <col min="11265" max="11265" width="31.5703125" style="156" customWidth="1"/>
    <col min="11266" max="11266" width="13.85546875" style="156" customWidth="1"/>
    <col min="11267" max="11267" width="19.140625" style="156" customWidth="1"/>
    <col min="11268" max="11268" width="17.5703125" style="156" customWidth="1"/>
    <col min="11269" max="11269" width="14.7109375" style="156" customWidth="1"/>
    <col min="11270" max="11519" width="8.140625" style="156"/>
    <col min="11520" max="11520" width="8.7109375" style="156" customWidth="1"/>
    <col min="11521" max="11521" width="31.5703125" style="156" customWidth="1"/>
    <col min="11522" max="11522" width="13.85546875" style="156" customWidth="1"/>
    <col min="11523" max="11523" width="19.140625" style="156" customWidth="1"/>
    <col min="11524" max="11524" width="17.5703125" style="156" customWidth="1"/>
    <col min="11525" max="11525" width="14.7109375" style="156" customWidth="1"/>
    <col min="11526" max="11775" width="8.140625" style="156"/>
    <col min="11776" max="11776" width="8.7109375" style="156" customWidth="1"/>
    <col min="11777" max="11777" width="31.5703125" style="156" customWidth="1"/>
    <col min="11778" max="11778" width="13.85546875" style="156" customWidth="1"/>
    <col min="11779" max="11779" width="19.140625" style="156" customWidth="1"/>
    <col min="11780" max="11780" width="17.5703125" style="156" customWidth="1"/>
    <col min="11781" max="11781" width="14.7109375" style="156" customWidth="1"/>
    <col min="11782" max="12031" width="8.140625" style="156"/>
    <col min="12032" max="12032" width="8.7109375" style="156" customWidth="1"/>
    <col min="12033" max="12033" width="31.5703125" style="156" customWidth="1"/>
    <col min="12034" max="12034" width="13.85546875" style="156" customWidth="1"/>
    <col min="12035" max="12035" width="19.140625" style="156" customWidth="1"/>
    <col min="12036" max="12036" width="17.5703125" style="156" customWidth="1"/>
    <col min="12037" max="12037" width="14.7109375" style="156" customWidth="1"/>
    <col min="12038" max="12287" width="8.140625" style="156"/>
    <col min="12288" max="12288" width="8.7109375" style="156" customWidth="1"/>
    <col min="12289" max="12289" width="31.5703125" style="156" customWidth="1"/>
    <col min="12290" max="12290" width="13.85546875" style="156" customWidth="1"/>
    <col min="12291" max="12291" width="19.140625" style="156" customWidth="1"/>
    <col min="12292" max="12292" width="17.5703125" style="156" customWidth="1"/>
    <col min="12293" max="12293" width="14.7109375" style="156" customWidth="1"/>
    <col min="12294" max="12543" width="8.140625" style="156"/>
    <col min="12544" max="12544" width="8.7109375" style="156" customWidth="1"/>
    <col min="12545" max="12545" width="31.5703125" style="156" customWidth="1"/>
    <col min="12546" max="12546" width="13.85546875" style="156" customWidth="1"/>
    <col min="12547" max="12547" width="19.140625" style="156" customWidth="1"/>
    <col min="12548" max="12548" width="17.5703125" style="156" customWidth="1"/>
    <col min="12549" max="12549" width="14.7109375" style="156" customWidth="1"/>
    <col min="12550" max="12799" width="8.140625" style="156"/>
    <col min="12800" max="12800" width="8.7109375" style="156" customWidth="1"/>
    <col min="12801" max="12801" width="31.5703125" style="156" customWidth="1"/>
    <col min="12802" max="12802" width="13.85546875" style="156" customWidth="1"/>
    <col min="12803" max="12803" width="19.140625" style="156" customWidth="1"/>
    <col min="12804" max="12804" width="17.5703125" style="156" customWidth="1"/>
    <col min="12805" max="12805" width="14.7109375" style="156" customWidth="1"/>
    <col min="12806" max="13055" width="8.140625" style="156"/>
    <col min="13056" max="13056" width="8.7109375" style="156" customWidth="1"/>
    <col min="13057" max="13057" width="31.5703125" style="156" customWidth="1"/>
    <col min="13058" max="13058" width="13.85546875" style="156" customWidth="1"/>
    <col min="13059" max="13059" width="19.140625" style="156" customWidth="1"/>
    <col min="13060" max="13060" width="17.5703125" style="156" customWidth="1"/>
    <col min="13061" max="13061" width="14.7109375" style="156" customWidth="1"/>
    <col min="13062" max="13311" width="8.140625" style="156"/>
    <col min="13312" max="13312" width="8.7109375" style="156" customWidth="1"/>
    <col min="13313" max="13313" width="31.5703125" style="156" customWidth="1"/>
    <col min="13314" max="13314" width="13.85546875" style="156" customWidth="1"/>
    <col min="13315" max="13315" width="19.140625" style="156" customWidth="1"/>
    <col min="13316" max="13316" width="17.5703125" style="156" customWidth="1"/>
    <col min="13317" max="13317" width="14.7109375" style="156" customWidth="1"/>
    <col min="13318" max="13567" width="8.140625" style="156"/>
    <col min="13568" max="13568" width="8.7109375" style="156" customWidth="1"/>
    <col min="13569" max="13569" width="31.5703125" style="156" customWidth="1"/>
    <col min="13570" max="13570" width="13.85546875" style="156" customWidth="1"/>
    <col min="13571" max="13571" width="19.140625" style="156" customWidth="1"/>
    <col min="13572" max="13572" width="17.5703125" style="156" customWidth="1"/>
    <col min="13573" max="13573" width="14.7109375" style="156" customWidth="1"/>
    <col min="13574" max="13823" width="8.140625" style="156"/>
    <col min="13824" max="13824" width="8.7109375" style="156" customWidth="1"/>
    <col min="13825" max="13825" width="31.5703125" style="156" customWidth="1"/>
    <col min="13826" max="13826" width="13.85546875" style="156" customWidth="1"/>
    <col min="13827" max="13827" width="19.140625" style="156" customWidth="1"/>
    <col min="13828" max="13828" width="17.5703125" style="156" customWidth="1"/>
    <col min="13829" max="13829" width="14.7109375" style="156" customWidth="1"/>
    <col min="13830" max="14079" width="8.140625" style="156"/>
    <col min="14080" max="14080" width="8.7109375" style="156" customWidth="1"/>
    <col min="14081" max="14081" width="31.5703125" style="156" customWidth="1"/>
    <col min="14082" max="14082" width="13.85546875" style="156" customWidth="1"/>
    <col min="14083" max="14083" width="19.140625" style="156" customWidth="1"/>
    <col min="14084" max="14084" width="17.5703125" style="156" customWidth="1"/>
    <col min="14085" max="14085" width="14.7109375" style="156" customWidth="1"/>
    <col min="14086" max="14335" width="8.140625" style="156"/>
    <col min="14336" max="14336" width="8.7109375" style="156" customWidth="1"/>
    <col min="14337" max="14337" width="31.5703125" style="156" customWidth="1"/>
    <col min="14338" max="14338" width="13.85546875" style="156" customWidth="1"/>
    <col min="14339" max="14339" width="19.140625" style="156" customWidth="1"/>
    <col min="14340" max="14340" width="17.5703125" style="156" customWidth="1"/>
    <col min="14341" max="14341" width="14.7109375" style="156" customWidth="1"/>
    <col min="14342" max="14591" width="8.140625" style="156"/>
    <col min="14592" max="14592" width="8.7109375" style="156" customWidth="1"/>
    <col min="14593" max="14593" width="31.5703125" style="156" customWidth="1"/>
    <col min="14594" max="14594" width="13.85546875" style="156" customWidth="1"/>
    <col min="14595" max="14595" width="19.140625" style="156" customWidth="1"/>
    <col min="14596" max="14596" width="17.5703125" style="156" customWidth="1"/>
    <col min="14597" max="14597" width="14.7109375" style="156" customWidth="1"/>
    <col min="14598" max="14847" width="8.140625" style="156"/>
    <col min="14848" max="14848" width="8.7109375" style="156" customWidth="1"/>
    <col min="14849" max="14849" width="31.5703125" style="156" customWidth="1"/>
    <col min="14850" max="14850" width="13.85546875" style="156" customWidth="1"/>
    <col min="14851" max="14851" width="19.140625" style="156" customWidth="1"/>
    <col min="14852" max="14852" width="17.5703125" style="156" customWidth="1"/>
    <col min="14853" max="14853" width="14.7109375" style="156" customWidth="1"/>
    <col min="14854" max="15103" width="8.140625" style="156"/>
    <col min="15104" max="15104" width="8.7109375" style="156" customWidth="1"/>
    <col min="15105" max="15105" width="31.5703125" style="156" customWidth="1"/>
    <col min="15106" max="15106" width="13.85546875" style="156" customWidth="1"/>
    <col min="15107" max="15107" width="19.140625" style="156" customWidth="1"/>
    <col min="15108" max="15108" width="17.5703125" style="156" customWidth="1"/>
    <col min="15109" max="15109" width="14.7109375" style="156" customWidth="1"/>
    <col min="15110" max="15359" width="8.140625" style="156"/>
    <col min="15360" max="15360" width="8.7109375" style="156" customWidth="1"/>
    <col min="15361" max="15361" width="31.5703125" style="156" customWidth="1"/>
    <col min="15362" max="15362" width="13.85546875" style="156" customWidth="1"/>
    <col min="15363" max="15363" width="19.140625" style="156" customWidth="1"/>
    <col min="15364" max="15364" width="17.5703125" style="156" customWidth="1"/>
    <col min="15365" max="15365" width="14.7109375" style="156" customWidth="1"/>
    <col min="15366" max="15615" width="8.140625" style="156"/>
    <col min="15616" max="15616" width="8.7109375" style="156" customWidth="1"/>
    <col min="15617" max="15617" width="31.5703125" style="156" customWidth="1"/>
    <col min="15618" max="15618" width="13.85546875" style="156" customWidth="1"/>
    <col min="15619" max="15619" width="19.140625" style="156" customWidth="1"/>
    <col min="15620" max="15620" width="17.5703125" style="156" customWidth="1"/>
    <col min="15621" max="15621" width="14.7109375" style="156" customWidth="1"/>
    <col min="15622" max="15871" width="8.140625" style="156"/>
    <col min="15872" max="15872" width="8.7109375" style="156" customWidth="1"/>
    <col min="15873" max="15873" width="31.5703125" style="156" customWidth="1"/>
    <col min="15874" max="15874" width="13.85546875" style="156" customWidth="1"/>
    <col min="15875" max="15875" width="19.140625" style="156" customWidth="1"/>
    <col min="15876" max="15876" width="17.5703125" style="156" customWidth="1"/>
    <col min="15877" max="15877" width="14.7109375" style="156" customWidth="1"/>
    <col min="15878" max="16127" width="8.140625" style="156"/>
    <col min="16128" max="16128" width="8.7109375" style="156" customWidth="1"/>
    <col min="16129" max="16129" width="31.5703125" style="156" customWidth="1"/>
    <col min="16130" max="16130" width="13.85546875" style="156" customWidth="1"/>
    <col min="16131" max="16131" width="19.140625" style="156" customWidth="1"/>
    <col min="16132" max="16132" width="17.5703125" style="156" customWidth="1"/>
    <col min="16133" max="16133" width="14.7109375" style="156" customWidth="1"/>
    <col min="16134" max="16384" width="8.140625" style="156"/>
  </cols>
  <sheetData>
    <row r="1" spans="1:5" ht="23.25" hidden="1" customHeight="1" x14ac:dyDescent="0.25">
      <c r="A1" s="221"/>
      <c r="B1" s="221"/>
      <c r="C1" s="221"/>
      <c r="D1" s="221"/>
      <c r="E1" s="221"/>
    </row>
    <row r="2" spans="1:5" hidden="1" x14ac:dyDescent="0.25">
      <c r="A2" s="221" t="s">
        <v>268</v>
      </c>
      <c r="B2" s="221"/>
      <c r="C2" s="221"/>
      <c r="D2" s="221"/>
      <c r="E2" s="221"/>
    </row>
    <row r="3" spans="1:5" ht="15.75" customHeight="1" x14ac:dyDescent="0.25">
      <c r="A3" s="222" t="s">
        <v>315</v>
      </c>
      <c r="B3" s="222"/>
      <c r="C3" s="222"/>
      <c r="D3" s="222"/>
      <c r="E3" s="222"/>
    </row>
    <row r="4" spans="1:5" x14ac:dyDescent="0.25">
      <c r="A4" s="222" t="s">
        <v>269</v>
      </c>
      <c r="B4" s="222"/>
      <c r="C4" s="222"/>
      <c r="D4" s="222"/>
      <c r="E4" s="222"/>
    </row>
    <row r="5" spans="1:5" x14ac:dyDescent="0.25">
      <c r="A5" s="222" t="s">
        <v>270</v>
      </c>
      <c r="B5" s="222"/>
      <c r="C5" s="222"/>
      <c r="D5" s="222"/>
      <c r="E5" s="222"/>
    </row>
    <row r="6" spans="1:5" ht="26.25" customHeight="1" x14ac:dyDescent="0.25">
      <c r="A6" s="221" t="s">
        <v>271</v>
      </c>
      <c r="B6" s="221"/>
      <c r="C6" s="221"/>
      <c r="D6" s="221"/>
      <c r="E6" s="156" t="s">
        <v>361</v>
      </c>
    </row>
    <row r="7" spans="1:5" x14ac:dyDescent="0.25">
      <c r="A7" s="221"/>
      <c r="B7" s="221"/>
      <c r="C7" s="221"/>
      <c r="D7" s="221"/>
      <c r="E7" s="221"/>
    </row>
    <row r="8" spans="1:5" ht="36.75" customHeight="1" x14ac:dyDescent="0.25">
      <c r="A8" s="223" t="s">
        <v>316</v>
      </c>
      <c r="B8" s="223"/>
      <c r="C8" s="223"/>
      <c r="D8" s="223"/>
      <c r="E8" s="223"/>
    </row>
    <row r="9" spans="1:5" ht="29.25" customHeight="1" x14ac:dyDescent="0.25">
      <c r="A9" s="223" t="s">
        <v>273</v>
      </c>
      <c r="B9" s="223"/>
      <c r="C9" s="223"/>
      <c r="D9" s="223"/>
      <c r="E9" s="223"/>
    </row>
    <row r="10" spans="1:5" ht="30" customHeight="1" x14ac:dyDescent="0.25">
      <c r="A10" s="223" t="s">
        <v>274</v>
      </c>
      <c r="B10" s="223"/>
      <c r="C10" s="223"/>
      <c r="D10" s="223"/>
      <c r="E10" s="223"/>
    </row>
    <row r="11" spans="1:5" ht="30" customHeight="1" x14ac:dyDescent="0.25">
      <c r="A11" s="223" t="s">
        <v>275</v>
      </c>
      <c r="B11" s="223"/>
      <c r="C11" s="223"/>
      <c r="D11" s="223"/>
      <c r="E11" s="223"/>
    </row>
    <row r="12" spans="1:5" ht="29.25" customHeight="1" x14ac:dyDescent="0.25">
      <c r="A12" s="223" t="s">
        <v>276</v>
      </c>
      <c r="B12" s="223"/>
      <c r="C12" s="223"/>
      <c r="D12" s="223"/>
      <c r="E12" s="223"/>
    </row>
    <row r="13" spans="1:5" ht="28.5" customHeight="1" x14ac:dyDescent="0.25">
      <c r="A13" s="223" t="s">
        <v>277</v>
      </c>
      <c r="B13" s="223"/>
      <c r="C13" s="223"/>
      <c r="D13" s="223"/>
      <c r="E13" s="223"/>
    </row>
    <row r="14" spans="1:5" ht="15.75" customHeight="1" thickBot="1" x14ac:dyDescent="0.3">
      <c r="A14" s="221"/>
      <c r="B14" s="221"/>
      <c r="C14" s="221"/>
      <c r="D14" s="221"/>
      <c r="E14" s="221"/>
    </row>
    <row r="15" spans="1:5" ht="120.75" thickBot="1" x14ac:dyDescent="0.3">
      <c r="A15" s="159" t="s">
        <v>2</v>
      </c>
      <c r="B15" s="157" t="s">
        <v>279</v>
      </c>
      <c r="C15" s="157" t="s">
        <v>0</v>
      </c>
      <c r="D15" s="157" t="s">
        <v>278</v>
      </c>
      <c r="E15" s="157" t="s">
        <v>1</v>
      </c>
    </row>
    <row r="16" spans="1:5" x14ac:dyDescent="0.25">
      <c r="A16" s="229" t="s">
        <v>8</v>
      </c>
      <c r="B16" s="230"/>
      <c r="C16" s="230"/>
      <c r="D16" s="230"/>
      <c r="E16" s="160"/>
    </row>
    <row r="17" spans="1:5" ht="15" customHeight="1" x14ac:dyDescent="0.25">
      <c r="A17" s="169" t="s">
        <v>56</v>
      </c>
      <c r="B17" s="170" t="s">
        <v>22</v>
      </c>
      <c r="C17" s="171" t="s">
        <v>11</v>
      </c>
      <c r="D17" s="172">
        <v>0.14000000000000001</v>
      </c>
      <c r="E17" s="173">
        <v>4592.62</v>
      </c>
    </row>
    <row r="18" spans="1:5" ht="15" customHeight="1" x14ac:dyDescent="0.25">
      <c r="A18" s="226" t="s">
        <v>280</v>
      </c>
      <c r="B18" s="227"/>
      <c r="C18" s="227"/>
      <c r="D18" s="228"/>
      <c r="E18" s="174"/>
    </row>
    <row r="19" spans="1:5" ht="29.25" customHeight="1" x14ac:dyDescent="0.25">
      <c r="A19" s="169" t="s">
        <v>363</v>
      </c>
      <c r="B19" s="175">
        <v>1</v>
      </c>
      <c r="C19" s="171" t="s">
        <v>364</v>
      </c>
      <c r="D19" s="172">
        <f>E19/B19</f>
        <v>762.53</v>
      </c>
      <c r="E19" s="173">
        <v>762.53</v>
      </c>
    </row>
    <row r="20" spans="1:5" ht="15" customHeight="1" x14ac:dyDescent="0.25">
      <c r="A20" s="169" t="s">
        <v>365</v>
      </c>
      <c r="B20" s="170" t="s">
        <v>23</v>
      </c>
      <c r="C20" s="171" t="s">
        <v>13</v>
      </c>
      <c r="D20" s="172">
        <f t="shared" ref="D20:D25" si="0">E20</f>
        <v>122132.4</v>
      </c>
      <c r="E20" s="173">
        <v>122132.4</v>
      </c>
    </row>
    <row r="21" spans="1:5" ht="29.25" customHeight="1" x14ac:dyDescent="0.25">
      <c r="A21" s="169" t="s">
        <v>331</v>
      </c>
      <c r="B21" s="176">
        <v>0.02</v>
      </c>
      <c r="C21" s="171" t="s">
        <v>17</v>
      </c>
      <c r="D21" s="172">
        <f>E21/B21</f>
        <v>11184</v>
      </c>
      <c r="E21" s="173">
        <v>223.68</v>
      </c>
    </row>
    <row r="22" spans="1:5" ht="29.25" customHeight="1" x14ac:dyDescent="0.25">
      <c r="A22" s="169" t="s">
        <v>259</v>
      </c>
      <c r="B22" s="170" t="s">
        <v>23</v>
      </c>
      <c r="C22" s="171" t="s">
        <v>11</v>
      </c>
      <c r="D22" s="172">
        <f t="shared" si="0"/>
        <v>33112.57</v>
      </c>
      <c r="E22" s="173">
        <f>1612.57+9*3500</f>
        <v>33112.57</v>
      </c>
    </row>
    <row r="23" spans="1:5" ht="15.75" customHeight="1" x14ac:dyDescent="0.25">
      <c r="A23" s="169" t="s">
        <v>283</v>
      </c>
      <c r="B23" s="170" t="s">
        <v>23</v>
      </c>
      <c r="C23" s="171" t="s">
        <v>11</v>
      </c>
      <c r="D23" s="172">
        <f t="shared" si="0"/>
        <v>2705.04</v>
      </c>
      <c r="E23" s="173">
        <v>2705.04</v>
      </c>
    </row>
    <row r="24" spans="1:5" ht="15" customHeight="1" x14ac:dyDescent="0.25">
      <c r="A24" s="169" t="s">
        <v>281</v>
      </c>
      <c r="B24" s="170" t="s">
        <v>262</v>
      </c>
      <c r="C24" s="171" t="s">
        <v>12</v>
      </c>
      <c r="D24" s="172">
        <f t="shared" si="0"/>
        <v>138434.51999999999</v>
      </c>
      <c r="E24" s="173">
        <v>138434.51999999999</v>
      </c>
    </row>
    <row r="25" spans="1:5" ht="15" customHeight="1" x14ac:dyDescent="0.25">
      <c r="A25" s="169" t="s">
        <v>282</v>
      </c>
      <c r="B25" s="170" t="s">
        <v>262</v>
      </c>
      <c r="C25" s="171" t="s">
        <v>12</v>
      </c>
      <c r="D25" s="172">
        <f t="shared" si="0"/>
        <v>2624.4</v>
      </c>
      <c r="E25" s="173">
        <v>2624.4</v>
      </c>
    </row>
    <row r="26" spans="1:5" x14ac:dyDescent="0.25">
      <c r="A26" s="226" t="s">
        <v>203</v>
      </c>
      <c r="B26" s="227"/>
      <c r="C26" s="227"/>
      <c r="D26" s="228"/>
      <c r="E26" s="174"/>
    </row>
    <row r="27" spans="1:5" ht="15" customHeight="1" x14ac:dyDescent="0.25">
      <c r="A27" s="169" t="s">
        <v>204</v>
      </c>
      <c r="B27" s="170" t="s">
        <v>23</v>
      </c>
      <c r="C27" s="171" t="s">
        <v>13</v>
      </c>
      <c r="D27" s="172">
        <f t="shared" ref="D27" si="1">E27</f>
        <v>350</v>
      </c>
      <c r="E27" s="173">
        <v>350</v>
      </c>
    </row>
    <row r="28" spans="1:5" ht="15" customHeight="1" x14ac:dyDescent="0.25">
      <c r="A28" s="226" t="s">
        <v>100</v>
      </c>
      <c r="B28" s="227"/>
      <c r="C28" s="227"/>
      <c r="D28" s="228"/>
      <c r="E28" s="174"/>
    </row>
    <row r="29" spans="1:5" ht="15" customHeight="1" x14ac:dyDescent="0.25">
      <c r="A29" s="169" t="s">
        <v>205</v>
      </c>
      <c r="B29" s="170" t="s">
        <v>23</v>
      </c>
      <c r="C29" s="171" t="s">
        <v>11</v>
      </c>
      <c r="D29" s="172">
        <f t="shared" ref="D29" si="2">E29</f>
        <v>40230.58</v>
      </c>
      <c r="E29" s="173">
        <v>40230.58</v>
      </c>
    </row>
    <row r="30" spans="1:5" ht="15" customHeight="1" x14ac:dyDescent="0.25">
      <c r="A30" s="226" t="s">
        <v>285</v>
      </c>
      <c r="B30" s="227"/>
      <c r="C30" s="227"/>
      <c r="D30" s="228"/>
      <c r="E30" s="174"/>
    </row>
    <row r="31" spans="1:5" ht="29.25" customHeight="1" x14ac:dyDescent="0.25">
      <c r="A31" s="169" t="s">
        <v>366</v>
      </c>
      <c r="B31" s="177">
        <v>4.4999999999999998E-2</v>
      </c>
      <c r="C31" s="171" t="s">
        <v>150</v>
      </c>
      <c r="D31" s="172">
        <f t="shared" ref="D31:D33" si="3">E31/B31</f>
        <v>14256.888888888889</v>
      </c>
      <c r="E31" s="173">
        <v>641.55999999999995</v>
      </c>
    </row>
    <row r="32" spans="1:5" ht="15" customHeight="1" x14ac:dyDescent="0.25">
      <c r="A32" s="169" t="s">
        <v>367</v>
      </c>
      <c r="B32" s="177">
        <v>4.0000000000000001E-3</v>
      </c>
      <c r="C32" s="171" t="s">
        <v>150</v>
      </c>
      <c r="D32" s="172">
        <f t="shared" si="3"/>
        <v>128794.99999999999</v>
      </c>
      <c r="E32" s="173">
        <v>515.17999999999995</v>
      </c>
    </row>
    <row r="33" spans="1:5" ht="15" customHeight="1" x14ac:dyDescent="0.25">
      <c r="A33" s="169" t="s">
        <v>362</v>
      </c>
      <c r="B33" s="177">
        <v>0.189</v>
      </c>
      <c r="C33" s="171" t="s">
        <v>87</v>
      </c>
      <c r="D33" s="172">
        <f t="shared" si="3"/>
        <v>8214.1798941798934</v>
      </c>
      <c r="E33" s="173">
        <v>1552.48</v>
      </c>
    </row>
    <row r="34" spans="1:5" ht="15" customHeight="1" x14ac:dyDescent="0.25">
      <c r="A34" s="169" t="s">
        <v>344</v>
      </c>
      <c r="B34" s="175">
        <v>3</v>
      </c>
      <c r="C34" s="171" t="s">
        <v>212</v>
      </c>
      <c r="D34" s="172">
        <f t="shared" ref="D34:D54" si="4">E34/B34</f>
        <v>96.963333333333324</v>
      </c>
      <c r="E34" s="173">
        <v>290.89</v>
      </c>
    </row>
    <row r="35" spans="1:5" ht="15" customHeight="1" x14ac:dyDescent="0.25">
      <c r="A35" s="169" t="s">
        <v>60</v>
      </c>
      <c r="B35" s="175">
        <v>1</v>
      </c>
      <c r="C35" s="171" t="s">
        <v>14</v>
      </c>
      <c r="D35" s="172">
        <f t="shared" si="4"/>
        <v>1005.22</v>
      </c>
      <c r="E35" s="173">
        <v>1005.22</v>
      </c>
    </row>
    <row r="36" spans="1:5" ht="15" customHeight="1" x14ac:dyDescent="0.25">
      <c r="A36" s="169" t="s">
        <v>111</v>
      </c>
      <c r="B36" s="175">
        <v>1</v>
      </c>
      <c r="C36" s="171" t="s">
        <v>15</v>
      </c>
      <c r="D36" s="172">
        <f t="shared" si="4"/>
        <v>961.8</v>
      </c>
      <c r="E36" s="173">
        <v>961.8</v>
      </c>
    </row>
    <row r="37" spans="1:5" ht="15" customHeight="1" x14ac:dyDescent="0.25">
      <c r="A37" s="169" t="s">
        <v>213</v>
      </c>
      <c r="B37" s="175">
        <v>1</v>
      </c>
      <c r="C37" s="171" t="s">
        <v>14</v>
      </c>
      <c r="D37" s="172">
        <f t="shared" si="4"/>
        <v>300.81</v>
      </c>
      <c r="E37" s="173">
        <v>300.81</v>
      </c>
    </row>
    <row r="38" spans="1:5" ht="15" customHeight="1" x14ac:dyDescent="0.25">
      <c r="A38" s="169" t="s">
        <v>368</v>
      </c>
      <c r="B38" s="175">
        <v>1</v>
      </c>
      <c r="C38" s="171" t="s">
        <v>13</v>
      </c>
      <c r="D38" s="172">
        <f t="shared" si="4"/>
        <v>149.54</v>
      </c>
      <c r="E38" s="173">
        <v>149.54</v>
      </c>
    </row>
    <row r="39" spans="1:5" ht="15" customHeight="1" x14ac:dyDescent="0.25">
      <c r="A39" s="169" t="s">
        <v>289</v>
      </c>
      <c r="B39" s="175">
        <v>4</v>
      </c>
      <c r="C39" s="171" t="s">
        <v>290</v>
      </c>
      <c r="D39" s="172">
        <f t="shared" si="4"/>
        <v>1103.2474999999999</v>
      </c>
      <c r="E39" s="173">
        <v>4412.99</v>
      </c>
    </row>
    <row r="40" spans="1:5" ht="15" customHeight="1" x14ac:dyDescent="0.25">
      <c r="A40" s="169" t="s">
        <v>78</v>
      </c>
      <c r="B40" s="176">
        <v>0.03</v>
      </c>
      <c r="C40" s="171" t="s">
        <v>79</v>
      </c>
      <c r="D40" s="172">
        <f t="shared" si="4"/>
        <v>30174.333333333336</v>
      </c>
      <c r="E40" s="173">
        <v>905.23</v>
      </c>
    </row>
    <row r="41" spans="1:5" ht="15" customHeight="1" x14ac:dyDescent="0.25">
      <c r="A41" s="169" t="s">
        <v>369</v>
      </c>
      <c r="B41" s="177">
        <v>1.7989999999999999</v>
      </c>
      <c r="C41" s="171" t="s">
        <v>16</v>
      </c>
      <c r="D41" s="172">
        <f t="shared" si="4"/>
        <v>1915.1361867704281</v>
      </c>
      <c r="E41" s="173">
        <v>3445.33</v>
      </c>
    </row>
    <row r="42" spans="1:5" ht="15" customHeight="1" x14ac:dyDescent="0.25">
      <c r="A42" s="169" t="s">
        <v>214</v>
      </c>
      <c r="B42" s="176">
        <v>0.01</v>
      </c>
      <c r="C42" s="171" t="s">
        <v>17</v>
      </c>
      <c r="D42" s="172">
        <f t="shared" si="4"/>
        <v>30081</v>
      </c>
      <c r="E42" s="173">
        <v>300.81</v>
      </c>
    </row>
    <row r="43" spans="1:5" ht="15" customHeight="1" x14ac:dyDescent="0.25">
      <c r="A43" s="169" t="s">
        <v>370</v>
      </c>
      <c r="B43" s="175">
        <v>3</v>
      </c>
      <c r="C43" s="171" t="s">
        <v>13</v>
      </c>
      <c r="D43" s="172">
        <f t="shared" si="4"/>
        <v>337.93666666666667</v>
      </c>
      <c r="E43" s="173">
        <v>1013.81</v>
      </c>
    </row>
    <row r="44" spans="1:5" ht="15" customHeight="1" x14ac:dyDescent="0.25">
      <c r="A44" s="169" t="s">
        <v>371</v>
      </c>
      <c r="B44" s="175">
        <v>1</v>
      </c>
      <c r="C44" s="171" t="s">
        <v>14</v>
      </c>
      <c r="D44" s="172">
        <f t="shared" si="4"/>
        <v>611.75</v>
      </c>
      <c r="E44" s="173">
        <v>611.75</v>
      </c>
    </row>
    <row r="45" spans="1:5" ht="15" customHeight="1" x14ac:dyDescent="0.25">
      <c r="A45" s="169" t="s">
        <v>80</v>
      </c>
      <c r="B45" s="176">
        <v>0.18</v>
      </c>
      <c r="C45" s="171" t="s">
        <v>15</v>
      </c>
      <c r="D45" s="172">
        <f t="shared" si="4"/>
        <v>17286</v>
      </c>
      <c r="E45" s="173">
        <v>3111.48</v>
      </c>
    </row>
    <row r="46" spans="1:5" ht="15" customHeight="1" x14ac:dyDescent="0.25">
      <c r="A46" s="169" t="s">
        <v>65</v>
      </c>
      <c r="B46" s="175">
        <v>7</v>
      </c>
      <c r="C46" s="171" t="s">
        <v>18</v>
      </c>
      <c r="D46" s="172">
        <f t="shared" si="4"/>
        <v>252.41142857142859</v>
      </c>
      <c r="E46" s="173">
        <v>1766.88</v>
      </c>
    </row>
    <row r="47" spans="1:5" ht="15" customHeight="1" x14ac:dyDescent="0.25">
      <c r="A47" s="169" t="s">
        <v>348</v>
      </c>
      <c r="B47" s="175">
        <v>3</v>
      </c>
      <c r="C47" s="171" t="s">
        <v>212</v>
      </c>
      <c r="D47" s="172">
        <f t="shared" si="4"/>
        <v>77.540000000000006</v>
      </c>
      <c r="E47" s="173">
        <v>232.62</v>
      </c>
    </row>
    <row r="48" spans="1:5" ht="15" customHeight="1" x14ac:dyDescent="0.25">
      <c r="A48" s="169" t="s">
        <v>293</v>
      </c>
      <c r="B48" s="175">
        <v>1</v>
      </c>
      <c r="C48" s="171" t="s">
        <v>13</v>
      </c>
      <c r="D48" s="172">
        <f t="shared" si="4"/>
        <v>7368.26</v>
      </c>
      <c r="E48" s="173">
        <v>7368.26</v>
      </c>
    </row>
    <row r="49" spans="1:5" ht="15" customHeight="1" x14ac:dyDescent="0.25">
      <c r="A49" s="169" t="s">
        <v>217</v>
      </c>
      <c r="B49" s="175">
        <v>1</v>
      </c>
      <c r="C49" s="171" t="s">
        <v>14</v>
      </c>
      <c r="D49" s="172">
        <f t="shared" si="4"/>
        <v>10936.37</v>
      </c>
      <c r="E49" s="173">
        <v>10936.37</v>
      </c>
    </row>
    <row r="50" spans="1:5" ht="15" customHeight="1" x14ac:dyDescent="0.25">
      <c r="A50" s="169" t="s">
        <v>220</v>
      </c>
      <c r="B50" s="175">
        <v>1</v>
      </c>
      <c r="C50" s="171" t="s">
        <v>20</v>
      </c>
      <c r="D50" s="172">
        <f t="shared" si="4"/>
        <v>857.06</v>
      </c>
      <c r="E50" s="173">
        <v>857.06</v>
      </c>
    </row>
    <row r="51" spans="1:5" ht="15" customHeight="1" x14ac:dyDescent="0.25">
      <c r="A51" s="169" t="s">
        <v>299</v>
      </c>
      <c r="B51" s="175">
        <v>1</v>
      </c>
      <c r="C51" s="171" t="s">
        <v>20</v>
      </c>
      <c r="D51" s="172">
        <f t="shared" si="4"/>
        <v>598.84</v>
      </c>
      <c r="E51" s="173">
        <v>598.84</v>
      </c>
    </row>
    <row r="52" spans="1:5" ht="15" customHeight="1" x14ac:dyDescent="0.25">
      <c r="A52" s="169" t="s">
        <v>68</v>
      </c>
      <c r="B52" s="175">
        <v>33</v>
      </c>
      <c r="C52" s="171" t="s">
        <v>20</v>
      </c>
      <c r="D52" s="172">
        <f t="shared" si="4"/>
        <v>302.27181818181816</v>
      </c>
      <c r="E52" s="173">
        <v>9974.9699999999993</v>
      </c>
    </row>
    <row r="53" spans="1:5" ht="30" customHeight="1" x14ac:dyDescent="0.25">
      <c r="A53" s="169" t="s">
        <v>221</v>
      </c>
      <c r="B53" s="175">
        <v>1</v>
      </c>
      <c r="C53" s="171" t="s">
        <v>222</v>
      </c>
      <c r="D53" s="172">
        <f t="shared" si="4"/>
        <v>83.98</v>
      </c>
      <c r="E53" s="173">
        <v>83.98</v>
      </c>
    </row>
    <row r="54" spans="1:5" ht="15" customHeight="1" x14ac:dyDescent="0.25">
      <c r="A54" s="169" t="s">
        <v>372</v>
      </c>
      <c r="B54" s="175">
        <v>1</v>
      </c>
      <c r="C54" s="171" t="s">
        <v>373</v>
      </c>
      <c r="D54" s="172">
        <f t="shared" si="4"/>
        <v>346.94</v>
      </c>
      <c r="E54" s="173">
        <v>346.94</v>
      </c>
    </row>
    <row r="55" spans="1:5" ht="15" customHeight="1" x14ac:dyDescent="0.25">
      <c r="A55" s="226" t="s">
        <v>300</v>
      </c>
      <c r="B55" s="227"/>
      <c r="C55" s="227"/>
      <c r="D55" s="228"/>
      <c r="E55" s="174"/>
    </row>
    <row r="56" spans="1:5" ht="15" customHeight="1" x14ac:dyDescent="0.25">
      <c r="A56" s="169" t="s">
        <v>147</v>
      </c>
      <c r="B56" s="177">
        <v>3.5999999999999997E-2</v>
      </c>
      <c r="C56" s="171" t="s">
        <v>87</v>
      </c>
      <c r="D56" s="172">
        <f t="shared" ref="D56:D73" si="5">E56/B56</f>
        <v>20741.388888888891</v>
      </c>
      <c r="E56" s="173">
        <v>746.69</v>
      </c>
    </row>
    <row r="57" spans="1:5" ht="15" customHeight="1" x14ac:dyDescent="0.25">
      <c r="A57" s="169" t="s">
        <v>374</v>
      </c>
      <c r="B57" s="176">
        <v>18.96</v>
      </c>
      <c r="C57" s="171" t="s">
        <v>12</v>
      </c>
      <c r="D57" s="172">
        <f t="shared" si="5"/>
        <v>533.68987341772151</v>
      </c>
      <c r="E57" s="173">
        <v>10118.76</v>
      </c>
    </row>
    <row r="58" spans="1:5" ht="15" customHeight="1" x14ac:dyDescent="0.25">
      <c r="A58" s="169" t="s">
        <v>375</v>
      </c>
      <c r="B58" s="176">
        <v>0.04</v>
      </c>
      <c r="C58" s="171" t="s">
        <v>17</v>
      </c>
      <c r="D58" s="172">
        <f t="shared" si="5"/>
        <v>6634</v>
      </c>
      <c r="E58" s="173">
        <v>265.36</v>
      </c>
    </row>
    <row r="59" spans="1:5" ht="15" customHeight="1" x14ac:dyDescent="0.25">
      <c r="A59" s="169" t="s">
        <v>247</v>
      </c>
      <c r="B59" s="178">
        <v>0.4</v>
      </c>
      <c r="C59" s="171" t="s">
        <v>17</v>
      </c>
      <c r="D59" s="172">
        <f t="shared" si="5"/>
        <v>4415.8749999999991</v>
      </c>
      <c r="E59" s="173">
        <v>1766.35</v>
      </c>
    </row>
    <row r="60" spans="1:5" ht="15" customHeight="1" x14ac:dyDescent="0.25">
      <c r="A60" s="169" t="s">
        <v>376</v>
      </c>
      <c r="B60" s="177">
        <v>0.16700000000000001</v>
      </c>
      <c r="C60" s="171" t="s">
        <v>132</v>
      </c>
      <c r="D60" s="172">
        <f t="shared" si="5"/>
        <v>19094.131736526942</v>
      </c>
      <c r="E60" s="173">
        <v>3188.72</v>
      </c>
    </row>
    <row r="61" spans="1:5" ht="31.5" customHeight="1" x14ac:dyDescent="0.25">
      <c r="A61" s="169" t="s">
        <v>377</v>
      </c>
      <c r="B61" s="178">
        <v>3.2</v>
      </c>
      <c r="C61" s="171" t="s">
        <v>81</v>
      </c>
      <c r="D61" s="172">
        <f t="shared" si="5"/>
        <v>160.56562499999998</v>
      </c>
      <c r="E61" s="173">
        <v>513.80999999999995</v>
      </c>
    </row>
    <row r="62" spans="1:5" ht="15" customHeight="1" x14ac:dyDescent="0.25">
      <c r="A62" s="169" t="s">
        <v>378</v>
      </c>
      <c r="B62" s="176">
        <v>0.02</v>
      </c>
      <c r="C62" s="171" t="s">
        <v>15</v>
      </c>
      <c r="D62" s="172">
        <f t="shared" si="5"/>
        <v>41655.5</v>
      </c>
      <c r="E62" s="173">
        <v>833.11</v>
      </c>
    </row>
    <row r="63" spans="1:5" ht="27.75" customHeight="1" x14ac:dyDescent="0.25">
      <c r="A63" s="169" t="s">
        <v>379</v>
      </c>
      <c r="B63" s="176">
        <v>0.01</v>
      </c>
      <c r="C63" s="171" t="s">
        <v>17</v>
      </c>
      <c r="D63" s="172">
        <f t="shared" si="5"/>
        <v>201961</v>
      </c>
      <c r="E63" s="173">
        <v>2019.61</v>
      </c>
    </row>
    <row r="64" spans="1:5" ht="27.75" customHeight="1" x14ac:dyDescent="0.25">
      <c r="A64" s="169" t="s">
        <v>380</v>
      </c>
      <c r="B64" s="177">
        <v>4.8000000000000001E-2</v>
      </c>
      <c r="C64" s="171" t="s">
        <v>87</v>
      </c>
      <c r="D64" s="172">
        <f t="shared" si="5"/>
        <v>112109.375</v>
      </c>
      <c r="E64" s="173">
        <v>5381.25</v>
      </c>
    </row>
    <row r="65" spans="1:5" ht="27.75" customHeight="1" x14ac:dyDescent="0.25">
      <c r="A65" s="169" t="s">
        <v>381</v>
      </c>
      <c r="B65" s="176">
        <v>1.42</v>
      </c>
      <c r="C65" s="171" t="s">
        <v>250</v>
      </c>
      <c r="D65" s="172">
        <f t="shared" si="5"/>
        <v>2914.2957746478878</v>
      </c>
      <c r="E65" s="173">
        <v>4138.3</v>
      </c>
    </row>
    <row r="66" spans="1:5" ht="15" customHeight="1" x14ac:dyDescent="0.25">
      <c r="A66" s="169" t="s">
        <v>382</v>
      </c>
      <c r="B66" s="176">
        <v>0.04</v>
      </c>
      <c r="C66" s="171" t="s">
        <v>17</v>
      </c>
      <c r="D66" s="172">
        <f t="shared" si="5"/>
        <v>60863.5</v>
      </c>
      <c r="E66" s="173">
        <v>2434.54</v>
      </c>
    </row>
    <row r="67" spans="1:5" ht="15" customHeight="1" x14ac:dyDescent="0.25">
      <c r="A67" s="169" t="s">
        <v>383</v>
      </c>
      <c r="B67" s="177">
        <v>3.1E-2</v>
      </c>
      <c r="C67" s="171" t="s">
        <v>15</v>
      </c>
      <c r="D67" s="172">
        <f t="shared" si="5"/>
        <v>51311.290322580651</v>
      </c>
      <c r="E67" s="173">
        <v>1590.65</v>
      </c>
    </row>
    <row r="68" spans="1:5" ht="15" customHeight="1" x14ac:dyDescent="0.25">
      <c r="A68" s="169" t="s">
        <v>384</v>
      </c>
      <c r="B68" s="176">
        <v>0.01</v>
      </c>
      <c r="C68" s="171" t="s">
        <v>87</v>
      </c>
      <c r="D68" s="172">
        <f t="shared" si="5"/>
        <v>16937</v>
      </c>
      <c r="E68" s="173">
        <v>169.37</v>
      </c>
    </row>
    <row r="69" spans="1:5" ht="15" customHeight="1" x14ac:dyDescent="0.25">
      <c r="A69" s="169" t="s">
        <v>385</v>
      </c>
      <c r="B69" s="175">
        <v>1</v>
      </c>
      <c r="C69" s="171" t="s">
        <v>386</v>
      </c>
      <c r="D69" s="172">
        <f t="shared" si="5"/>
        <v>2777.76</v>
      </c>
      <c r="E69" s="173">
        <v>2777.76</v>
      </c>
    </row>
    <row r="70" spans="1:5" ht="15" customHeight="1" x14ac:dyDescent="0.25">
      <c r="A70" s="169" t="s">
        <v>387</v>
      </c>
      <c r="B70" s="176">
        <v>0.01</v>
      </c>
      <c r="C70" s="171" t="s">
        <v>17</v>
      </c>
      <c r="D70" s="172">
        <f t="shared" si="5"/>
        <v>128627</v>
      </c>
      <c r="E70" s="173">
        <v>1286.27</v>
      </c>
    </row>
    <row r="71" spans="1:5" ht="15" customHeight="1" x14ac:dyDescent="0.25">
      <c r="A71" s="169" t="s">
        <v>388</v>
      </c>
      <c r="B71" s="176">
        <v>0.01</v>
      </c>
      <c r="C71" s="171" t="s">
        <v>17</v>
      </c>
      <c r="D71" s="172">
        <f t="shared" si="5"/>
        <v>94326</v>
      </c>
      <c r="E71" s="173">
        <v>943.26</v>
      </c>
    </row>
    <row r="72" spans="1:5" ht="15" customHeight="1" x14ac:dyDescent="0.25">
      <c r="A72" s="169" t="s">
        <v>351</v>
      </c>
      <c r="B72" s="176">
        <v>0.02</v>
      </c>
      <c r="C72" s="171" t="s">
        <v>17</v>
      </c>
      <c r="D72" s="172">
        <f t="shared" si="5"/>
        <v>48106.5</v>
      </c>
      <c r="E72" s="173">
        <v>962.13</v>
      </c>
    </row>
    <row r="73" spans="1:5" ht="29.25" customHeight="1" x14ac:dyDescent="0.25">
      <c r="A73" s="169" t="s">
        <v>352</v>
      </c>
      <c r="B73" s="177">
        <v>2.1999999999999999E-2</v>
      </c>
      <c r="C73" s="171" t="s">
        <v>15</v>
      </c>
      <c r="D73" s="172">
        <f t="shared" si="5"/>
        <v>44602.727272727272</v>
      </c>
      <c r="E73" s="173">
        <v>981.26</v>
      </c>
    </row>
    <row r="74" spans="1:5" ht="15" customHeight="1" x14ac:dyDescent="0.25">
      <c r="A74" s="169" t="s">
        <v>389</v>
      </c>
      <c r="B74" s="175">
        <v>1</v>
      </c>
      <c r="C74" s="171" t="s">
        <v>119</v>
      </c>
      <c r="D74" s="172">
        <f t="shared" ref="D74:D88" si="6">E74/B74</f>
        <v>222.44</v>
      </c>
      <c r="E74" s="173">
        <v>222.44</v>
      </c>
    </row>
    <row r="75" spans="1:5" ht="15" customHeight="1" x14ac:dyDescent="0.25">
      <c r="A75" s="169" t="s">
        <v>390</v>
      </c>
      <c r="B75" s="176">
        <v>0.17</v>
      </c>
      <c r="C75" s="171" t="s">
        <v>16</v>
      </c>
      <c r="D75" s="172">
        <f t="shared" si="6"/>
        <v>2036.4117647058822</v>
      </c>
      <c r="E75" s="173">
        <v>346.19</v>
      </c>
    </row>
    <row r="76" spans="1:5" ht="27.75" customHeight="1" x14ac:dyDescent="0.25">
      <c r="A76" s="169" t="s">
        <v>69</v>
      </c>
      <c r="B76" s="177">
        <v>1.7989999999999999</v>
      </c>
      <c r="C76" s="171" t="s">
        <v>16</v>
      </c>
      <c r="D76" s="172">
        <f t="shared" si="6"/>
        <v>2026.0478043357423</v>
      </c>
      <c r="E76" s="173">
        <v>3644.86</v>
      </c>
    </row>
    <row r="77" spans="1:5" ht="27.75" customHeight="1" x14ac:dyDescent="0.25">
      <c r="A77" s="169" t="s">
        <v>391</v>
      </c>
      <c r="B77" s="177">
        <v>1.7989999999999999</v>
      </c>
      <c r="C77" s="171" t="s">
        <v>16</v>
      </c>
      <c r="D77" s="172">
        <f t="shared" si="6"/>
        <v>2013.5964424680378</v>
      </c>
      <c r="E77" s="173">
        <v>3622.46</v>
      </c>
    </row>
    <row r="78" spans="1:5" ht="27.75" customHeight="1" x14ac:dyDescent="0.25">
      <c r="A78" s="169" t="s">
        <v>392</v>
      </c>
      <c r="B78" s="177">
        <f>2*2.492</f>
        <v>4.984</v>
      </c>
      <c r="C78" s="171" t="s">
        <v>16</v>
      </c>
      <c r="D78" s="172">
        <f t="shared" si="6"/>
        <v>610.34911717495993</v>
      </c>
      <c r="E78" s="173">
        <f>2*1520.99</f>
        <v>3041.98</v>
      </c>
    </row>
    <row r="79" spans="1:5" ht="27.75" customHeight="1" x14ac:dyDescent="0.25">
      <c r="A79" s="169" t="s">
        <v>62</v>
      </c>
      <c r="B79" s="177">
        <f>2*1.799</f>
        <v>3.5979999999999999</v>
      </c>
      <c r="C79" s="171" t="s">
        <v>16</v>
      </c>
      <c r="D79" s="172">
        <f t="shared" si="6"/>
        <v>2005.4530294608116</v>
      </c>
      <c r="E79" s="173">
        <f>2*3607.81</f>
        <v>7215.62</v>
      </c>
    </row>
    <row r="80" spans="1:5" ht="27.75" customHeight="1" x14ac:dyDescent="0.25">
      <c r="A80" s="169" t="s">
        <v>393</v>
      </c>
      <c r="B80" s="175">
        <v>161</v>
      </c>
      <c r="C80" s="171" t="s">
        <v>81</v>
      </c>
      <c r="D80" s="172">
        <f t="shared" si="6"/>
        <v>57.496397515527953</v>
      </c>
      <c r="E80" s="173">
        <v>9256.92</v>
      </c>
    </row>
    <row r="81" spans="1:6" ht="15" customHeight="1" x14ac:dyDescent="0.25">
      <c r="A81" s="169" t="s">
        <v>394</v>
      </c>
      <c r="B81" s="175">
        <v>1</v>
      </c>
      <c r="C81" s="171" t="s">
        <v>13</v>
      </c>
      <c r="D81" s="172">
        <f t="shared" si="6"/>
        <v>995.46</v>
      </c>
      <c r="E81" s="173">
        <v>995.46</v>
      </c>
    </row>
    <row r="82" spans="1:6" ht="27" customHeight="1" x14ac:dyDescent="0.25">
      <c r="A82" s="169" t="s">
        <v>395</v>
      </c>
      <c r="B82" s="177">
        <v>1.246</v>
      </c>
      <c r="C82" s="171" t="s">
        <v>16</v>
      </c>
      <c r="D82" s="172">
        <f t="shared" si="6"/>
        <v>610.35313001605141</v>
      </c>
      <c r="E82" s="173">
        <v>760.5</v>
      </c>
    </row>
    <row r="83" spans="1:6" ht="15" customHeight="1" x14ac:dyDescent="0.25">
      <c r="A83" s="169" t="s">
        <v>124</v>
      </c>
      <c r="B83" s="176">
        <v>0.02</v>
      </c>
      <c r="C83" s="171" t="s">
        <v>88</v>
      </c>
      <c r="D83" s="172">
        <f t="shared" si="6"/>
        <v>40206</v>
      </c>
      <c r="E83" s="173">
        <v>804.12</v>
      </c>
    </row>
    <row r="84" spans="1:6" ht="15" customHeight="1" x14ac:dyDescent="0.25">
      <c r="A84" s="169" t="s">
        <v>126</v>
      </c>
      <c r="B84" s="176">
        <v>0.02</v>
      </c>
      <c r="C84" s="171" t="s">
        <v>17</v>
      </c>
      <c r="D84" s="172">
        <f t="shared" si="6"/>
        <v>33681.5</v>
      </c>
      <c r="E84" s="173">
        <v>673.63</v>
      </c>
    </row>
    <row r="85" spans="1:6" ht="28.5" customHeight="1" x14ac:dyDescent="0.25">
      <c r="A85" s="169" t="s">
        <v>396</v>
      </c>
      <c r="B85" s="177">
        <v>6.0000000000000001E-3</v>
      </c>
      <c r="C85" s="171" t="s">
        <v>87</v>
      </c>
      <c r="D85" s="172">
        <f t="shared" si="6"/>
        <v>73705</v>
      </c>
      <c r="E85" s="173">
        <v>442.23</v>
      </c>
    </row>
    <row r="86" spans="1:6" s="181" customFormat="1" ht="28.5" customHeight="1" x14ac:dyDescent="0.25">
      <c r="A86" s="184" t="s">
        <v>406</v>
      </c>
      <c r="B86" s="182">
        <v>0.1</v>
      </c>
      <c r="C86" s="187" t="s">
        <v>87</v>
      </c>
      <c r="D86" s="183">
        <f t="shared" si="6"/>
        <v>23966.1</v>
      </c>
      <c r="E86" s="186">
        <v>2396.61</v>
      </c>
      <c r="F86" s="185"/>
    </row>
    <row r="87" spans="1:6" ht="15" customHeight="1" x14ac:dyDescent="0.25">
      <c r="A87" s="169" t="s">
        <v>128</v>
      </c>
      <c r="B87" s="177">
        <v>3.5999999999999997E-2</v>
      </c>
      <c r="C87" s="171" t="s">
        <v>87</v>
      </c>
      <c r="D87" s="172">
        <f t="shared" si="6"/>
        <v>15214.16666666667</v>
      </c>
      <c r="E87" s="173">
        <v>547.71</v>
      </c>
    </row>
    <row r="88" spans="1:6" ht="27" customHeight="1" x14ac:dyDescent="0.25">
      <c r="A88" s="169" t="s">
        <v>89</v>
      </c>
      <c r="B88" s="176">
        <v>0.01</v>
      </c>
      <c r="C88" s="171" t="s">
        <v>17</v>
      </c>
      <c r="D88" s="172">
        <f t="shared" si="6"/>
        <v>48977.999999999993</v>
      </c>
      <c r="E88" s="173">
        <v>489.78</v>
      </c>
    </row>
    <row r="89" spans="1:6" ht="15" customHeight="1" x14ac:dyDescent="0.25">
      <c r="A89" s="226" t="s">
        <v>40</v>
      </c>
      <c r="B89" s="227"/>
      <c r="C89" s="227"/>
      <c r="D89" s="228"/>
      <c r="E89" s="174"/>
    </row>
    <row r="90" spans="1:6" ht="28.5" customHeight="1" x14ac:dyDescent="0.25">
      <c r="A90" s="169" t="s">
        <v>59</v>
      </c>
      <c r="B90" s="170" t="s">
        <v>261</v>
      </c>
      <c r="C90" s="171" t="s">
        <v>11</v>
      </c>
      <c r="D90" s="172">
        <f t="shared" ref="D90:D100" si="7">E90</f>
        <v>8853.57</v>
      </c>
      <c r="E90" s="173">
        <v>8853.57</v>
      </c>
    </row>
    <row r="91" spans="1:6" x14ac:dyDescent="0.25">
      <c r="A91" s="226" t="s">
        <v>101</v>
      </c>
      <c r="B91" s="227"/>
      <c r="C91" s="227"/>
      <c r="D91" s="228"/>
      <c r="E91" s="174"/>
    </row>
    <row r="92" spans="1:6" ht="15" customHeight="1" x14ac:dyDescent="0.25">
      <c r="A92" s="169" t="s">
        <v>206</v>
      </c>
      <c r="B92" s="170" t="s">
        <v>261</v>
      </c>
      <c r="C92" s="171" t="s">
        <v>284</v>
      </c>
      <c r="D92" s="172">
        <f t="shared" si="7"/>
        <v>10200</v>
      </c>
      <c r="E92" s="173">
        <v>10200</v>
      </c>
    </row>
    <row r="93" spans="1:6" x14ac:dyDescent="0.25">
      <c r="A93" s="226" t="s">
        <v>83</v>
      </c>
      <c r="B93" s="227"/>
      <c r="C93" s="227"/>
      <c r="D93" s="228"/>
      <c r="E93" s="174"/>
    </row>
    <row r="94" spans="1:6" ht="15" customHeight="1" x14ac:dyDescent="0.25">
      <c r="A94" s="169" t="s">
        <v>84</v>
      </c>
      <c r="B94" s="170" t="s">
        <v>261</v>
      </c>
      <c r="C94" s="171" t="s">
        <v>11</v>
      </c>
      <c r="D94" s="172">
        <f t="shared" si="7"/>
        <v>21600</v>
      </c>
      <c r="E94" s="173">
        <v>21600</v>
      </c>
    </row>
    <row r="95" spans="1:6" ht="15" customHeight="1" x14ac:dyDescent="0.25">
      <c r="A95" s="226" t="s">
        <v>354</v>
      </c>
      <c r="B95" s="227"/>
      <c r="C95" s="227"/>
      <c r="D95" s="228"/>
      <c r="E95" s="174"/>
    </row>
    <row r="96" spans="1:6" ht="15" customHeight="1" x14ac:dyDescent="0.25">
      <c r="A96" s="169" t="s">
        <v>233</v>
      </c>
      <c r="B96" s="170" t="s">
        <v>23</v>
      </c>
      <c r="C96" s="171" t="s">
        <v>11</v>
      </c>
      <c r="D96" s="172">
        <f t="shared" si="7"/>
        <v>201.38</v>
      </c>
      <c r="E96" s="173">
        <v>201.38</v>
      </c>
    </row>
    <row r="97" spans="1:7" ht="30" customHeight="1" x14ac:dyDescent="0.25">
      <c r="A97" s="169" t="s">
        <v>355</v>
      </c>
      <c r="B97" s="170" t="s">
        <v>23</v>
      </c>
      <c r="C97" s="171" t="s">
        <v>11</v>
      </c>
      <c r="D97" s="172">
        <f t="shared" si="7"/>
        <v>1487.14</v>
      </c>
      <c r="E97" s="173">
        <v>1487.14</v>
      </c>
    </row>
    <row r="98" spans="1:7" x14ac:dyDescent="0.25">
      <c r="A98" s="226" t="s">
        <v>397</v>
      </c>
      <c r="B98" s="227"/>
      <c r="C98" s="227"/>
      <c r="D98" s="228"/>
      <c r="E98" s="174"/>
    </row>
    <row r="99" spans="1:7" ht="15" customHeight="1" x14ac:dyDescent="0.25">
      <c r="A99" s="169" t="s">
        <v>398</v>
      </c>
      <c r="B99" s="170" t="s">
        <v>24</v>
      </c>
      <c r="C99" s="171" t="s">
        <v>13</v>
      </c>
      <c r="D99" s="172">
        <f t="shared" si="7"/>
        <v>11021.96</v>
      </c>
      <c r="E99" s="173">
        <v>11021.96</v>
      </c>
    </row>
    <row r="100" spans="1:7" ht="15" customHeight="1" thickBot="1" x14ac:dyDescent="0.3">
      <c r="A100" s="169" t="s">
        <v>399</v>
      </c>
      <c r="B100" s="170" t="s">
        <v>24</v>
      </c>
      <c r="C100" s="171" t="s">
        <v>13</v>
      </c>
      <c r="D100" s="172">
        <f t="shared" si="7"/>
        <v>93644.03</v>
      </c>
      <c r="E100" s="173">
        <v>93644.03</v>
      </c>
    </row>
    <row r="101" spans="1:7" ht="15.75" customHeight="1" x14ac:dyDescent="0.25">
      <c r="A101" s="169" t="s">
        <v>400</v>
      </c>
      <c r="B101" s="170" t="s">
        <v>24</v>
      </c>
      <c r="C101" s="171" t="s">
        <v>13</v>
      </c>
      <c r="D101" s="172">
        <f>E101</f>
        <v>9841.7800000000007</v>
      </c>
      <c r="E101" s="173">
        <v>9841.7800000000007</v>
      </c>
      <c r="F101" s="161">
        <f>SUM(E17:E101)</f>
        <v>627980.71</v>
      </c>
      <c r="G101" s="158" t="s">
        <v>401</v>
      </c>
    </row>
    <row r="102" spans="1:7" s="34" customFormat="1" x14ac:dyDescent="0.25">
      <c r="A102" s="42" t="s">
        <v>10</v>
      </c>
      <c r="B102" s="59"/>
      <c r="C102" s="59"/>
      <c r="D102" s="59"/>
      <c r="E102" s="59"/>
    </row>
    <row r="103" spans="1:7" s="34" customFormat="1" x14ac:dyDescent="0.25">
      <c r="A103" s="39" t="s">
        <v>74</v>
      </c>
      <c r="B103" s="54" t="s">
        <v>22</v>
      </c>
      <c r="C103" s="56" t="s">
        <v>11</v>
      </c>
      <c r="D103" s="56">
        <f>E103</f>
        <v>62798.070999999996</v>
      </c>
      <c r="E103" s="56">
        <f>SUM(E17:E101)*10%</f>
        <v>62798.070999999996</v>
      </c>
    </row>
    <row r="104" spans="1:7" x14ac:dyDescent="0.25">
      <c r="A104" s="151" t="s">
        <v>26</v>
      </c>
      <c r="B104" s="54"/>
      <c r="C104" s="54"/>
      <c r="D104" s="54"/>
      <c r="E104" s="152">
        <f>F101+E103</f>
        <v>690778.78099999996</v>
      </c>
    </row>
    <row r="105" spans="1:7" x14ac:dyDescent="0.25">
      <c r="A105" s="221"/>
      <c r="B105" s="221"/>
      <c r="C105" s="221"/>
      <c r="D105" s="221"/>
      <c r="E105" s="221"/>
    </row>
    <row r="106" spans="1:7" ht="2.25" customHeight="1" x14ac:dyDescent="0.25">
      <c r="A106" s="221"/>
      <c r="B106" s="221"/>
      <c r="C106" s="221"/>
      <c r="D106" s="221"/>
      <c r="E106" s="221"/>
    </row>
    <row r="107" spans="1:7" s="164" customFormat="1" ht="21" customHeight="1" x14ac:dyDescent="0.25">
      <c r="A107" s="224" t="s">
        <v>403</v>
      </c>
      <c r="B107" s="224"/>
      <c r="C107" s="224"/>
      <c r="D107" s="224"/>
      <c r="E107" s="162">
        <f>E104</f>
        <v>690778.78099999996</v>
      </c>
      <c r="F107" s="163"/>
    </row>
    <row r="108" spans="1:7" s="164" customFormat="1" ht="20.25" customHeight="1" x14ac:dyDescent="0.25">
      <c r="A108" s="225" t="s">
        <v>407</v>
      </c>
      <c r="B108" s="225"/>
      <c r="C108" s="225"/>
      <c r="D108" s="225"/>
      <c r="E108" s="225"/>
      <c r="F108" s="165"/>
    </row>
    <row r="109" spans="1:7" s="164" customFormat="1" ht="24.75" customHeight="1" x14ac:dyDescent="0.25">
      <c r="A109" s="224" t="s">
        <v>311</v>
      </c>
      <c r="B109" s="224"/>
      <c r="C109" s="224"/>
      <c r="D109" s="224"/>
      <c r="E109" s="224"/>
      <c r="F109" s="166"/>
    </row>
    <row r="110" spans="1:7" s="164" customFormat="1" ht="24" customHeight="1" x14ac:dyDescent="0.25">
      <c r="A110" s="224" t="s">
        <v>312</v>
      </c>
      <c r="B110" s="224"/>
      <c r="C110" s="224"/>
      <c r="D110" s="224"/>
      <c r="E110" s="224"/>
      <c r="F110" s="166"/>
    </row>
    <row r="111" spans="1:7" s="164" customFormat="1" ht="28.5" customHeight="1" x14ac:dyDescent="0.25">
      <c r="A111" s="224" t="s">
        <v>313</v>
      </c>
      <c r="B111" s="224"/>
      <c r="C111" s="224"/>
      <c r="D111" s="224"/>
      <c r="E111" s="224"/>
      <c r="F111" s="166"/>
    </row>
    <row r="112" spans="1:7" s="164" customFormat="1" hidden="1" x14ac:dyDescent="0.25">
      <c r="A112" s="167"/>
      <c r="B112" s="167"/>
      <c r="C112" s="167"/>
      <c r="D112" s="167"/>
      <c r="E112" s="167"/>
      <c r="F112" s="167"/>
    </row>
    <row r="113" spans="1:6" s="164" customFormat="1" ht="24.75" customHeight="1" x14ac:dyDescent="0.25">
      <c r="A113" s="224" t="s">
        <v>402</v>
      </c>
      <c r="B113" s="224"/>
      <c r="C113" s="224"/>
      <c r="D113" s="224"/>
      <c r="E113" s="224"/>
      <c r="F113" s="166"/>
    </row>
    <row r="114" spans="1:6" ht="18.75" customHeight="1" x14ac:dyDescent="0.25">
      <c r="A114" s="168" t="s">
        <v>356</v>
      </c>
      <c r="B114" s="168"/>
      <c r="C114" s="168"/>
      <c r="D114" s="168"/>
      <c r="E114" s="168"/>
    </row>
    <row r="115" spans="1:6" ht="24.75" customHeight="1" x14ac:dyDescent="0.25">
      <c r="A115" s="168" t="s">
        <v>404</v>
      </c>
      <c r="B115" s="168"/>
      <c r="C115" s="168"/>
      <c r="D115" s="168"/>
      <c r="E115" s="168"/>
    </row>
    <row r="116" spans="1:6" ht="10.5" customHeight="1" x14ac:dyDescent="0.25">
      <c r="B116" s="168"/>
      <c r="C116" s="168"/>
      <c r="D116" s="168" t="s">
        <v>28</v>
      </c>
      <c r="E116" s="168"/>
    </row>
    <row r="117" spans="1:6" x14ac:dyDescent="0.25">
      <c r="A117" s="221"/>
      <c r="B117" s="221"/>
      <c r="C117" s="221"/>
      <c r="D117" s="221"/>
      <c r="E117" s="221"/>
    </row>
    <row r="118" spans="1:6" x14ac:dyDescent="0.25">
      <c r="A118" s="221" t="s">
        <v>314</v>
      </c>
      <c r="B118" s="221"/>
      <c r="C118" s="221"/>
      <c r="D118" s="221"/>
      <c r="E118" s="221"/>
    </row>
    <row r="119" spans="1:6" ht="10.5" customHeight="1" x14ac:dyDescent="0.25">
      <c r="B119" s="221"/>
      <c r="C119" s="221"/>
      <c r="D119" s="221" t="s">
        <v>28</v>
      </c>
      <c r="E119" s="221"/>
    </row>
  </sheetData>
  <mergeCells count="37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8:D18"/>
    <mergeCell ref="A16:D16"/>
    <mergeCell ref="A10:E10"/>
    <mergeCell ref="A11:E11"/>
    <mergeCell ref="A12:E12"/>
    <mergeCell ref="A13:E13"/>
    <mergeCell ref="A14:E14"/>
    <mergeCell ref="A89:D89"/>
    <mergeCell ref="A91:D91"/>
    <mergeCell ref="A55:D55"/>
    <mergeCell ref="A30:D30"/>
    <mergeCell ref="A26:D26"/>
    <mergeCell ref="A28:D28"/>
    <mergeCell ref="A105:E105"/>
    <mergeCell ref="A106:E106"/>
    <mergeCell ref="A98:D98"/>
    <mergeCell ref="A93:D93"/>
    <mergeCell ref="A95:D95"/>
    <mergeCell ref="A107:D107"/>
    <mergeCell ref="A118:E118"/>
    <mergeCell ref="B119:C119"/>
    <mergeCell ref="D119:E119"/>
    <mergeCell ref="A113:E113"/>
    <mergeCell ref="A117:E117"/>
    <mergeCell ref="A108:E108"/>
    <mergeCell ref="A109:E109"/>
    <mergeCell ref="A110:E110"/>
    <mergeCell ref="A111:E111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2022-04-11T17:04:59Z</dcterms:modified>
</cp:coreProperties>
</file>