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680" windowHeight="1137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Акт!$A$1:$E$111</definedName>
    <definedName name="_xlnm.Print_Area" localSheetId="3">'Акт (2)'!$A$1:$E$122</definedName>
    <definedName name="_xlnm.Print_Area" localSheetId="9">акт21!$A$3:$E$130</definedName>
    <definedName name="_xlnm.Print_Area" localSheetId="7">Лист1!$A$3:$E$112</definedName>
    <definedName name="_xlnm.Print_Area" localSheetId="5">Лист3!$A$2:$E$110</definedName>
  </definedNames>
  <calcPr calcId="145621"/>
</workbook>
</file>

<file path=xl/calcChain.xml><?xml version="1.0" encoding="utf-8"?>
<calcChain xmlns="http://schemas.openxmlformats.org/spreadsheetml/2006/main">
  <c r="F24" i="9" l="1"/>
  <c r="F111" i="10"/>
  <c r="E23" i="10" l="1"/>
  <c r="E89" i="10"/>
  <c r="B89" i="10"/>
  <c r="E90" i="10"/>
  <c r="B90" i="10"/>
  <c r="E22" i="10"/>
  <c r="E113" i="10" l="1"/>
  <c r="D113" i="10" s="1"/>
  <c r="D111" i="10"/>
  <c r="D110" i="10"/>
  <c r="D108" i="10"/>
  <c r="D106" i="10"/>
  <c r="D104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30" i="10"/>
  <c r="D31" i="10"/>
  <c r="D32" i="10"/>
  <c r="D33" i="10"/>
  <c r="D34" i="10"/>
  <c r="D35" i="10"/>
  <c r="D36" i="10"/>
  <c r="D37" i="10"/>
  <c r="D38" i="10"/>
  <c r="D39" i="10"/>
  <c r="D40" i="10"/>
  <c r="D29" i="10"/>
  <c r="D27" i="10"/>
  <c r="D25" i="10"/>
  <c r="D20" i="10"/>
  <c r="D21" i="10"/>
  <c r="D22" i="10"/>
  <c r="D23" i="10"/>
  <c r="D19" i="10"/>
  <c r="F18" i="9"/>
  <c r="F22" i="9" s="1"/>
  <c r="F14" i="9"/>
  <c r="E114" i="10" l="1"/>
  <c r="E117" i="10" s="1"/>
  <c r="F23" i="9" s="1"/>
  <c r="F25" i="9"/>
  <c r="H25" i="7"/>
  <c r="F15" i="7"/>
  <c r="D91" i="8"/>
  <c r="D93" i="8"/>
  <c r="D94" i="8"/>
  <c r="D89" i="8"/>
  <c r="D81" i="8"/>
  <c r="D68" i="8"/>
  <c r="D62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3" i="8"/>
  <c r="D64" i="8"/>
  <c r="D65" i="8"/>
  <c r="D67" i="8"/>
  <c r="D69" i="8"/>
  <c r="D70" i="8"/>
  <c r="D71" i="8"/>
  <c r="D72" i="8"/>
  <c r="D73" i="8"/>
  <c r="D74" i="8"/>
  <c r="D75" i="8"/>
  <c r="D76" i="8"/>
  <c r="D77" i="8"/>
  <c r="D78" i="8"/>
  <c r="D79" i="8"/>
  <c r="D80" i="8"/>
  <c r="D82" i="8"/>
  <c r="D83" i="8"/>
  <c r="D84" i="8"/>
  <c r="D85" i="8"/>
  <c r="D86" i="8"/>
  <c r="D87" i="8"/>
  <c r="D40" i="8"/>
  <c r="D34" i="8"/>
  <c r="D36" i="8"/>
  <c r="D38" i="8"/>
  <c r="D33" i="8"/>
  <c r="D26" i="8"/>
  <c r="D27" i="8"/>
  <c r="D28" i="8"/>
  <c r="D29" i="8"/>
  <c r="D30" i="8"/>
  <c r="D31" i="8"/>
  <c r="D32" i="8"/>
  <c r="D25" i="8"/>
  <c r="D22" i="8"/>
  <c r="D21" i="8"/>
  <c r="D20" i="8"/>
  <c r="D23" i="8"/>
  <c r="D24" i="8"/>
  <c r="D19" i="8"/>
  <c r="E96" i="8" l="1"/>
  <c r="D96" i="8" s="1"/>
  <c r="E97" i="8" l="1"/>
  <c r="F23" i="7" s="1"/>
  <c r="F19" i="7"/>
  <c r="F18" i="7"/>
  <c r="F22" i="7" s="1"/>
  <c r="F14" i="7"/>
  <c r="F24" i="7" l="1"/>
  <c r="F25" i="7"/>
  <c r="E20" i="3" l="1"/>
  <c r="E95" i="3" s="1"/>
  <c r="F19" i="6" l="1"/>
  <c r="F15" i="6"/>
  <c r="D78" i="3"/>
  <c r="D95" i="3"/>
  <c r="D92" i="3"/>
  <c r="D90" i="3"/>
  <c r="D88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8" i="3"/>
  <c r="D49" i="3"/>
  <c r="D50" i="3"/>
  <c r="D51" i="3"/>
  <c r="D52" i="3"/>
  <c r="D53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9" i="3"/>
  <c r="D80" i="3"/>
  <c r="D81" i="3"/>
  <c r="D82" i="3"/>
  <c r="D83" i="3"/>
  <c r="D84" i="3"/>
  <c r="D85" i="3"/>
  <c r="D86" i="3"/>
  <c r="D29" i="3"/>
  <c r="D20" i="3"/>
  <c r="D21" i="3"/>
  <c r="D23" i="3"/>
  <c r="D25" i="3"/>
  <c r="D27" i="3"/>
  <c r="D19" i="3"/>
  <c r="F18" i="6"/>
  <c r="F22" i="6" s="1"/>
  <c r="F14" i="6"/>
  <c r="E96" i="3" l="1"/>
  <c r="F23" i="6" s="1"/>
  <c r="F24" i="6" s="1"/>
  <c r="F25" i="6"/>
  <c r="D99" i="5"/>
  <c r="D101" i="5"/>
  <c r="D102" i="5"/>
  <c r="D97" i="5"/>
  <c r="D67" i="5"/>
  <c r="D65" i="5"/>
  <c r="D58" i="5"/>
  <c r="E22" i="5"/>
  <c r="D22" i="5" s="1"/>
  <c r="D20" i="5"/>
  <c r="D18" i="5"/>
  <c r="D16" i="5"/>
  <c r="D14" i="5"/>
  <c r="D11" i="5"/>
  <c r="D12" i="5"/>
  <c r="D13" i="5"/>
  <c r="D23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1" i="5"/>
  <c r="D52" i="5"/>
  <c r="D53" i="5"/>
  <c r="D54" i="5"/>
  <c r="D55" i="5"/>
  <c r="D56" i="5"/>
  <c r="D57" i="5"/>
  <c r="D59" i="5"/>
  <c r="D60" i="5"/>
  <c r="D61" i="5"/>
  <c r="D62" i="5"/>
  <c r="D63" i="5"/>
  <c r="D69" i="5"/>
  <c r="D70" i="5"/>
  <c r="D71" i="5"/>
  <c r="D72" i="5"/>
  <c r="D73" i="5"/>
  <c r="D74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10" i="5"/>
  <c r="D9" i="5"/>
  <c r="D7" i="5"/>
  <c r="E104" i="5" l="1"/>
  <c r="E105" i="5" s="1"/>
  <c r="F23" i="4" s="1"/>
  <c r="D104" i="5" l="1"/>
  <c r="F15" i="4"/>
  <c r="F13" i="4"/>
  <c r="F18" i="4" l="1"/>
  <c r="F22" i="4" s="1"/>
  <c r="F24" i="4" s="1"/>
  <c r="F14" i="4"/>
  <c r="F25" i="4" l="1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6" i="2"/>
  <c r="E93" i="1" s="1"/>
  <c r="D36" i="2"/>
  <c r="B35" i="2" l="1"/>
  <c r="E94" i="1"/>
  <c r="B36" i="2"/>
  <c r="E37" i="2" s="1"/>
  <c r="D93" i="1"/>
  <c r="D91" i="1"/>
  <c r="D89" i="1"/>
  <c r="D87" i="1"/>
  <c r="D85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8" i="1"/>
  <c r="D67" i="1"/>
  <c r="D66" i="1"/>
  <c r="D65" i="1"/>
  <c r="D64" i="1"/>
  <c r="D62" i="1"/>
  <c r="D60" i="1"/>
  <c r="D58" i="1"/>
  <c r="D57" i="1"/>
  <c r="D56" i="1"/>
  <c r="D55" i="1"/>
  <c r="D54" i="1"/>
  <c r="D53" i="1"/>
  <c r="D52" i="1"/>
  <c r="D51" i="1"/>
  <c r="D50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8" i="1"/>
  <c r="D26" i="1"/>
  <c r="D24" i="1"/>
  <c r="D23" i="1"/>
  <c r="D22" i="1"/>
  <c r="D21" i="1"/>
  <c r="D19" i="1"/>
  <c r="D17" i="1"/>
  <c r="D15" i="1"/>
  <c r="D14" i="1"/>
  <c r="D13" i="1"/>
  <c r="D11" i="1"/>
  <c r="D10" i="1"/>
  <c r="D9" i="1"/>
  <c r="D7" i="1"/>
</calcChain>
</file>

<file path=xl/sharedStrings.xml><?xml version="1.0" encoding="utf-8"?>
<sst xmlns="http://schemas.openxmlformats.org/spreadsheetml/2006/main" count="1255" uniqueCount="421">
  <si>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</si>
  <si>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</si>
  <si>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</si>
  <si>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</si>
  <si>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</si>
  <si>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</si>
  <si>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</si>
  <si>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</si>
  <si>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</si>
  <si>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</si>
  <si>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</si>
  <si>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</si>
  <si>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</si>
  <si>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</si>
  <si>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</si>
  <si>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</si>
  <si>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</si>
  <si>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</si>
  <si>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</si>
  <si>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</si>
  <si>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</si>
  <si>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</si>
  <si>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</si>
  <si>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</si>
  <si>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</si>
  <si>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</si>
  <si>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</si>
  <si>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</si>
  <si>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</si>
  <si>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</si>
  <si>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</si>
  <si>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</si>
  <si>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</si>
  <si>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</si>
  <si>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</si>
  <si>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</si>
  <si>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</si>
  <si>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</si>
  <si>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</si>
  <si>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</si>
  <si>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</si>
  <si>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</si>
  <si>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</si>
  <si>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</si>
  <si>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</si>
  <si>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</si>
  <si>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</si>
  <si>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</si>
  <si>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</si>
  <si>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</si>
  <si>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</si>
  <si>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</si>
  <si>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</si>
  <si>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</si>
  <si>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</si>
  <si>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</si>
  <si>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</si>
  <si>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</si>
  <si>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</si>
  <si>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</si>
  <si>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</si>
  <si>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</si>
  <si>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</si>
  <si>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</si>
  <si>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</si>
  <si>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</si>
  <si>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</si>
  <si>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</si>
  <si>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</si>
  <si>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</si>
  <si>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</si>
  <si>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</si>
  <si>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</si>
  <si>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</si>
  <si>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</si>
  <si>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</si>
  <si>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Вывоз листвы и смета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</si>
  <si>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</si>
  <si>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</si>
  <si>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</si>
  <si>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</si>
  <si>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</si>
  <si>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</si>
  <si>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</si>
  <si>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</si>
  <si>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</si>
  <si>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</si>
  <si>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1 смеситель</t>
  </si>
  <si>
    <t>Текущий ремонт конструктивных элементов жилых зданий</t>
  </si>
  <si>
    <t xml:space="preserve">     Заделка выбоин в цементных полах площадью до: 0,25 м2</t>
  </si>
  <si>
    <t>100 мест</t>
  </si>
  <si>
    <t xml:space="preserve">     Постановка заклепок в местах соединения труб</t>
  </si>
  <si>
    <t xml:space="preserve">     Ремонт штукатурки цоколя площадью отдельных мест до 5м2 толщиной слоя до 20 мм</t>
  </si>
  <si>
    <t>100 м2</t>
  </si>
  <si>
    <t xml:space="preserve">     Укрепление дверных приборов: петли (шарниры), шпингалеты, ручки накладные</t>
  </si>
  <si>
    <t>Ежемесячно</t>
  </si>
  <si>
    <t>Вывоз и утилизация ТКО для нежилых помещений</t>
  </si>
  <si>
    <t>Техническое обслуживание нежилых помещений</t>
  </si>
  <si>
    <t>Резерв на 01.01.2017 г.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</si>
  <si>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</si>
  <si>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</si>
  <si>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</si>
  <si>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</si>
  <si>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</si>
  <si>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</si>
  <si>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</si>
  <si>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</si>
  <si>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</si>
  <si>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</si>
  <si>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</si>
  <si>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</si>
  <si>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</si>
  <si>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</si>
  <si>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</si>
  <si>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</si>
  <si>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</t>
  </si>
  <si>
    <t>1 м3</t>
  </si>
  <si>
    <t xml:space="preserve">     Изготовление щита из доски б/у</t>
  </si>
  <si>
    <t xml:space="preserve">     Приготовление растворов вручную.</t>
  </si>
  <si>
    <t>100 отверстий</t>
  </si>
  <si>
    <t xml:space="preserve">     Очистка чердаков и подвалов</t>
  </si>
  <si>
    <t>По нормативу</t>
  </si>
  <si>
    <t xml:space="preserve">     Запуск потока воды: отопление, ГВС</t>
  </si>
  <si>
    <t xml:space="preserve">     Перекрытие потока воды: отопление, ГВС</t>
  </si>
  <si>
    <t xml:space="preserve">     Ремонт смесителя без душа, без снятия с места замена кран-буксы</t>
  </si>
  <si>
    <t xml:space="preserve">     Осмотр кровли, чердака, подъездов, подвального помещения -подготовка к зиме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</si>
  <si>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</si>
  <si>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Регулировка КОРАЛЛа накидной гайкой, проверка работоспособности</t>
  </si>
  <si>
    <t xml:space="preserve">     Смена частей водосточных труб: отливов (отметов)</t>
  </si>
  <si>
    <t>1 узел</t>
  </si>
  <si>
    <t>1 участок</t>
  </si>
  <si>
    <t>1 дерево</t>
  </si>
  <si>
    <t>1 соединение</t>
  </si>
  <si>
    <t xml:space="preserve">     Устранение засоров санитарных приборов</t>
  </si>
  <si>
    <t>1 прибор</t>
  </si>
  <si>
    <t>Дезинсекция и дератизация</t>
  </si>
  <si>
    <t xml:space="preserve">     Дезинсекция и дератизация</t>
  </si>
  <si>
    <t xml:space="preserve">     Смена ухватов для водосточных труб: в каменных стенах</t>
  </si>
  <si>
    <t xml:space="preserve">     Смена обделок из листовой стали поясков, сандриков, отливов, карнизов шириной до: 0,4 мм</t>
  </si>
  <si>
    <t xml:space="preserve">     Смена частей водосточных труб: прямых звеньев с земли, лестниц или подмостей</t>
  </si>
  <si>
    <t>Отчет по бюджету №107/3-2017</t>
  </si>
  <si>
    <t>Резерв (доходы за минусом расходов) на  01.01.2018 г. -  262 561,19 руб.</t>
  </si>
  <si>
    <t>Задолженность по оплате за содержание и текущий ремонт на 01.01.2018 г. -  296 171,24 руб.</t>
  </si>
  <si>
    <t>АКТ № 107/3-2017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</si>
  <si>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 квартала 107.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</si>
  <si>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</si>
  <si>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Окраска песочницы - (грибок, ромашка)</t>
  </si>
  <si>
    <t xml:space="preserve">     Ремонт беседки, домика, посочницы под крышей</t>
  </si>
  <si>
    <t xml:space="preserve">     Ремонт самолета, кораблика, лодки, машины</t>
  </si>
  <si>
    <t xml:space="preserve">     Ремонт смесителя без душа, без снятия с места, смена прокладок</t>
  </si>
  <si>
    <t xml:space="preserve">     Ремонт смесителя с душем</t>
  </si>
  <si>
    <t xml:space="preserve">     Устранение течи из гибких подводок присоединения санитарных приборов</t>
  </si>
  <si>
    <t xml:space="preserve">     Укладка (установка) щитов из доски б/у (без подгонки)</t>
  </si>
  <si>
    <t xml:space="preserve">     Смена отдельных участков трубопроводов из стальных водогазопроводных неоцинкованных труб д-м: 20 мм</t>
  </si>
  <si>
    <t xml:space="preserve">     Смена отдельных участков трубопроводов из стальных водогазопроводных неоцинкованных труб д-м: 32 мм</t>
  </si>
  <si>
    <t xml:space="preserve">     Смена сгонов у трубопроводов диаметром: 20 мм</t>
  </si>
  <si>
    <t xml:space="preserve">     Заделка выбоин в цементных полах площадью до: 0,5 м2</t>
  </si>
  <si>
    <t xml:space="preserve">     Заделка выбоин в цементных полах площадью до: 1,0 м2</t>
  </si>
  <si>
    <t xml:space="preserve">     Заделка отверстий в местах прохода трубопроводов: в стенах и перегородках оштукатуренных</t>
  </si>
  <si>
    <t xml:space="preserve">     Ремонт дверных коробок узких в каменных стенах: без снятия полотен</t>
  </si>
  <si>
    <t>10 коробок</t>
  </si>
  <si>
    <t xml:space="preserve">     Ремонт отдельных мест покрытия из асбоцементных листов: обыкновенного профиля (мат. БУ)</t>
  </si>
  <si>
    <t xml:space="preserve">     Укладка рулонных материалов: насухо без промазки кромок</t>
  </si>
  <si>
    <t>на общую сумму 675 983,89 (Шестьсот семьдесят тысяч девятьсот восемдесят три) рубля 89 коп.</t>
  </si>
  <si>
    <t xml:space="preserve">     Завоз песка и земли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</si>
  <si>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</si>
  <si>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</si>
  <si>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</si>
  <si>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</si>
  <si>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</si>
  <si>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</si>
  <si>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</si>
  <si>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</si>
  <si>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</si>
  <si>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</si>
  <si>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</si>
  <si>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</si>
  <si>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</si>
  <si>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</si>
  <si>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</si>
  <si>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</si>
  <si>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</si>
  <si>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</si>
  <si>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</si>
  <si>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</si>
  <si>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</si>
  <si>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</si>
  <si>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</si>
  <si>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</si>
  <si>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</si>
  <si>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</si>
  <si>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107/3-2018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</si>
  <si>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</si>
  <si>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</si>
  <si>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Очистка желобов от мусора: вручную (при расчете 1 кг. мусора = 1 м 1 желоба)</t>
  </si>
  <si>
    <t xml:space="preserve">     Ремонт качели-маятник с окраской отремонтированных мест</t>
  </si>
  <si>
    <t xml:space="preserve">     Ремонт мусорной стоянки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</si>
  <si>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</si>
  <si>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</si>
  <si>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</si>
  <si>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</si>
  <si>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</si>
  <si>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</si>
  <si>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</si>
  <si>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Осмотр выпусков канализации 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</si>
  <si>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</si>
  <si>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</si>
  <si>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</si>
  <si>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Перемотка сгона со сливом стояка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</si>
  <si>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</si>
  <si>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</si>
  <si>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</si>
  <si>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Ремонт смесителя с душем, без снятия с места, смена прокладок</t>
  </si>
  <si>
    <t xml:space="preserve">     Сдача ИТП представителю энергоснабжающей организации</t>
  </si>
  <si>
    <t xml:space="preserve">     Смена заглушек на обратный клапан АЭРАТОР диаметром: до 50 мм</t>
  </si>
  <si>
    <t xml:space="preserve">     Снятие замеров температуры ГВС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</si>
  <si>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</si>
  <si>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</si>
  <si>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 xml:space="preserve">     Закрытие слуховых окон и люков выхода на кровлю</t>
  </si>
  <si>
    <t>10 шт.</t>
  </si>
  <si>
    <t xml:space="preserve">     М. Ремонт слухового окна (пристрожка, укрепление)</t>
  </si>
  <si>
    <t>1 створка</t>
  </si>
  <si>
    <t xml:space="preserve">     Осмотр всех элемнтов крыши. водостоков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</si>
  <si>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</si>
  <si>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</si>
  <si>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</si>
  <si>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</si>
  <si>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>100 приборов</t>
  </si>
  <si>
    <t xml:space="preserve">     Смена дверных приборов: накладка дверная</t>
  </si>
  <si>
    <t xml:space="preserve">     Смена дверных приборов: пружин</t>
  </si>
  <si>
    <t xml:space="preserve">     Смена оконных приборов: завертки форточные</t>
  </si>
  <si>
    <t xml:space="preserve">     Смена стекол в деревянных переплетах при площади стекла  до: 0,5 м</t>
  </si>
  <si>
    <t xml:space="preserve">     Замена трубопровода диаметром: 20 мм</t>
  </si>
  <si>
    <t xml:space="preserve">     Осмотр замеры рамок холодной воды</t>
  </si>
  <si>
    <t>чел.-ч</t>
  </si>
  <si>
    <t xml:space="preserve">     Смена внутренних трубопроводов из стальных труб д. 25 мм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</si>
  <si>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</si>
  <si>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</si>
  <si>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Железнение цементных покрытий</t>
  </si>
  <si>
    <t xml:space="preserve">     Монтаж аншлагов, стенда, вывески, доски объявления и т.д.</t>
  </si>
  <si>
    <t xml:space="preserve">     Обрамление ступеней угловой сталью</t>
  </si>
  <si>
    <t>т</t>
  </si>
  <si>
    <t xml:space="preserve">     Перенавеска дверного полотна с подгонкой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</si>
  <si>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</si>
  <si>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</si>
  <si>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</si>
  <si>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Ремонт и восстановление герметизации дверных и оконных проемов монтажной пеной</t>
  </si>
  <si>
    <t xml:space="preserve">     Ремонт металлических парапетных решеток</t>
  </si>
  <si>
    <t>10 м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</si>
  <si>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</si>
  <si>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слухового окна с заменой брусков: с изготовлением элементов по размеру и профилю</t>
  </si>
  <si>
    <t xml:space="preserve">     Ремонт слуховых окон пристрожка, укрепление</t>
  </si>
  <si>
    <t xml:space="preserve">     Ремонт существующего крыльца железобетоном</t>
  </si>
  <si>
    <t xml:space="preserve">     Ремонт штукатурки крыльца</t>
  </si>
  <si>
    <t xml:space="preserve">     Снятие оконных переплетов: остекленных</t>
  </si>
  <si>
    <t xml:space="preserve">     Устройство рам слухового окна с остеклением и покраской</t>
  </si>
  <si>
    <t xml:space="preserve">     Устройство: трапов ходовых на крыльце</t>
  </si>
  <si>
    <t>100 п. м ходов</t>
  </si>
  <si>
    <t xml:space="preserve">     Услуги а/вышки</t>
  </si>
  <si>
    <t xml:space="preserve">     Услуги  по вывозу и утилизации листвы, веток, деревьев, скошенной травы , смета и др.</t>
  </si>
  <si>
    <t>АКТ № 107/3-2018</t>
  </si>
  <si>
    <t>"31" марта 2019 г.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</si>
  <si>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</si>
  <si>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</si>
  <si>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</si>
  <si>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</si>
  <si>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</si>
  <si>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570 354.26 руб. (Пятьсот семьдесят тысяч триста пятьдесят четыре рубля 26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</si>
  <si>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</si>
  <si>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</si>
  <si>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</si>
  <si>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</si>
  <si>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</si>
  <si>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</si>
  <si>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</si>
  <si>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</si>
  <si>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</si>
  <si>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</si>
  <si>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</si>
  <si>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</si>
  <si>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</si>
  <si>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</si>
  <si>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</si>
  <si>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</si>
  <si>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</si>
  <si>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</si>
  <si>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Приварка проушины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</si>
  <si>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</si>
  <si>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20 мм</t>
  </si>
  <si>
    <t xml:space="preserve">     Смена сгонов у трубопроводов диаметром: 15 мм</t>
  </si>
  <si>
    <t xml:space="preserve">     Осмотр квартир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</si>
  <si>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</si>
  <si>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</si>
  <si>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</si>
  <si>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</si>
  <si>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</si>
  <si>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</si>
  <si>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</si>
  <si>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прямых звеньев водосточных труб</t>
  </si>
  <si>
    <t xml:space="preserve">     Ремонт металлических ограждений.</t>
  </si>
  <si>
    <t xml:space="preserve">     Ремонт обделок из листовой стали конька шириной: до 0,7 м</t>
  </si>
  <si>
    <t xml:space="preserve">     Ремонт примыканий отмостки к цоколю (прим)</t>
  </si>
  <si>
    <t xml:space="preserve">     Ремонт штукатурки фасадов</t>
  </si>
  <si>
    <t xml:space="preserve">     Смена воронки с вышки</t>
  </si>
  <si>
    <t xml:space="preserve">     Смена дверных приборов: ручки-скобы</t>
  </si>
  <si>
    <t xml:space="preserve">     Смена: прямых звеньев водосточных труб с автовышек</t>
  </si>
  <si>
    <t xml:space="preserve">     Снятие оконных переплетов: неостекленных</t>
  </si>
  <si>
    <t xml:space="preserve">     Укладка бетона- 100мм</t>
  </si>
  <si>
    <t xml:space="preserve">     Установка оконных переплетов: створных</t>
  </si>
  <si>
    <t>100 створок</t>
  </si>
  <si>
    <t xml:space="preserve">     Установка оконных приборов: ручек, навесов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</si>
  <si>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</si>
  <si>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</si>
  <si>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Установка частей канализационных вытяжек</t>
  </si>
  <si>
    <t xml:space="preserve">     Приварка накладки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</si>
  <si>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</si>
  <si>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</si>
  <si>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</si>
  <si>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</si>
  <si>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</si>
  <si>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петли</t>
  </si>
  <si>
    <t xml:space="preserve">     Смена стекол в деревянных переплетах при площади стекла  до: 0,25 м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</si>
  <si>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</si>
  <si>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</si>
  <si>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</si>
  <si>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</si>
  <si>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107/3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</si>
  <si>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</si>
  <si>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заявке</t>
  </si>
  <si>
    <t>По графику</t>
  </si>
  <si>
    <t xml:space="preserve">                           ________________________________________      ____________________________________</t>
  </si>
  <si>
    <t>Отчет по бюджету № 107/3-2019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</si>
  <si>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</si>
  <si>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</si>
  <si>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413517.07 руб. (Четыреста тринадцать тысяч пятьсот семнадцать рублей 7 копеек)</t>
  </si>
  <si>
    <t xml:space="preserve">Исполнитель -           Директор ООО "ТРЭК" Плотников А.А. </t>
  </si>
  <si>
    <t>Отчет по бюджету № 107/3-2020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</si>
  <si>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</si>
  <si>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</si>
  <si>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</si>
  <si>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Окраска горки деревянной</t>
  </si>
  <si>
    <t xml:space="preserve">     Окраска деревянного домика-беседки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</si>
  <si>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</si>
  <si>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качели-маятник</t>
  </si>
  <si>
    <t xml:space="preserve">     Окраска песочницы</t>
  </si>
  <si>
    <t xml:space="preserve">     Окраска скамейки без спинки</t>
  </si>
  <si>
    <t xml:space="preserve">     Окраска скамейки со спинкой</t>
  </si>
  <si>
    <t xml:space="preserve">     Окраска турника</t>
  </si>
  <si>
    <t xml:space="preserve">     Окраска шведской стенки (малая)</t>
  </si>
  <si>
    <t xml:space="preserve">     Ремонт мусорного контейнера</t>
  </si>
  <si>
    <t xml:space="preserve">     Устройство песочницы с окраской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</si>
  <si>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</si>
  <si>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</si>
  <si>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</si>
  <si>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110 мм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</si>
  <si>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</si>
  <si>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100мм</t>
  </si>
  <si>
    <t xml:space="preserve">     Разборка трубопровода из чугунных канализационных труб. диаметром 50мм</t>
  </si>
  <si>
    <t xml:space="preserve">     Регулировка РТВЖ</t>
  </si>
  <si>
    <t xml:space="preserve">     Ремонт КОРАЛЛа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</si>
  <si>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</si>
  <si>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</si>
  <si>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</si>
  <si>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Ручная газовая резка круглой стали диаметром до 24 мм Срезка замка, кронштейна, штырей</t>
  </si>
  <si>
    <t xml:space="preserve">     Смена: прямых звеньев водосточных труб</t>
  </si>
  <si>
    <t xml:space="preserve">     Закрытие подвальных окон и люков (прим)</t>
  </si>
  <si>
    <t xml:space="preserve">     Открытие подвальных окон</t>
  </si>
  <si>
    <t>10 м2</t>
  </si>
  <si>
    <t xml:space="preserve">     Очистка  кровли от снега толщ. 10см,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</si>
  <si>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</si>
  <si>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</si>
  <si>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</si>
  <si>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486805.54 руб. (Четыреста восемьдесят шесть тысяч восемьсот пять рублей 54 копейки)</t>
  </si>
  <si>
    <t xml:space="preserve">                         ____________________________________________      ____________________________________</t>
  </si>
  <si>
    <t>Отчет по бюджету № 107/3-2021</t>
  </si>
  <si>
    <t>Период: с 01.01.2021 по 31.12.2021 года.</t>
  </si>
  <si>
    <t>31 марта 2022 г.</t>
  </si>
  <si>
    <t>Изготовление ключей</t>
  </si>
  <si>
    <t xml:space="preserve">     Изготовление ключей</t>
  </si>
  <si>
    <t xml:space="preserve">     Врезка в действующие внутренние сети трубопроводов отопления и водоснобжения д. 15мм</t>
  </si>
  <si>
    <t xml:space="preserve">     Врезка в действующие внутренние сети трубопроводов отопления и водоснобжения д. 20мм</t>
  </si>
  <si>
    <t xml:space="preserve">     Изоляция трубопровода матами с совмещенным покрывным  слоем</t>
  </si>
  <si>
    <t xml:space="preserve">     Смена внутренних трубопроводов из стальных труб д. до 32 мм</t>
  </si>
  <si>
    <t xml:space="preserve">     Смена отдельных участков трубопроводов ХВС и ГВС  д: до 25 мм - переборка сборки</t>
  </si>
  <si>
    <t xml:space="preserve">     Уплотнение сгонов без разборки.</t>
  </si>
  <si>
    <t xml:space="preserve">     Забор пробы ХВС, ГВС для анализов</t>
  </si>
  <si>
    <t xml:space="preserve">     Ликвидация воздушных пробок в системе отопления, в стояке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</si>
  <si>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</si>
  <si>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</si>
  <si>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</si>
  <si>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</si>
  <si>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Отогрев трубопровода Д-15-25</t>
  </si>
  <si>
    <t xml:space="preserve">     Промывка выпусков канализации (устранение засора)</t>
  </si>
  <si>
    <t xml:space="preserve">     Демонтаж доски объявления</t>
  </si>
  <si>
    <t xml:space="preserve">     Заделка стыков соединений стояков (раструб-труба)</t>
  </si>
  <si>
    <t xml:space="preserve">     Окраска масляными составами  по дереву: доски объявления</t>
  </si>
  <si>
    <t xml:space="preserve">     Ремонт кровли</t>
  </si>
  <si>
    <t xml:space="preserve">     Смена обделок из листовой стали поясков, сандриков, отливов, карнизов шириной до: 0,7 мм</t>
  </si>
  <si>
    <t xml:space="preserve">     Установка досок объявлений</t>
  </si>
  <si>
    <t xml:space="preserve">     Установка досок объявлений с изготовлением</t>
  </si>
  <si>
    <t xml:space="preserve">     Установка частей водосточных труб (колен)</t>
  </si>
  <si>
    <t xml:space="preserve">     Осмотр кровли, чердака, люков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</si>
  <si>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</si>
  <si>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</si>
  <si>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</si>
  <si>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</si>
  <si>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</si>
  <si>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</si>
  <si>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</si>
  <si>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Смена оконных приборов: петли</t>
  </si>
  <si>
    <t xml:space="preserve">     Укладка (установка) щитов</t>
  </si>
  <si>
    <t xml:space="preserve">     Покрытие поверхностей грунтовкой глубокого проникновения: за 1 раз стен</t>
  </si>
  <si>
    <t xml:space="preserve">     Простая масляная окраска по штукатурке</t>
  </si>
  <si>
    <t xml:space="preserve">     Ремонт штукатурки лестничных маршей и площадок.</t>
  </si>
  <si>
    <t xml:space="preserve">     Шпатлевка стен по штукатурке</t>
  </si>
  <si>
    <t>461149.61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</si>
  <si>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</si>
  <si>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</si>
  <si>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</si>
  <si>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</si>
  <si>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Пятьсот  тридцать четыре тысячи двести пятьдесят четыре рубля 32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</si>
</sst>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0" borderId="7" xfId="0" applyFont="1" applyFill="1" applyBorder="1" applyAlignment="1">
      <alignment vertical="center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164" fontId="8" fillId="0" borderId="1" xfId="1" applyFont="1" applyBorder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23" xfId="0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5" xfId="0" applyFont="1" applyBorder="1" applyAlignment="1">
      <alignment horizontal="centerContinuous" vertical="center" wrapText="1"/>
    </xf>
    <xf numFmtId="0" fontId="15" fillId="0" borderId="27" xfId="0" applyFont="1" applyBorder="1" applyAlignment="1">
      <alignment horizontal="left" vertical="center"/>
    </xf>
    <xf numFmtId="0" fontId="15" fillId="0" borderId="24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6" xfId="0" applyFont="1" applyFill="1" applyBorder="1" applyAlignment="1">
      <alignment horizontal="left" vertical="center" wrapText="1"/>
    </xf>
    <xf numFmtId="0" fontId="15" fillId="6" borderId="23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11" xfId="0" applyNumberFormat="1" applyFont="1" applyFill="1" applyBorder="1" applyAlignment="1">
      <alignment horizontal="center" vertical="center"/>
    </xf>
    <xf numFmtId="165" fontId="16" fillId="6" borderId="28" xfId="0" applyNumberFormat="1" applyFont="1" applyFill="1" applyBorder="1" applyAlignment="1">
      <alignment horizontal="center" vertical="center" wrapText="1"/>
    </xf>
    <xf numFmtId="166" fontId="15" fillId="6" borderId="23" xfId="0" applyNumberFormat="1" applyFont="1" applyFill="1" applyBorder="1" applyAlignment="1">
      <alignment horizontal="center" vertical="center"/>
    </xf>
    <xf numFmtId="168" fontId="15" fillId="6" borderId="23" xfId="0" applyNumberFormat="1" applyFont="1" applyFill="1" applyBorder="1" applyAlignment="1">
      <alignment horizontal="center" vertical="center"/>
    </xf>
    <xf numFmtId="165" fontId="15" fillId="6" borderId="23" xfId="0" applyNumberFormat="1" applyFont="1" applyFill="1" applyBorder="1" applyAlignment="1">
      <alignment horizontal="center" vertical="center"/>
    </xf>
    <xf numFmtId="167" fontId="15" fillId="6" borderId="23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0" borderId="19" xfId="1" applyFont="1" applyBorder="1" applyAlignment="1">
      <alignment horizontal="right" vertical="top" wrapText="1"/>
    </xf>
    <xf numFmtId="164" fontId="20" fillId="0" borderId="0" xfId="1" applyFont="1" applyFill="1" applyBorder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view="pageBreakPreview" topLeftCell="A67" zoomScale="85" zoomScaleSheetLayoutView="85" workbookViewId="0">
      <selection activeCell="E94" sqref="E94"/>
    </sheetView>
  </sheetViews>
  <sheetFormatPr defaultColWidth="9.140625"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51" customWidth="1"/>
    <col min="5" max="5" width="15" style="51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143</v>
      </c>
      <c r="B1" s="183"/>
      <c r="C1" s="183"/>
      <c r="D1" s="183"/>
      <c r="E1" s="183"/>
      <c r="I1" s="3"/>
    </row>
    <row r="2" spans="1:9" ht="31.5" customHeight="1" x14ac:dyDescent="0.2">
      <c r="A2" s="182" t="s">
        <v>144</v>
      </c>
      <c r="B2" s="182"/>
      <c r="C2" s="182"/>
      <c r="D2" s="182"/>
      <c r="E2" s="182"/>
      <c r="I2" s="3"/>
    </row>
    <row r="3" spans="1:9" ht="14.25" x14ac:dyDescent="0.2">
      <c r="A3" s="17" t="s">
        <v>6</v>
      </c>
      <c r="B3" s="39"/>
      <c r="C3" s="32"/>
      <c r="D3" s="184" t="s">
        <v>7</v>
      </c>
      <c r="E3" s="184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2" t="s">
        <v>4</v>
      </c>
      <c r="E5" s="52" t="s">
        <v>1</v>
      </c>
      <c r="I5" s="3"/>
    </row>
    <row r="6" spans="1:9" s="27" customFormat="1" ht="14.25" x14ac:dyDescent="0.25">
      <c r="A6" s="36" t="s">
        <v>8</v>
      </c>
      <c r="B6" s="41"/>
      <c r="C6" s="41"/>
      <c r="D6" s="53"/>
      <c r="E6" s="54"/>
    </row>
    <row r="7" spans="1:9" s="28" customFormat="1" ht="15" x14ac:dyDescent="0.25">
      <c r="A7" s="37" t="s">
        <v>55</v>
      </c>
      <c r="B7" s="42" t="s">
        <v>21</v>
      </c>
      <c r="C7" s="42" t="s">
        <v>11</v>
      </c>
      <c r="D7" s="55">
        <f>E7</f>
        <v>5998.04</v>
      </c>
      <c r="E7" s="56">
        <v>5998.04</v>
      </c>
    </row>
    <row r="8" spans="1:9" s="27" customFormat="1" ht="14.25" x14ac:dyDescent="0.25">
      <c r="A8" s="36" t="s">
        <v>38</v>
      </c>
      <c r="B8" s="41"/>
      <c r="C8" s="41"/>
      <c r="D8" s="53"/>
      <c r="E8" s="54"/>
    </row>
    <row r="9" spans="1:9" s="28" customFormat="1" ht="15" x14ac:dyDescent="0.25">
      <c r="A9" s="37" t="s">
        <v>76</v>
      </c>
      <c r="B9" s="42" t="s">
        <v>22</v>
      </c>
      <c r="C9" s="42" t="s">
        <v>12</v>
      </c>
      <c r="D9" s="55">
        <f>E9</f>
        <v>36600</v>
      </c>
      <c r="E9" s="56">
        <v>36600</v>
      </c>
    </row>
    <row r="10" spans="1:9" s="28" customFormat="1" ht="15" x14ac:dyDescent="0.25">
      <c r="A10" s="37" t="s">
        <v>56</v>
      </c>
      <c r="B10" s="44">
        <v>2200</v>
      </c>
      <c r="C10" s="42" t="s">
        <v>12</v>
      </c>
      <c r="D10" s="55">
        <f>E10/B10</f>
        <v>3.9500045454545454</v>
      </c>
      <c r="E10" s="56">
        <v>8690.01</v>
      </c>
    </row>
    <row r="11" spans="1:9" s="28" customFormat="1" ht="45" x14ac:dyDescent="0.25">
      <c r="A11" s="37" t="s">
        <v>145</v>
      </c>
      <c r="B11" s="44">
        <v>1</v>
      </c>
      <c r="C11" s="42" t="s">
        <v>131</v>
      </c>
      <c r="D11" s="55">
        <f t="shared" ref="D11:D15" si="0">E11/B11</f>
        <v>304.22000000000003</v>
      </c>
      <c r="E11" s="56">
        <v>304.22000000000003</v>
      </c>
    </row>
    <row r="12" spans="1:9" s="28" customFormat="1" ht="15" x14ac:dyDescent="0.25">
      <c r="A12" s="64" t="s">
        <v>164</v>
      </c>
      <c r="B12" s="44"/>
      <c r="C12" s="42"/>
      <c r="D12" s="55"/>
      <c r="E12" s="56">
        <v>4334</v>
      </c>
    </row>
    <row r="13" spans="1:9" s="28" customFormat="1" ht="15" x14ac:dyDescent="0.25">
      <c r="A13" s="37" t="s">
        <v>146</v>
      </c>
      <c r="B13" s="44">
        <v>1</v>
      </c>
      <c r="C13" s="42" t="s">
        <v>13</v>
      </c>
      <c r="D13" s="55">
        <f t="shared" si="0"/>
        <v>594.25</v>
      </c>
      <c r="E13" s="56">
        <v>594.25</v>
      </c>
    </row>
    <row r="14" spans="1:9" s="28" customFormat="1" ht="30" x14ac:dyDescent="0.25">
      <c r="A14" s="37" t="s">
        <v>147</v>
      </c>
      <c r="B14" s="44">
        <v>1</v>
      </c>
      <c r="C14" s="42" t="s">
        <v>13</v>
      </c>
      <c r="D14" s="55">
        <f t="shared" si="0"/>
        <v>1518</v>
      </c>
      <c r="E14" s="56">
        <v>1518</v>
      </c>
    </row>
    <row r="15" spans="1:9" s="28" customFormat="1" ht="15" x14ac:dyDescent="0.25">
      <c r="A15" s="37" t="s">
        <v>148</v>
      </c>
      <c r="B15" s="44">
        <v>1</v>
      </c>
      <c r="C15" s="42" t="s">
        <v>13</v>
      </c>
      <c r="D15" s="55">
        <f t="shared" si="0"/>
        <v>927.17</v>
      </c>
      <c r="E15" s="56">
        <v>927.17</v>
      </c>
    </row>
    <row r="16" spans="1:9" s="28" customFormat="1" ht="15" x14ac:dyDescent="0.25">
      <c r="A16" s="38" t="s">
        <v>54</v>
      </c>
      <c r="B16" s="41"/>
      <c r="C16" s="41"/>
      <c r="D16" s="53"/>
      <c r="E16" s="54"/>
    </row>
    <row r="17" spans="1:5" s="28" customFormat="1" ht="30" x14ac:dyDescent="0.25">
      <c r="A17" s="37" t="s">
        <v>57</v>
      </c>
      <c r="B17" s="42" t="s">
        <v>21</v>
      </c>
      <c r="C17" s="42" t="s">
        <v>11</v>
      </c>
      <c r="D17" s="55">
        <f>E17</f>
        <v>116269.78</v>
      </c>
      <c r="E17" s="56">
        <v>116269.78</v>
      </c>
    </row>
    <row r="18" spans="1:5" s="28" customFormat="1" ht="15" x14ac:dyDescent="0.25">
      <c r="A18" s="36" t="s">
        <v>135</v>
      </c>
      <c r="B18" s="41"/>
      <c r="C18" s="41"/>
      <c r="D18" s="53"/>
      <c r="E18" s="54"/>
    </row>
    <row r="19" spans="1:5" s="28" customFormat="1" ht="15" x14ac:dyDescent="0.25">
      <c r="A19" s="37" t="s">
        <v>136</v>
      </c>
      <c r="B19" s="42" t="s">
        <v>22</v>
      </c>
      <c r="C19" s="42" t="s">
        <v>11</v>
      </c>
      <c r="D19" s="55">
        <f>E19</f>
        <v>854.4</v>
      </c>
      <c r="E19" s="56">
        <v>854.4</v>
      </c>
    </row>
    <row r="20" spans="1:5" s="28" customFormat="1" ht="28.5" x14ac:dyDescent="0.25">
      <c r="A20" s="36" t="s">
        <v>105</v>
      </c>
      <c r="B20" s="41"/>
      <c r="C20" s="41"/>
      <c r="D20" s="53"/>
      <c r="E20" s="54"/>
    </row>
    <row r="21" spans="1:5" s="28" customFormat="1" ht="15" x14ac:dyDescent="0.25">
      <c r="A21" s="37" t="s">
        <v>108</v>
      </c>
      <c r="B21" s="42" t="s">
        <v>22</v>
      </c>
      <c r="C21" s="42" t="s">
        <v>11</v>
      </c>
      <c r="D21" s="55">
        <f t="shared" ref="D21:D24" si="1">E21</f>
        <v>9207.48</v>
      </c>
      <c r="E21" s="56">
        <v>9207.48</v>
      </c>
    </row>
    <row r="22" spans="1:5" s="28" customFormat="1" ht="30" x14ac:dyDescent="0.25">
      <c r="A22" s="37" t="s">
        <v>109</v>
      </c>
      <c r="B22" s="42" t="s">
        <v>121</v>
      </c>
      <c r="C22" s="42" t="s">
        <v>11</v>
      </c>
      <c r="D22" s="55">
        <f t="shared" si="1"/>
        <v>3126.89</v>
      </c>
      <c r="E22" s="56">
        <v>3126.89</v>
      </c>
    </row>
    <row r="23" spans="1:5" s="28" customFormat="1" ht="15" x14ac:dyDescent="0.25">
      <c r="A23" s="37" t="s">
        <v>110</v>
      </c>
      <c r="B23" s="42" t="s">
        <v>121</v>
      </c>
      <c r="C23" s="42" t="s">
        <v>11</v>
      </c>
      <c r="D23" s="55">
        <f t="shared" si="1"/>
        <v>2651.81</v>
      </c>
      <c r="E23" s="56">
        <v>2651.81</v>
      </c>
    </row>
    <row r="24" spans="1:5" s="28" customFormat="1" ht="30" x14ac:dyDescent="0.25">
      <c r="A24" s="37" t="s">
        <v>111</v>
      </c>
      <c r="B24" s="42" t="s">
        <v>22</v>
      </c>
      <c r="C24" s="42" t="s">
        <v>11</v>
      </c>
      <c r="D24" s="55">
        <f t="shared" si="1"/>
        <v>11885.91</v>
      </c>
      <c r="E24" s="56">
        <v>11885.91</v>
      </c>
    </row>
    <row r="25" spans="1:5" s="28" customFormat="1" ht="15" x14ac:dyDescent="0.25">
      <c r="A25" s="36" t="s">
        <v>106</v>
      </c>
      <c r="B25" s="41"/>
      <c r="C25" s="41"/>
      <c r="D25" s="53"/>
      <c r="E25" s="54"/>
    </row>
    <row r="26" spans="1:5" s="28" customFormat="1" ht="15" x14ac:dyDescent="0.25">
      <c r="A26" s="37" t="s">
        <v>112</v>
      </c>
      <c r="B26" s="42" t="s">
        <v>22</v>
      </c>
      <c r="C26" s="42" t="s">
        <v>11</v>
      </c>
      <c r="D26" s="55">
        <f>E26</f>
        <v>80600</v>
      </c>
      <c r="E26" s="56">
        <v>80600</v>
      </c>
    </row>
    <row r="27" spans="1:5" s="28" customFormat="1" ht="15" x14ac:dyDescent="0.25">
      <c r="A27" s="38" t="s">
        <v>39</v>
      </c>
      <c r="B27" s="41"/>
      <c r="C27" s="41"/>
      <c r="D27" s="53"/>
      <c r="E27" s="54"/>
    </row>
    <row r="28" spans="1:5" s="28" customFormat="1" ht="30" x14ac:dyDescent="0.25">
      <c r="A28" s="37" t="s">
        <v>58</v>
      </c>
      <c r="B28" s="42" t="s">
        <v>23</v>
      </c>
      <c r="C28" s="42" t="s">
        <v>11</v>
      </c>
      <c r="D28" s="55">
        <f>E28</f>
        <v>13984.59</v>
      </c>
      <c r="E28" s="56">
        <v>13984.59</v>
      </c>
    </row>
    <row r="29" spans="1:5" s="28" customFormat="1" ht="15" x14ac:dyDescent="0.25">
      <c r="A29" s="36" t="s">
        <v>40</v>
      </c>
      <c r="B29" s="41"/>
      <c r="C29" s="41"/>
      <c r="D29" s="53"/>
      <c r="E29" s="54"/>
    </row>
    <row r="30" spans="1:5" s="28" customFormat="1" ht="15" x14ac:dyDescent="0.25">
      <c r="A30" s="37" t="s">
        <v>122</v>
      </c>
      <c r="B30" s="44">
        <v>3</v>
      </c>
      <c r="C30" s="42" t="s">
        <v>129</v>
      </c>
      <c r="D30" s="55">
        <f t="shared" ref="D30:D48" si="2">E30/B30</f>
        <v>75.7</v>
      </c>
      <c r="E30" s="56">
        <v>227.1</v>
      </c>
    </row>
    <row r="31" spans="1:5" s="28" customFormat="1" ht="15" x14ac:dyDescent="0.25">
      <c r="A31" s="37" t="s">
        <v>59</v>
      </c>
      <c r="B31" s="44">
        <v>1</v>
      </c>
      <c r="C31" s="42" t="s">
        <v>14</v>
      </c>
      <c r="D31" s="55">
        <f t="shared" si="2"/>
        <v>796.94</v>
      </c>
      <c r="E31" s="56">
        <v>796.94</v>
      </c>
    </row>
    <row r="32" spans="1:5" s="28" customFormat="1" ht="15" x14ac:dyDescent="0.25">
      <c r="A32" s="37" t="s">
        <v>113</v>
      </c>
      <c r="B32" s="46">
        <v>0.09</v>
      </c>
      <c r="C32" s="42" t="s">
        <v>15</v>
      </c>
      <c r="D32" s="55">
        <f t="shared" si="2"/>
        <v>4450.7777777777783</v>
      </c>
      <c r="E32" s="56">
        <v>400.57</v>
      </c>
    </row>
    <row r="33" spans="1:5" s="28" customFormat="1" ht="15" x14ac:dyDescent="0.25">
      <c r="A33" s="37" t="s">
        <v>77</v>
      </c>
      <c r="B33" s="46">
        <v>0.02</v>
      </c>
      <c r="C33" s="42" t="s">
        <v>78</v>
      </c>
      <c r="D33" s="55">
        <f t="shared" si="2"/>
        <v>21791</v>
      </c>
      <c r="E33" s="56">
        <v>435.82</v>
      </c>
    </row>
    <row r="34" spans="1:5" s="28" customFormat="1" ht="30" x14ac:dyDescent="0.25">
      <c r="A34" s="37" t="s">
        <v>60</v>
      </c>
      <c r="B34" s="46">
        <v>4.45</v>
      </c>
      <c r="C34" s="42" t="s">
        <v>16</v>
      </c>
      <c r="D34" s="55">
        <f t="shared" si="2"/>
        <v>1586.5662921348314</v>
      </c>
      <c r="E34" s="56">
        <v>7060.22</v>
      </c>
    </row>
    <row r="35" spans="1:5" s="28" customFormat="1" ht="15" x14ac:dyDescent="0.25">
      <c r="A35" s="37" t="s">
        <v>61</v>
      </c>
      <c r="B35" s="46">
        <v>0.02</v>
      </c>
      <c r="C35" s="42" t="s">
        <v>17</v>
      </c>
      <c r="D35" s="55">
        <f t="shared" si="2"/>
        <v>21940.5</v>
      </c>
      <c r="E35" s="56">
        <v>438.81</v>
      </c>
    </row>
    <row r="36" spans="1:5" s="28" customFormat="1" ht="30" x14ac:dyDescent="0.25">
      <c r="A36" s="37" t="s">
        <v>62</v>
      </c>
      <c r="B36" s="44">
        <v>1</v>
      </c>
      <c r="C36" s="42" t="s">
        <v>14</v>
      </c>
      <c r="D36" s="55">
        <f t="shared" si="2"/>
        <v>384.58</v>
      </c>
      <c r="E36" s="56">
        <v>384.58</v>
      </c>
    </row>
    <row r="37" spans="1:5" s="28" customFormat="1" ht="15" x14ac:dyDescent="0.25">
      <c r="A37" s="37" t="s">
        <v>79</v>
      </c>
      <c r="B37" s="46">
        <v>0.43</v>
      </c>
      <c r="C37" s="42" t="s">
        <v>15</v>
      </c>
      <c r="D37" s="55">
        <f t="shared" si="2"/>
        <v>13651.511627906975</v>
      </c>
      <c r="E37" s="56">
        <v>5870.15</v>
      </c>
    </row>
    <row r="38" spans="1:5" s="28" customFormat="1" ht="30" x14ac:dyDescent="0.25">
      <c r="A38" s="37" t="s">
        <v>63</v>
      </c>
      <c r="B38" s="44">
        <v>5</v>
      </c>
      <c r="C38" s="42" t="s">
        <v>18</v>
      </c>
      <c r="D38" s="55">
        <f t="shared" si="2"/>
        <v>151.42000000000002</v>
      </c>
      <c r="E38" s="56">
        <v>757.1</v>
      </c>
    </row>
    <row r="39" spans="1:5" s="28" customFormat="1" ht="15" x14ac:dyDescent="0.25">
      <c r="A39" s="37" t="s">
        <v>123</v>
      </c>
      <c r="B39" s="44">
        <v>3</v>
      </c>
      <c r="C39" s="42" t="s">
        <v>129</v>
      </c>
      <c r="D39" s="55">
        <f t="shared" si="2"/>
        <v>60.836666666666666</v>
      </c>
      <c r="E39" s="56">
        <v>182.51</v>
      </c>
    </row>
    <row r="40" spans="1:5" s="28" customFormat="1" ht="15" x14ac:dyDescent="0.25">
      <c r="A40" s="37" t="s">
        <v>114</v>
      </c>
      <c r="B40" s="44">
        <v>1</v>
      </c>
      <c r="C40" s="42" t="s">
        <v>13</v>
      </c>
      <c r="D40" s="55">
        <f t="shared" si="2"/>
        <v>4978.5200000000004</v>
      </c>
      <c r="E40" s="56">
        <v>4978.5200000000004</v>
      </c>
    </row>
    <row r="41" spans="1:5" s="28" customFormat="1" ht="15" x14ac:dyDescent="0.25">
      <c r="A41" s="37" t="s">
        <v>64</v>
      </c>
      <c r="B41" s="44">
        <v>1</v>
      </c>
      <c r="C41" s="42" t="s">
        <v>13</v>
      </c>
      <c r="D41" s="55">
        <f t="shared" si="2"/>
        <v>387.91</v>
      </c>
      <c r="E41" s="56">
        <v>387.91</v>
      </c>
    </row>
    <row r="42" spans="1:5" s="28" customFormat="1" ht="30" x14ac:dyDescent="0.25">
      <c r="A42" s="37" t="s">
        <v>124</v>
      </c>
      <c r="B42" s="44">
        <v>1</v>
      </c>
      <c r="C42" s="42" t="s">
        <v>87</v>
      </c>
      <c r="D42" s="55">
        <f t="shared" si="2"/>
        <v>109.49</v>
      </c>
      <c r="E42" s="56">
        <v>109.49</v>
      </c>
    </row>
    <row r="43" spans="1:5" s="28" customFormat="1" ht="30" x14ac:dyDescent="0.25">
      <c r="A43" s="37" t="s">
        <v>149</v>
      </c>
      <c r="B43" s="44">
        <v>1</v>
      </c>
      <c r="C43" s="42" t="s">
        <v>87</v>
      </c>
      <c r="D43" s="55">
        <f t="shared" si="2"/>
        <v>91.27</v>
      </c>
      <c r="E43" s="56">
        <v>91.27</v>
      </c>
    </row>
    <row r="44" spans="1:5" s="28" customFormat="1" ht="15" x14ac:dyDescent="0.25">
      <c r="A44" s="37" t="s">
        <v>150</v>
      </c>
      <c r="B44" s="44">
        <v>1</v>
      </c>
      <c r="C44" s="42" t="s">
        <v>87</v>
      </c>
      <c r="D44" s="55">
        <f t="shared" si="2"/>
        <v>661.2</v>
      </c>
      <c r="E44" s="56">
        <v>661.2</v>
      </c>
    </row>
    <row r="45" spans="1:5" s="28" customFormat="1" ht="30" x14ac:dyDescent="0.25">
      <c r="A45" s="37" t="s">
        <v>65</v>
      </c>
      <c r="B45" s="44">
        <v>1</v>
      </c>
      <c r="C45" s="42" t="s">
        <v>19</v>
      </c>
      <c r="D45" s="55">
        <f t="shared" si="2"/>
        <v>542.77</v>
      </c>
      <c r="E45" s="56">
        <v>542.77</v>
      </c>
    </row>
    <row r="46" spans="1:5" s="28" customFormat="1" ht="15" x14ac:dyDescent="0.25">
      <c r="A46" s="37" t="s">
        <v>66</v>
      </c>
      <c r="B46" s="44">
        <v>31</v>
      </c>
      <c r="C46" s="42" t="s">
        <v>19</v>
      </c>
      <c r="D46" s="55">
        <f t="shared" si="2"/>
        <v>227.40548387096774</v>
      </c>
      <c r="E46" s="56">
        <v>7049.57</v>
      </c>
    </row>
    <row r="47" spans="1:5" s="28" customFormat="1" ht="15" x14ac:dyDescent="0.25">
      <c r="A47" s="37" t="s">
        <v>133</v>
      </c>
      <c r="B47" s="43">
        <v>1.4</v>
      </c>
      <c r="C47" s="42" t="s">
        <v>134</v>
      </c>
      <c r="D47" s="55">
        <f t="shared" si="2"/>
        <v>273.14285714285717</v>
      </c>
      <c r="E47" s="56">
        <v>382.4</v>
      </c>
    </row>
    <row r="48" spans="1:5" s="28" customFormat="1" ht="30" x14ac:dyDescent="0.25">
      <c r="A48" s="37" t="s">
        <v>151</v>
      </c>
      <c r="B48" s="44">
        <v>1</v>
      </c>
      <c r="C48" s="42" t="s">
        <v>132</v>
      </c>
      <c r="D48" s="55">
        <f t="shared" si="2"/>
        <v>96.72</v>
      </c>
      <c r="E48" s="56">
        <v>96.72</v>
      </c>
    </row>
    <row r="49" spans="1:5" s="28" customFormat="1" ht="15" x14ac:dyDescent="0.25">
      <c r="A49" s="36" t="s">
        <v>41</v>
      </c>
      <c r="B49" s="41"/>
      <c r="C49" s="41"/>
      <c r="D49" s="53"/>
      <c r="E49" s="54"/>
    </row>
    <row r="50" spans="1:5" s="28" customFormat="1" ht="30" x14ac:dyDescent="0.25">
      <c r="A50" s="37" t="s">
        <v>67</v>
      </c>
      <c r="B50" s="45">
        <v>1.853</v>
      </c>
      <c r="C50" s="42" t="s">
        <v>16</v>
      </c>
      <c r="D50" s="55">
        <f t="shared" ref="D50:D58" si="3">E50/B50</f>
        <v>1557.0858067997842</v>
      </c>
      <c r="E50" s="56">
        <v>2885.28</v>
      </c>
    </row>
    <row r="51" spans="1:5" s="28" customFormat="1" ht="30" x14ac:dyDescent="0.25">
      <c r="A51" s="37" t="s">
        <v>125</v>
      </c>
      <c r="B51" s="45">
        <v>2.8220000000000001</v>
      </c>
      <c r="C51" s="42" t="s">
        <v>16</v>
      </c>
      <c r="D51" s="55">
        <f t="shared" si="3"/>
        <v>1568.7739192062365</v>
      </c>
      <c r="E51" s="56">
        <v>4427.08</v>
      </c>
    </row>
    <row r="52" spans="1:5" s="28" customFormat="1" ht="30" x14ac:dyDescent="0.25">
      <c r="A52" s="37" t="s">
        <v>80</v>
      </c>
      <c r="B52" s="44">
        <v>150</v>
      </c>
      <c r="C52" s="42" t="s">
        <v>81</v>
      </c>
      <c r="D52" s="55">
        <f t="shared" si="3"/>
        <v>44.858600000000003</v>
      </c>
      <c r="E52" s="56">
        <v>6728.79</v>
      </c>
    </row>
    <row r="53" spans="1:5" s="28" customFormat="1" ht="30" x14ac:dyDescent="0.25">
      <c r="A53" s="37" t="s">
        <v>115</v>
      </c>
      <c r="B53" s="44">
        <v>180</v>
      </c>
      <c r="C53" s="42" t="s">
        <v>68</v>
      </c>
      <c r="D53" s="55">
        <f t="shared" si="3"/>
        <v>43.535166666666669</v>
      </c>
      <c r="E53" s="56">
        <v>7836.33</v>
      </c>
    </row>
    <row r="54" spans="1:5" s="28" customFormat="1" ht="15" x14ac:dyDescent="0.25">
      <c r="A54" s="37" t="s">
        <v>82</v>
      </c>
      <c r="B54" s="44">
        <v>200</v>
      </c>
      <c r="C54" s="42" t="s">
        <v>68</v>
      </c>
      <c r="D54" s="55">
        <f t="shared" si="3"/>
        <v>47.076650000000001</v>
      </c>
      <c r="E54" s="56">
        <v>9415.33</v>
      </c>
    </row>
    <row r="55" spans="1:5" s="28" customFormat="1" ht="45" x14ac:dyDescent="0.25">
      <c r="A55" s="37" t="s">
        <v>126</v>
      </c>
      <c r="B55" s="45">
        <v>5.1360000000000001</v>
      </c>
      <c r="C55" s="42" t="s">
        <v>16</v>
      </c>
      <c r="D55" s="55">
        <f t="shared" si="3"/>
        <v>2058.9038161993772</v>
      </c>
      <c r="E55" s="56">
        <v>10574.53</v>
      </c>
    </row>
    <row r="56" spans="1:5" s="28" customFormat="1" ht="30" x14ac:dyDescent="0.25">
      <c r="A56" s="37" t="s">
        <v>137</v>
      </c>
      <c r="B56" s="46">
        <v>0.02</v>
      </c>
      <c r="C56" s="42" t="s">
        <v>17</v>
      </c>
      <c r="D56" s="55">
        <f t="shared" si="3"/>
        <v>28941.000000000004</v>
      </c>
      <c r="E56" s="56">
        <v>578.82000000000005</v>
      </c>
    </row>
    <row r="57" spans="1:5" s="28" customFormat="1" ht="30" x14ac:dyDescent="0.25">
      <c r="A57" s="37" t="s">
        <v>152</v>
      </c>
      <c r="B57" s="45">
        <v>7.3999999999999996E-2</v>
      </c>
      <c r="C57" s="42" t="s">
        <v>93</v>
      </c>
      <c r="D57" s="55">
        <f t="shared" si="3"/>
        <v>8452.0270270270285</v>
      </c>
      <c r="E57" s="56">
        <v>625.45000000000005</v>
      </c>
    </row>
    <row r="58" spans="1:5" s="28" customFormat="1" ht="30" x14ac:dyDescent="0.25">
      <c r="A58" s="37" t="s">
        <v>94</v>
      </c>
      <c r="B58" s="46">
        <v>0.01</v>
      </c>
      <c r="C58" s="42" t="s">
        <v>17</v>
      </c>
      <c r="D58" s="55">
        <f t="shared" si="3"/>
        <v>43757</v>
      </c>
      <c r="E58" s="56">
        <v>437.57</v>
      </c>
    </row>
    <row r="59" spans="1:5" s="28" customFormat="1" ht="15" x14ac:dyDescent="0.25">
      <c r="A59" s="36" t="s">
        <v>83</v>
      </c>
      <c r="B59" s="41"/>
      <c r="C59" s="41"/>
      <c r="D59" s="53"/>
      <c r="E59" s="54"/>
    </row>
    <row r="60" spans="1:5" s="28" customFormat="1" ht="15" x14ac:dyDescent="0.25">
      <c r="A60" s="37" t="s">
        <v>84</v>
      </c>
      <c r="B60" s="42" t="s">
        <v>95</v>
      </c>
      <c r="C60" s="42" t="s">
        <v>11</v>
      </c>
      <c r="D60" s="55">
        <f>E60/12</f>
        <v>1800</v>
      </c>
      <c r="E60" s="56">
        <v>21600</v>
      </c>
    </row>
    <row r="61" spans="1:5" s="28" customFormat="1" ht="15" x14ac:dyDescent="0.25">
      <c r="A61" s="38" t="s">
        <v>85</v>
      </c>
      <c r="B61" s="41"/>
      <c r="C61" s="41"/>
      <c r="D61" s="53"/>
      <c r="E61" s="54"/>
    </row>
    <row r="62" spans="1:5" s="28" customFormat="1" ht="15" x14ac:dyDescent="0.25">
      <c r="A62" s="37" t="s">
        <v>86</v>
      </c>
      <c r="B62" s="42" t="s">
        <v>22</v>
      </c>
      <c r="C62" s="42" t="s">
        <v>11</v>
      </c>
      <c r="D62" s="55">
        <f>E62</f>
        <v>2000</v>
      </c>
      <c r="E62" s="56">
        <v>2000</v>
      </c>
    </row>
    <row r="63" spans="1:5" s="28" customFormat="1" ht="15" x14ac:dyDescent="0.25">
      <c r="A63" s="36" t="s">
        <v>42</v>
      </c>
      <c r="B63" s="41"/>
      <c r="C63" s="41"/>
      <c r="D63" s="53"/>
      <c r="E63" s="54"/>
    </row>
    <row r="64" spans="1:5" s="28" customFormat="1" ht="15" x14ac:dyDescent="0.25">
      <c r="A64" s="37" t="s">
        <v>69</v>
      </c>
      <c r="B64" s="44">
        <v>4</v>
      </c>
      <c r="C64" s="42" t="s">
        <v>13</v>
      </c>
      <c r="D64" s="55">
        <f t="shared" ref="D64:D68" si="4">E64/B64</f>
        <v>927.21249999999998</v>
      </c>
      <c r="E64" s="56">
        <v>3708.85</v>
      </c>
    </row>
    <row r="65" spans="1:5" s="28" customFormat="1" ht="30" x14ac:dyDescent="0.25">
      <c r="A65" s="37" t="s">
        <v>127</v>
      </c>
      <c r="B65" s="44">
        <v>1</v>
      </c>
      <c r="C65" s="42" t="s">
        <v>13</v>
      </c>
      <c r="D65" s="55">
        <f t="shared" si="4"/>
        <v>394.34</v>
      </c>
      <c r="E65" s="56">
        <v>394.34</v>
      </c>
    </row>
    <row r="66" spans="1:5" s="28" customFormat="1" ht="45" x14ac:dyDescent="0.25">
      <c r="A66" s="37" t="s">
        <v>153</v>
      </c>
      <c r="B66" s="44">
        <v>1</v>
      </c>
      <c r="C66" s="42" t="s">
        <v>130</v>
      </c>
      <c r="D66" s="55">
        <f t="shared" si="4"/>
        <v>901.41</v>
      </c>
      <c r="E66" s="56">
        <v>901.41</v>
      </c>
    </row>
    <row r="67" spans="1:5" s="28" customFormat="1" ht="45" x14ac:dyDescent="0.25">
      <c r="A67" s="37" t="s">
        <v>154</v>
      </c>
      <c r="B67" s="44">
        <v>4</v>
      </c>
      <c r="C67" s="42" t="s">
        <v>130</v>
      </c>
      <c r="D67" s="55">
        <f t="shared" si="4"/>
        <v>938.27499999999998</v>
      </c>
      <c r="E67" s="56">
        <v>3753.1</v>
      </c>
    </row>
    <row r="68" spans="1:5" s="28" customFormat="1" ht="15" x14ac:dyDescent="0.25">
      <c r="A68" s="50" t="s">
        <v>155</v>
      </c>
      <c r="B68" s="46">
        <v>0.01</v>
      </c>
      <c r="C68" s="42" t="s">
        <v>17</v>
      </c>
      <c r="D68" s="55">
        <f t="shared" si="4"/>
        <v>20616</v>
      </c>
      <c r="E68" s="56">
        <v>206.16</v>
      </c>
    </row>
    <row r="69" spans="1:5" s="28" customFormat="1" ht="15" x14ac:dyDescent="0.25">
      <c r="A69" s="38" t="s">
        <v>88</v>
      </c>
      <c r="B69" s="41"/>
      <c r="C69" s="41"/>
      <c r="D69" s="53"/>
      <c r="E69" s="54"/>
    </row>
    <row r="70" spans="1:5" s="28" customFormat="1" ht="30" x14ac:dyDescent="0.25">
      <c r="A70" s="37" t="s">
        <v>89</v>
      </c>
      <c r="B70" s="46">
        <v>0.03</v>
      </c>
      <c r="C70" s="42" t="s">
        <v>90</v>
      </c>
      <c r="D70" s="55">
        <f t="shared" ref="D70:D83" si="5">E70/B70</f>
        <v>20707.000000000004</v>
      </c>
      <c r="E70" s="56">
        <v>621.21</v>
      </c>
    </row>
    <row r="71" spans="1:5" s="28" customFormat="1" ht="30" x14ac:dyDescent="0.25">
      <c r="A71" s="37" t="s">
        <v>156</v>
      </c>
      <c r="B71" s="46">
        <v>0.01</v>
      </c>
      <c r="C71" s="42" t="s">
        <v>90</v>
      </c>
      <c r="D71" s="55">
        <f t="shared" si="5"/>
        <v>35988</v>
      </c>
      <c r="E71" s="56">
        <v>359.88</v>
      </c>
    </row>
    <row r="72" spans="1:5" s="28" customFormat="1" ht="30" x14ac:dyDescent="0.25">
      <c r="A72" s="37" t="s">
        <v>157</v>
      </c>
      <c r="B72" s="46">
        <v>0.01</v>
      </c>
      <c r="C72" s="42" t="s">
        <v>90</v>
      </c>
      <c r="D72" s="55">
        <f t="shared" si="5"/>
        <v>48814</v>
      </c>
      <c r="E72" s="56">
        <v>488.14</v>
      </c>
    </row>
    <row r="73" spans="1:5" s="28" customFormat="1" ht="45" x14ac:dyDescent="0.25">
      <c r="A73" s="37" t="s">
        <v>158</v>
      </c>
      <c r="B73" s="46">
        <v>0.01</v>
      </c>
      <c r="C73" s="42" t="s">
        <v>119</v>
      </c>
      <c r="D73" s="55">
        <f t="shared" si="5"/>
        <v>31527.999999999996</v>
      </c>
      <c r="E73" s="56">
        <v>315.27999999999997</v>
      </c>
    </row>
    <row r="74" spans="1:5" s="28" customFormat="1" ht="15" x14ac:dyDescent="0.25">
      <c r="A74" s="37" t="s">
        <v>117</v>
      </c>
      <c r="B74" s="45">
        <v>7.3999999999999996E-2</v>
      </c>
      <c r="C74" s="42" t="s">
        <v>93</v>
      </c>
      <c r="D74" s="55">
        <f t="shared" si="5"/>
        <v>18325.675675675677</v>
      </c>
      <c r="E74" s="56">
        <v>1356.1</v>
      </c>
    </row>
    <row r="75" spans="1:5" s="28" customFormat="1" ht="30" x14ac:dyDescent="0.25">
      <c r="A75" s="37" t="s">
        <v>91</v>
      </c>
      <c r="B75" s="46">
        <v>0.36</v>
      </c>
      <c r="C75" s="42" t="s">
        <v>17</v>
      </c>
      <c r="D75" s="55">
        <f t="shared" si="5"/>
        <v>5153.5555555555557</v>
      </c>
      <c r="E75" s="56">
        <v>1855.28</v>
      </c>
    </row>
    <row r="76" spans="1:5" s="28" customFormat="1" ht="15" x14ac:dyDescent="0.25">
      <c r="A76" s="37" t="s">
        <v>118</v>
      </c>
      <c r="B76" s="45">
        <v>5.0999999999999997E-2</v>
      </c>
      <c r="C76" s="42" t="s">
        <v>116</v>
      </c>
      <c r="D76" s="55">
        <f t="shared" si="5"/>
        <v>4588.6274509803925</v>
      </c>
      <c r="E76" s="56">
        <v>234.02</v>
      </c>
    </row>
    <row r="77" spans="1:5" s="28" customFormat="1" ht="30" x14ac:dyDescent="0.25">
      <c r="A77" s="37" t="s">
        <v>159</v>
      </c>
      <c r="B77" s="43">
        <v>0.1</v>
      </c>
      <c r="C77" s="42" t="s">
        <v>160</v>
      </c>
      <c r="D77" s="55">
        <f t="shared" si="5"/>
        <v>17508.599999999999</v>
      </c>
      <c r="E77" s="56">
        <v>1750.86</v>
      </c>
    </row>
    <row r="78" spans="1:5" s="28" customFormat="1" ht="45" x14ac:dyDescent="0.25">
      <c r="A78" s="37" t="s">
        <v>161</v>
      </c>
      <c r="B78" s="46">
        <v>1.76</v>
      </c>
      <c r="C78" s="42" t="s">
        <v>12</v>
      </c>
      <c r="D78" s="55">
        <f t="shared" si="5"/>
        <v>267.41477272727269</v>
      </c>
      <c r="E78" s="56">
        <v>470.65</v>
      </c>
    </row>
    <row r="79" spans="1:5" s="28" customFormat="1" ht="30" x14ac:dyDescent="0.25">
      <c r="A79" s="37" t="s">
        <v>92</v>
      </c>
      <c r="B79" s="45">
        <v>1.4E-2</v>
      </c>
      <c r="C79" s="42" t="s">
        <v>93</v>
      </c>
      <c r="D79" s="55">
        <f t="shared" si="5"/>
        <v>78768.57142857142</v>
      </c>
      <c r="E79" s="56">
        <v>1102.76</v>
      </c>
    </row>
    <row r="80" spans="1:5" s="28" customFormat="1" ht="30" x14ac:dyDescent="0.25">
      <c r="A80" s="37" t="s">
        <v>138</v>
      </c>
      <c r="B80" s="45">
        <v>5.0000000000000001E-3</v>
      </c>
      <c r="C80" s="42" t="s">
        <v>15</v>
      </c>
      <c r="D80" s="55">
        <f t="shared" si="5"/>
        <v>33006</v>
      </c>
      <c r="E80" s="56">
        <v>165.03</v>
      </c>
    </row>
    <row r="81" spans="1:5" s="28" customFormat="1" ht="30" x14ac:dyDescent="0.25">
      <c r="A81" s="37" t="s">
        <v>128</v>
      </c>
      <c r="B81" s="46">
        <v>0.04</v>
      </c>
      <c r="C81" s="42" t="s">
        <v>17</v>
      </c>
      <c r="D81" s="55">
        <f t="shared" si="5"/>
        <v>60660.749999999993</v>
      </c>
      <c r="E81" s="56">
        <v>2426.4299999999998</v>
      </c>
    </row>
    <row r="82" spans="1:5" s="28" customFormat="1" ht="30" x14ac:dyDescent="0.25">
      <c r="A82" s="37" t="s">
        <v>139</v>
      </c>
      <c r="B82" s="45">
        <v>8.7999999999999995E-2</v>
      </c>
      <c r="C82" s="42" t="s">
        <v>15</v>
      </c>
      <c r="D82" s="55">
        <f t="shared" si="5"/>
        <v>48477.954545454551</v>
      </c>
      <c r="E82" s="56">
        <v>4266.0600000000004</v>
      </c>
    </row>
    <row r="83" spans="1:5" s="28" customFormat="1" ht="30" x14ac:dyDescent="0.25">
      <c r="A83" s="37" t="s">
        <v>162</v>
      </c>
      <c r="B83" s="45">
        <v>5.0000000000000001E-3</v>
      </c>
      <c r="C83" s="42" t="s">
        <v>93</v>
      </c>
      <c r="D83" s="55">
        <f t="shared" si="5"/>
        <v>5094</v>
      </c>
      <c r="E83" s="56">
        <v>25.47</v>
      </c>
    </row>
    <row r="84" spans="1:5" s="28" customFormat="1" ht="15" x14ac:dyDescent="0.25">
      <c r="A84" s="36" t="s">
        <v>43</v>
      </c>
      <c r="B84" s="41"/>
      <c r="C84" s="41"/>
      <c r="D84" s="53"/>
      <c r="E84" s="54"/>
    </row>
    <row r="85" spans="1:5" s="28" customFormat="1" ht="15" x14ac:dyDescent="0.25">
      <c r="A85" s="37" t="s">
        <v>70</v>
      </c>
      <c r="B85" s="42" t="s">
        <v>22</v>
      </c>
      <c r="C85" s="42" t="s">
        <v>11</v>
      </c>
      <c r="D85" s="55">
        <f>E85</f>
        <v>7672.85</v>
      </c>
      <c r="E85" s="56">
        <v>7672.85</v>
      </c>
    </row>
    <row r="86" spans="1:5" s="28" customFormat="1" ht="15" x14ac:dyDescent="0.25">
      <c r="A86" s="36" t="s">
        <v>44</v>
      </c>
      <c r="B86" s="41"/>
      <c r="C86" s="41"/>
      <c r="D86" s="53"/>
      <c r="E86" s="54"/>
    </row>
    <row r="87" spans="1:5" s="28" customFormat="1" ht="15" x14ac:dyDescent="0.25">
      <c r="A87" s="37" t="s">
        <v>73</v>
      </c>
      <c r="B87" s="42" t="s">
        <v>24</v>
      </c>
      <c r="C87" s="42" t="s">
        <v>12</v>
      </c>
      <c r="D87" s="55">
        <f>E87</f>
        <v>54905.17</v>
      </c>
      <c r="E87" s="56">
        <v>54905.17</v>
      </c>
    </row>
    <row r="88" spans="1:5" s="28" customFormat="1" ht="15" x14ac:dyDescent="0.25">
      <c r="A88" s="36" t="s">
        <v>9</v>
      </c>
      <c r="B88" s="41"/>
      <c r="C88" s="41"/>
      <c r="D88" s="53"/>
      <c r="E88" s="54"/>
    </row>
    <row r="89" spans="1:5" s="28" customFormat="1" ht="15" x14ac:dyDescent="0.25">
      <c r="A89" s="37" t="s">
        <v>71</v>
      </c>
      <c r="B89" s="42" t="s">
        <v>24</v>
      </c>
      <c r="C89" s="42" t="s">
        <v>12</v>
      </c>
      <c r="D89" s="55">
        <f>E89</f>
        <v>77974.570000000007</v>
      </c>
      <c r="E89" s="56">
        <v>77974.570000000007</v>
      </c>
    </row>
    <row r="90" spans="1:5" s="28" customFormat="1" ht="15" x14ac:dyDescent="0.25">
      <c r="A90" s="36" t="s">
        <v>107</v>
      </c>
      <c r="B90" s="41"/>
      <c r="C90" s="41"/>
      <c r="D90" s="53"/>
      <c r="E90" s="54"/>
    </row>
    <row r="91" spans="1:5" s="28" customFormat="1" ht="15" x14ac:dyDescent="0.25">
      <c r="A91" s="37" t="s">
        <v>120</v>
      </c>
      <c r="B91" s="46">
        <v>1853.84</v>
      </c>
      <c r="C91" s="42" t="s">
        <v>12</v>
      </c>
      <c r="D91" s="55">
        <f>E91/B91</f>
        <v>7.0500043153670227</v>
      </c>
      <c r="E91" s="56">
        <v>13069.58</v>
      </c>
    </row>
    <row r="92" spans="1:5" s="28" customFormat="1" ht="15" x14ac:dyDescent="0.25">
      <c r="A92" s="36" t="s">
        <v>10</v>
      </c>
      <c r="B92" s="41"/>
      <c r="C92" s="41"/>
      <c r="D92" s="53"/>
      <c r="E92" s="54"/>
    </row>
    <row r="93" spans="1:5" s="28" customFormat="1" ht="15" x14ac:dyDescent="0.25">
      <c r="A93" s="37" t="s">
        <v>72</v>
      </c>
      <c r="B93" s="42" t="s">
        <v>21</v>
      </c>
      <c r="C93" s="42" t="s">
        <v>11</v>
      </c>
      <c r="D93" s="55">
        <f>E93</f>
        <v>67622.199000000008</v>
      </c>
      <c r="E93" s="56">
        <f>Бюджет!C36*10%</f>
        <v>67622.199000000008</v>
      </c>
    </row>
    <row r="94" spans="1:5" ht="14.25" x14ac:dyDescent="0.2">
      <c r="A94" s="24" t="s">
        <v>25</v>
      </c>
      <c r="B94" s="47" t="s">
        <v>20</v>
      </c>
      <c r="C94" s="25"/>
      <c r="D94" s="57"/>
      <c r="E94" s="26">
        <f>SUM(E7:E93)</f>
        <v>641154.77900000021</v>
      </c>
    </row>
    <row r="95" spans="1:5" ht="15" x14ac:dyDescent="0.2">
      <c r="D95" s="58"/>
    </row>
    <row r="96" spans="1:5" ht="15" x14ac:dyDescent="0.2">
      <c r="A96" s="12" t="s">
        <v>31</v>
      </c>
      <c r="B96" s="48"/>
      <c r="C96" s="48"/>
      <c r="D96" s="58"/>
      <c r="E96" s="58"/>
    </row>
    <row r="97" spans="1:5" ht="15" x14ac:dyDescent="0.2">
      <c r="A97" s="12" t="s">
        <v>163</v>
      </c>
      <c r="B97" s="48"/>
      <c r="C97" s="48"/>
      <c r="D97" s="58"/>
      <c r="E97" s="58"/>
    </row>
    <row r="98" spans="1:5" ht="15" x14ac:dyDescent="0.2">
      <c r="A98" s="12" t="s">
        <v>32</v>
      </c>
      <c r="B98" s="48"/>
      <c r="C98" s="48"/>
      <c r="D98" s="58"/>
      <c r="E98" s="58"/>
    </row>
    <row r="99" spans="1:5" ht="15" x14ac:dyDescent="0.2">
      <c r="A99" s="12" t="s">
        <v>33</v>
      </c>
      <c r="B99" s="48"/>
      <c r="C99" s="48"/>
      <c r="D99" s="59"/>
      <c r="E99" s="58"/>
    </row>
    <row r="100" spans="1:5" ht="15" customHeight="1" x14ac:dyDescent="0.2">
      <c r="A100" s="31" t="s">
        <v>74</v>
      </c>
      <c r="B100" s="49"/>
      <c r="C100" s="49"/>
      <c r="E100" s="59"/>
    </row>
    <row r="101" spans="1:5" ht="15" x14ac:dyDescent="0.25">
      <c r="A101" s="31" t="s">
        <v>75</v>
      </c>
      <c r="D101" s="60"/>
    </row>
    <row r="102" spans="1:5" ht="15" x14ac:dyDescent="0.25">
      <c r="A102" s="31"/>
      <c r="D102" s="60"/>
    </row>
    <row r="103" spans="1:5" ht="15" x14ac:dyDescent="0.25">
      <c r="A103" s="5" t="s">
        <v>26</v>
      </c>
      <c r="B103" s="33"/>
      <c r="C103" s="4"/>
      <c r="D103" s="60"/>
      <c r="E103" s="60"/>
    </row>
    <row r="104" spans="1:5" ht="15" x14ac:dyDescent="0.25">
      <c r="A104" s="5"/>
      <c r="B104" s="33"/>
      <c r="C104" s="4"/>
      <c r="D104" s="61"/>
      <c r="E104" s="60"/>
    </row>
    <row r="105" spans="1:5" ht="15" x14ac:dyDescent="0.25">
      <c r="A105" s="181" t="s">
        <v>51</v>
      </c>
      <c r="B105" s="181"/>
      <c r="C105" s="33" t="s">
        <v>30</v>
      </c>
      <c r="D105" s="60"/>
      <c r="E105" s="61"/>
    </row>
    <row r="106" spans="1:5" ht="15" x14ac:dyDescent="0.25">
      <c r="A106" s="185" t="s">
        <v>52</v>
      </c>
      <c r="B106" s="185"/>
      <c r="C106" s="4" t="s">
        <v>27</v>
      </c>
      <c r="D106" s="60"/>
      <c r="E106" s="60"/>
    </row>
    <row r="107" spans="1:5" ht="15" x14ac:dyDescent="0.25">
      <c r="A107" s="5"/>
      <c r="B107" s="33"/>
      <c r="C107" s="4"/>
      <c r="D107" s="61"/>
      <c r="E107" s="60"/>
    </row>
    <row r="108" spans="1:5" ht="15" x14ac:dyDescent="0.25">
      <c r="A108" s="181" t="s">
        <v>29</v>
      </c>
      <c r="B108" s="181"/>
      <c r="C108" s="33" t="s">
        <v>30</v>
      </c>
      <c r="D108" s="60"/>
      <c r="E108" s="60"/>
    </row>
    <row r="109" spans="1:5" ht="15" x14ac:dyDescent="0.25">
      <c r="A109" s="13" t="s">
        <v>28</v>
      </c>
      <c r="B109" s="33"/>
      <c r="C109" s="4" t="s">
        <v>27</v>
      </c>
      <c r="D109" s="60"/>
      <c r="E109" s="60"/>
    </row>
    <row r="110" spans="1:5" ht="15" x14ac:dyDescent="0.25">
      <c r="A110" s="2"/>
      <c r="B110" s="33"/>
      <c r="C110" s="4"/>
      <c r="E110" s="60"/>
    </row>
  </sheetData>
  <mergeCells count="6">
    <mergeCell ref="A108:B108"/>
    <mergeCell ref="A2:E2"/>
    <mergeCell ref="A1:E1"/>
    <mergeCell ref="D3:E3"/>
    <mergeCell ref="A106:B106"/>
    <mergeCell ref="A105:B10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view="pageBreakPreview" zoomScale="90" zoomScaleSheetLayoutView="90" workbookViewId="0">
      <selection activeCell="E38" sqref="E38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6" t="s">
        <v>140</v>
      </c>
      <c r="B1" s="186"/>
      <c r="C1" s="186"/>
      <c r="D1" s="186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93"/>
      <c r="D3" s="193"/>
    </row>
    <row r="4" spans="1:4" x14ac:dyDescent="0.25">
      <c r="A4" s="7"/>
      <c r="B4" s="8"/>
      <c r="C4" s="11"/>
      <c r="D4" s="11"/>
    </row>
    <row r="5" spans="1:4" x14ac:dyDescent="0.25">
      <c r="A5" s="19" t="s">
        <v>34</v>
      </c>
      <c r="B5" s="19" t="s">
        <v>35</v>
      </c>
      <c r="C5" s="20" t="s">
        <v>36</v>
      </c>
      <c r="D5" s="20" t="s">
        <v>37</v>
      </c>
    </row>
    <row r="6" spans="1:4" x14ac:dyDescent="0.25">
      <c r="A6" s="22" t="s">
        <v>98</v>
      </c>
      <c r="B6" s="187">
        <v>244251</v>
      </c>
      <c r="C6" s="188"/>
      <c r="D6" s="189"/>
    </row>
    <row r="7" spans="1:4" x14ac:dyDescent="0.25">
      <c r="A7" s="29" t="s">
        <v>49</v>
      </c>
      <c r="B7" s="30" t="s">
        <v>20</v>
      </c>
      <c r="C7" s="35">
        <v>326304.96000000002</v>
      </c>
      <c r="D7" s="34">
        <v>322034.8</v>
      </c>
    </row>
    <row r="8" spans="1:4" x14ac:dyDescent="0.25">
      <c r="A8" s="29" t="s">
        <v>99</v>
      </c>
      <c r="B8" s="30" t="s">
        <v>20</v>
      </c>
      <c r="C8" s="35">
        <v>152500</v>
      </c>
      <c r="D8" s="34">
        <v>130251.39</v>
      </c>
    </row>
    <row r="9" spans="1:4" x14ac:dyDescent="0.25">
      <c r="A9" s="29" t="s">
        <v>53</v>
      </c>
      <c r="B9" s="30" t="s">
        <v>20</v>
      </c>
      <c r="C9" s="35">
        <v>86438.399999999994</v>
      </c>
      <c r="D9" s="34">
        <v>87422.5</v>
      </c>
    </row>
    <row r="10" spans="1:4" x14ac:dyDescent="0.25">
      <c r="A10" s="29" t="s">
        <v>96</v>
      </c>
      <c r="B10" s="30" t="s">
        <v>20</v>
      </c>
      <c r="C10" s="35"/>
      <c r="D10" s="34"/>
    </row>
    <row r="11" spans="1:4" x14ac:dyDescent="0.25">
      <c r="A11" s="29" t="s">
        <v>100</v>
      </c>
      <c r="B11" s="30" t="s">
        <v>20</v>
      </c>
      <c r="C11" s="35">
        <v>10074.85</v>
      </c>
      <c r="D11" s="34">
        <v>4291.28</v>
      </c>
    </row>
    <row r="12" spans="1:4" x14ac:dyDescent="0.25">
      <c r="A12" s="29" t="s">
        <v>101</v>
      </c>
      <c r="B12" s="30" t="s">
        <v>20</v>
      </c>
      <c r="C12" s="35">
        <v>26363.759999999998</v>
      </c>
      <c r="D12" s="34">
        <v>27114.49</v>
      </c>
    </row>
    <row r="13" spans="1:4" x14ac:dyDescent="0.25">
      <c r="A13" s="29" t="s">
        <v>83</v>
      </c>
      <c r="B13" s="30" t="s">
        <v>20</v>
      </c>
      <c r="C13" s="35">
        <v>21609.599999999999</v>
      </c>
      <c r="D13" s="34">
        <v>14032.87</v>
      </c>
    </row>
    <row r="14" spans="1:4" x14ac:dyDescent="0.25">
      <c r="A14" s="29" t="s">
        <v>102</v>
      </c>
      <c r="B14" s="30" t="s">
        <v>20</v>
      </c>
      <c r="C14" s="35">
        <v>3126.89</v>
      </c>
      <c r="D14" s="34" t="s">
        <v>20</v>
      </c>
    </row>
    <row r="15" spans="1:4" ht="15" customHeight="1" x14ac:dyDescent="0.25">
      <c r="A15" s="29" t="s">
        <v>97</v>
      </c>
      <c r="B15" s="30" t="s">
        <v>20</v>
      </c>
      <c r="C15" s="35">
        <v>31174.080000000002</v>
      </c>
      <c r="D15" s="34">
        <v>41708.120000000003</v>
      </c>
    </row>
    <row r="16" spans="1:4" ht="14.25" customHeight="1" x14ac:dyDescent="0.25">
      <c r="A16" s="29" t="s">
        <v>103</v>
      </c>
      <c r="B16" s="30" t="s">
        <v>20</v>
      </c>
      <c r="C16" s="35">
        <v>2651.81</v>
      </c>
      <c r="D16" s="34">
        <v>3898.03</v>
      </c>
    </row>
    <row r="17" spans="1:4" ht="15" customHeight="1" x14ac:dyDescent="0.25">
      <c r="A17" s="29" t="s">
        <v>104</v>
      </c>
      <c r="B17" s="30" t="s">
        <v>20</v>
      </c>
      <c r="C17" s="35">
        <v>15977.64</v>
      </c>
      <c r="D17" s="34">
        <v>3373.53</v>
      </c>
    </row>
    <row r="18" spans="1:4" x14ac:dyDescent="0.25">
      <c r="A18" s="29" t="s">
        <v>8</v>
      </c>
      <c r="B18" s="30">
        <f>Акт!E7</f>
        <v>5998.04</v>
      </c>
      <c r="C18" s="35" t="s">
        <v>20</v>
      </c>
      <c r="D18" s="34" t="s">
        <v>20</v>
      </c>
    </row>
    <row r="19" spans="1:4" x14ac:dyDescent="0.25">
      <c r="A19" s="29" t="s">
        <v>38</v>
      </c>
      <c r="B19" s="30">
        <f>SUM(Акт!E9:E15)</f>
        <v>52967.65</v>
      </c>
      <c r="C19" s="35" t="s">
        <v>20</v>
      </c>
      <c r="D19" s="34" t="s">
        <v>20</v>
      </c>
    </row>
    <row r="20" spans="1:4" ht="30" x14ac:dyDescent="0.25">
      <c r="A20" s="29" t="s">
        <v>54</v>
      </c>
      <c r="B20" s="30">
        <f>Акт!E17</f>
        <v>116269.78</v>
      </c>
      <c r="C20" s="35" t="s">
        <v>20</v>
      </c>
      <c r="D20" s="34" t="s">
        <v>20</v>
      </c>
    </row>
    <row r="21" spans="1:4" x14ac:dyDescent="0.25">
      <c r="A21" s="29" t="s">
        <v>135</v>
      </c>
      <c r="B21" s="30">
        <f>Акт!E19</f>
        <v>854.4</v>
      </c>
      <c r="C21" s="35" t="s">
        <v>20</v>
      </c>
      <c r="D21" s="34" t="s">
        <v>20</v>
      </c>
    </row>
    <row r="22" spans="1:4" ht="30" x14ac:dyDescent="0.25">
      <c r="A22" s="29" t="s">
        <v>105</v>
      </c>
      <c r="B22" s="30">
        <f>SUM(Акт!E21:E24)</f>
        <v>26872.089999999997</v>
      </c>
      <c r="C22" s="35" t="s">
        <v>20</v>
      </c>
      <c r="D22" s="34" t="s">
        <v>20</v>
      </c>
    </row>
    <row r="23" spans="1:4" x14ac:dyDescent="0.25">
      <c r="A23" s="29" t="s">
        <v>106</v>
      </c>
      <c r="B23" s="30">
        <f>Акт!E26</f>
        <v>80600</v>
      </c>
      <c r="C23" s="35" t="s">
        <v>20</v>
      </c>
      <c r="D23" s="34" t="s">
        <v>20</v>
      </c>
    </row>
    <row r="24" spans="1:4" ht="30" x14ac:dyDescent="0.25">
      <c r="A24" s="29" t="s">
        <v>39</v>
      </c>
      <c r="B24" s="30">
        <f>Акт!E28</f>
        <v>13984.59</v>
      </c>
      <c r="C24" s="35" t="s">
        <v>20</v>
      </c>
      <c r="D24" s="34" t="s">
        <v>20</v>
      </c>
    </row>
    <row r="25" spans="1:4" x14ac:dyDescent="0.25">
      <c r="A25" s="29" t="s">
        <v>40</v>
      </c>
      <c r="B25" s="30">
        <f>SUM(Акт!E30:E48)</f>
        <v>30853.650000000005</v>
      </c>
      <c r="C25" s="35" t="s">
        <v>20</v>
      </c>
      <c r="D25" s="34" t="s">
        <v>20</v>
      </c>
    </row>
    <row r="26" spans="1:4" x14ac:dyDescent="0.25">
      <c r="A26" s="29" t="s">
        <v>41</v>
      </c>
      <c r="B26" s="30">
        <f>SUM(Акт!E50:E58)</f>
        <v>43509.18</v>
      </c>
      <c r="C26" s="35" t="s">
        <v>20</v>
      </c>
      <c r="D26" s="34" t="s">
        <v>20</v>
      </c>
    </row>
    <row r="27" spans="1:4" x14ac:dyDescent="0.25">
      <c r="A27" s="29" t="s">
        <v>83</v>
      </c>
      <c r="B27" s="30">
        <f>Акт!E60</f>
        <v>21600</v>
      </c>
      <c r="C27" s="35" t="s">
        <v>20</v>
      </c>
      <c r="D27" s="34" t="s">
        <v>20</v>
      </c>
    </row>
    <row r="28" spans="1:4" ht="30" x14ac:dyDescent="0.25">
      <c r="A28" s="29" t="s">
        <v>85</v>
      </c>
      <c r="B28" s="30">
        <f>Акт!E62</f>
        <v>2000</v>
      </c>
      <c r="C28" s="35" t="s">
        <v>20</v>
      </c>
      <c r="D28" s="34" t="s">
        <v>20</v>
      </c>
    </row>
    <row r="29" spans="1:4" x14ac:dyDescent="0.25">
      <c r="A29" s="29" t="s">
        <v>42</v>
      </c>
      <c r="B29" s="30">
        <f>SUM(Акт!E64:E68)</f>
        <v>8963.8599999999988</v>
      </c>
      <c r="C29" s="35" t="s">
        <v>20</v>
      </c>
      <c r="D29" s="34" t="s">
        <v>20</v>
      </c>
    </row>
    <row r="30" spans="1:4" ht="30" x14ac:dyDescent="0.25">
      <c r="A30" s="29" t="s">
        <v>88</v>
      </c>
      <c r="B30" s="30">
        <f>SUM(Акт!E70:E83)</f>
        <v>15437.17</v>
      </c>
      <c r="C30" s="35" t="s">
        <v>20</v>
      </c>
      <c r="D30" s="34" t="s">
        <v>20</v>
      </c>
    </row>
    <row r="31" spans="1:4" x14ac:dyDescent="0.25">
      <c r="A31" s="29" t="s">
        <v>43</v>
      </c>
      <c r="B31" s="30">
        <f>Акт!E85</f>
        <v>7672.85</v>
      </c>
      <c r="C31" s="35" t="s">
        <v>20</v>
      </c>
      <c r="D31" s="34" t="s">
        <v>20</v>
      </c>
    </row>
    <row r="32" spans="1:4" x14ac:dyDescent="0.25">
      <c r="A32" s="29" t="s">
        <v>44</v>
      </c>
      <c r="B32" s="30">
        <f>Акт!E87</f>
        <v>54905.17</v>
      </c>
      <c r="C32" s="35" t="s">
        <v>20</v>
      </c>
      <c r="D32" s="34" t="s">
        <v>20</v>
      </c>
    </row>
    <row r="33" spans="1:5" x14ac:dyDescent="0.25">
      <c r="A33" s="29" t="s">
        <v>9</v>
      </c>
      <c r="B33" s="30">
        <f>Акт!E89</f>
        <v>77974.570000000007</v>
      </c>
      <c r="C33" s="35" t="s">
        <v>20</v>
      </c>
      <c r="D33" s="34" t="s">
        <v>20</v>
      </c>
    </row>
    <row r="34" spans="1:5" x14ac:dyDescent="0.25">
      <c r="A34" s="62" t="s">
        <v>107</v>
      </c>
      <c r="B34" s="63">
        <f>Акт!E91</f>
        <v>13069.58</v>
      </c>
      <c r="C34" s="63" t="s">
        <v>20</v>
      </c>
      <c r="D34" s="63" t="s">
        <v>20</v>
      </c>
    </row>
    <row r="35" spans="1:5" x14ac:dyDescent="0.25">
      <c r="A35" s="29" t="s">
        <v>10</v>
      </c>
      <c r="B35" s="30">
        <f>Акт!E93</f>
        <v>67622.199000000008</v>
      </c>
      <c r="C35" s="35" t="s">
        <v>20</v>
      </c>
      <c r="D35" s="34" t="s">
        <v>20</v>
      </c>
    </row>
    <row r="36" spans="1:5" x14ac:dyDescent="0.25">
      <c r="A36" s="21" t="s">
        <v>25</v>
      </c>
      <c r="B36" s="23">
        <f t="shared" ref="B36:C36" si="0">SUM(B7:B35)</f>
        <v>641154.77899999998</v>
      </c>
      <c r="C36" s="23">
        <f t="shared" si="0"/>
        <v>676221.99</v>
      </c>
      <c r="D36" s="23">
        <f>SUM(D7:D35)</f>
        <v>634127.01</v>
      </c>
    </row>
    <row r="37" spans="1:5" s="10" customFormat="1" ht="24.75" customHeight="1" x14ac:dyDescent="0.25">
      <c r="A37" s="190" t="s">
        <v>141</v>
      </c>
      <c r="B37" s="191"/>
      <c r="C37" s="191"/>
      <c r="D37" s="192"/>
      <c r="E37" s="65">
        <f>B6+D36-B36</f>
        <v>237223.23100000003</v>
      </c>
    </row>
    <row r="38" spans="1:5" s="10" customFormat="1" ht="24.75" customHeight="1" x14ac:dyDescent="0.25">
      <c r="A38" s="190" t="s">
        <v>142</v>
      </c>
      <c r="B38" s="191"/>
      <c r="C38" s="191"/>
      <c r="D38" s="192"/>
    </row>
    <row r="39" spans="1:5" s="10" customFormat="1" ht="24.75" customHeight="1" x14ac:dyDescent="0.25">
      <c r="A39" s="2"/>
      <c r="B39" s="2"/>
      <c r="C39" s="2"/>
      <c r="D39" s="2"/>
    </row>
    <row r="40" spans="1:5" ht="15" customHeight="1" x14ac:dyDescent="0.25">
      <c r="A40" s="9" t="s">
        <v>47</v>
      </c>
      <c r="B40" s="8"/>
      <c r="C40" s="8"/>
      <c r="D40" s="6"/>
    </row>
    <row r="41" spans="1:5" ht="22.5" customHeight="1" x14ac:dyDescent="0.25">
      <c r="A41" s="8" t="s">
        <v>48</v>
      </c>
      <c r="B41" s="8"/>
      <c r="C41" s="8"/>
      <c r="D41" s="6"/>
    </row>
    <row r="42" spans="1:5" ht="22.5" customHeight="1" x14ac:dyDescent="0.25">
      <c r="A42" s="9" t="s">
        <v>45</v>
      </c>
      <c r="B42" s="8"/>
      <c r="C42" s="8"/>
      <c r="D42" s="6"/>
    </row>
    <row r="43" spans="1:5" ht="22.5" customHeight="1" x14ac:dyDescent="0.25">
      <c r="A43" s="9" t="s">
        <v>46</v>
      </c>
      <c r="B43" s="8"/>
      <c r="C43" s="8"/>
      <c r="D43" s="6"/>
    </row>
    <row r="44" spans="1:5" ht="22.5" customHeight="1" x14ac:dyDescent="0.25">
      <c r="A44" s="1"/>
      <c r="B44" s="1"/>
      <c r="C44" s="1"/>
    </row>
  </sheetData>
  <mergeCells count="5">
    <mergeCell ref="A1:D1"/>
    <mergeCell ref="B6:D6"/>
    <mergeCell ref="A37:D37"/>
    <mergeCell ref="A38:D38"/>
    <mergeCell ref="C3:D3"/>
  </mergeCells>
  <pageMargins left="0.7" right="0.7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22" activeCellId="2" sqref="A12:XFD14 A18:XFD18 A22:XFD25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197" t="s">
        <v>191</v>
      </c>
      <c r="B1" s="197"/>
      <c r="C1" s="197"/>
      <c r="D1" s="197"/>
      <c r="E1" s="197"/>
      <c r="F1" s="197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165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8" t="s">
        <v>166</v>
      </c>
      <c r="B5" s="198"/>
      <c r="C5" s="198"/>
      <c r="D5" s="198"/>
      <c r="E5" s="198"/>
      <c r="F5" s="198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167</v>
      </c>
      <c r="B6" s="109">
        <v>4</v>
      </c>
      <c r="C6" s="109" t="s">
        <v>168</v>
      </c>
      <c r="D6" s="110">
        <v>3601.6</v>
      </c>
      <c r="E6" s="109" t="s">
        <v>169</v>
      </c>
      <c r="F6" s="111">
        <v>1712.1</v>
      </c>
      <c r="G6" s="72"/>
      <c r="H6" s="74"/>
      <c r="I6" s="75"/>
      <c r="J6" s="76"/>
      <c r="K6" s="77"/>
      <c r="L6" s="78"/>
      <c r="M6" s="78"/>
      <c r="N6" s="78"/>
      <c r="O6" s="78"/>
      <c r="P6" s="79"/>
      <c r="Q6" s="199"/>
      <c r="R6" s="200"/>
      <c r="S6" s="80"/>
    </row>
    <row r="7" spans="1:19" s="83" customFormat="1" ht="32.25" customHeight="1" x14ac:dyDescent="0.25">
      <c r="A7" s="109" t="s">
        <v>170</v>
      </c>
      <c r="B7" s="109">
        <v>4</v>
      </c>
      <c r="C7" s="109" t="s">
        <v>171</v>
      </c>
      <c r="D7" s="110">
        <v>243.3</v>
      </c>
      <c r="E7" s="109" t="s">
        <v>172</v>
      </c>
      <c r="F7" s="111">
        <v>1141.4000000000001</v>
      </c>
      <c r="G7" s="72"/>
      <c r="H7" s="74"/>
      <c r="I7" s="75"/>
      <c r="J7" s="76"/>
      <c r="K7" s="77"/>
      <c r="L7" s="78"/>
      <c r="M7" s="78"/>
      <c r="N7" s="78"/>
      <c r="O7" s="78"/>
      <c r="P7" s="79"/>
      <c r="Q7" s="199"/>
      <c r="R7" s="201"/>
      <c r="S7" s="82"/>
    </row>
    <row r="8" spans="1:19" s="83" customFormat="1" ht="33.75" customHeight="1" x14ac:dyDescent="0.25">
      <c r="A8" s="109" t="s">
        <v>173</v>
      </c>
      <c r="B8" s="109">
        <v>62</v>
      </c>
      <c r="C8" s="109" t="s">
        <v>174</v>
      </c>
      <c r="D8" s="111">
        <v>398.6</v>
      </c>
      <c r="E8" s="109" t="s">
        <v>175</v>
      </c>
      <c r="F8" s="111">
        <v>712.44</v>
      </c>
      <c r="G8" s="72"/>
      <c r="H8" s="74"/>
      <c r="I8" s="75"/>
      <c r="J8" s="76"/>
      <c r="K8" s="77"/>
      <c r="L8" s="78"/>
      <c r="M8" s="78"/>
      <c r="N8" s="78"/>
      <c r="O8" s="78"/>
      <c r="P8" s="79"/>
      <c r="Q8" s="199"/>
      <c r="R8" s="200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77"/>
      <c r="L9" s="78"/>
      <c r="M9" s="78"/>
      <c r="N9" s="78"/>
      <c r="O9" s="78"/>
      <c r="P9" s="72"/>
      <c r="Q9" s="77"/>
      <c r="R9" s="86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88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4" t="s">
        <v>176</v>
      </c>
      <c r="B11" s="195"/>
      <c r="C11" s="195"/>
      <c r="D11" s="195"/>
      <c r="E11" s="196"/>
      <c r="F11" s="90" t="s">
        <v>177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202" t="s">
        <v>178</v>
      </c>
      <c r="B12" s="203"/>
      <c r="C12" s="203"/>
      <c r="D12" s="203"/>
      <c r="E12" s="204"/>
      <c r="F12" s="112">
        <v>262561.19</v>
      </c>
      <c r="G12" s="113"/>
    </row>
    <row r="13" spans="1:19" s="114" customFormat="1" ht="30" customHeight="1" x14ac:dyDescent="0.25">
      <c r="A13" s="202" t="s">
        <v>179</v>
      </c>
      <c r="B13" s="203"/>
      <c r="C13" s="203"/>
      <c r="D13" s="203"/>
      <c r="E13" s="204"/>
      <c r="F13" s="112">
        <f>211447.08+18701.65</f>
        <v>230148.72999999998</v>
      </c>
    </row>
    <row r="14" spans="1:19" s="114" customFormat="1" ht="30" customHeight="1" x14ac:dyDescent="0.25">
      <c r="A14" s="202" t="s">
        <v>180</v>
      </c>
      <c r="B14" s="203"/>
      <c r="C14" s="203"/>
      <c r="D14" s="203"/>
      <c r="E14" s="204"/>
      <c r="F14" s="115">
        <f>SUM(F15:F17)</f>
        <v>668852.55000000005</v>
      </c>
    </row>
    <row r="15" spans="1:19" s="89" customFormat="1" ht="28.5" customHeight="1" x14ac:dyDescent="0.25">
      <c r="A15" s="205" t="s">
        <v>181</v>
      </c>
      <c r="B15" s="206"/>
      <c r="C15" s="206"/>
      <c r="D15" s="206"/>
      <c r="E15" s="207"/>
      <c r="F15" s="92">
        <f>481075.15+16544.43</f>
        <v>497619.58</v>
      </c>
    </row>
    <row r="16" spans="1:19" s="89" customFormat="1" ht="24.75" customHeight="1" x14ac:dyDescent="0.25">
      <c r="A16" s="205" t="s">
        <v>182</v>
      </c>
      <c r="B16" s="206"/>
      <c r="C16" s="206"/>
      <c r="D16" s="206"/>
      <c r="E16" s="207"/>
      <c r="F16" s="92">
        <v>33982.97</v>
      </c>
    </row>
    <row r="17" spans="1:19" s="89" customFormat="1" ht="30" customHeight="1" x14ac:dyDescent="0.25">
      <c r="A17" s="205" t="s">
        <v>183</v>
      </c>
      <c r="B17" s="206"/>
      <c r="C17" s="206"/>
      <c r="D17" s="206"/>
      <c r="E17" s="207"/>
      <c r="F17" s="92">
        <v>137250</v>
      </c>
    </row>
    <row r="18" spans="1:19" s="114" customFormat="1" ht="30" customHeight="1" x14ac:dyDescent="0.25">
      <c r="A18" s="202" t="s">
        <v>184</v>
      </c>
      <c r="B18" s="203"/>
      <c r="C18" s="203"/>
      <c r="D18" s="203"/>
      <c r="E18" s="204"/>
      <c r="F18" s="115">
        <f>SUM(F19:F21)</f>
        <v>673690.44</v>
      </c>
    </row>
    <row r="19" spans="1:19" s="89" customFormat="1" ht="30" customHeight="1" x14ac:dyDescent="0.25">
      <c r="A19" s="205" t="s">
        <v>181</v>
      </c>
      <c r="B19" s="206"/>
      <c r="C19" s="206"/>
      <c r="D19" s="206"/>
      <c r="E19" s="207"/>
      <c r="F19" s="92">
        <v>494735.38</v>
      </c>
    </row>
    <row r="20" spans="1:19" s="89" customFormat="1" ht="30" customHeight="1" x14ac:dyDescent="0.25">
      <c r="A20" s="205" t="s">
        <v>182</v>
      </c>
      <c r="B20" s="206"/>
      <c r="C20" s="206"/>
      <c r="D20" s="206"/>
      <c r="E20" s="207"/>
      <c r="F20" s="92">
        <v>41892.559999999998</v>
      </c>
    </row>
    <row r="21" spans="1:19" s="93" customFormat="1" ht="30" customHeight="1" x14ac:dyDescent="0.2">
      <c r="A21" s="205" t="s">
        <v>183</v>
      </c>
      <c r="B21" s="206"/>
      <c r="C21" s="206"/>
      <c r="D21" s="206"/>
      <c r="E21" s="207"/>
      <c r="F21" s="92">
        <v>137062.5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202" t="s">
        <v>185</v>
      </c>
      <c r="B22" s="203"/>
      <c r="C22" s="203"/>
      <c r="D22" s="203"/>
      <c r="E22" s="204"/>
      <c r="F22" s="115">
        <f>F12+F18</f>
        <v>936251.62999999989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02" t="s">
        <v>186</v>
      </c>
      <c r="B23" s="203"/>
      <c r="C23" s="203"/>
      <c r="D23" s="203"/>
      <c r="E23" s="204"/>
      <c r="F23" s="115">
        <f>'Акт (2)'!E105</f>
        <v>570354.25699999975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2" t="s">
        <v>187</v>
      </c>
      <c r="B24" s="203"/>
      <c r="C24" s="203"/>
      <c r="D24" s="203"/>
      <c r="E24" s="204"/>
      <c r="F24" s="115">
        <f>F22-F23</f>
        <v>365897.37300000014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2" t="s">
        <v>188</v>
      </c>
      <c r="B25" s="203"/>
      <c r="C25" s="203"/>
      <c r="D25" s="203"/>
      <c r="E25" s="204"/>
      <c r="F25" s="112">
        <f>F13+F14-F18</f>
        <v>225310.84000000008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51" customHeight="1" x14ac:dyDescent="0.2">
      <c r="A27" s="208" t="s">
        <v>189</v>
      </c>
      <c r="B27" s="208"/>
      <c r="C27" s="208"/>
      <c r="D27" s="208"/>
    </row>
    <row r="28" spans="1:19" s="67" customFormat="1" ht="21.75" customHeight="1" x14ac:dyDescent="0.25">
      <c r="A28" s="209" t="s">
        <v>190</v>
      </c>
      <c r="B28" s="209"/>
      <c r="C28" s="209"/>
      <c r="D28" s="209"/>
    </row>
    <row r="29" spans="1:19" s="67" customFormat="1" ht="22.5" customHeight="1" x14ac:dyDescent="0.25">
      <c r="A29" s="208" t="s">
        <v>45</v>
      </c>
      <c r="B29" s="208"/>
      <c r="C29" s="208"/>
      <c r="D29" s="208"/>
    </row>
    <row r="30" spans="1:19" s="67" customFormat="1" ht="22.5" customHeight="1" x14ac:dyDescent="0.25">
      <c r="A30" s="208" t="s">
        <v>46</v>
      </c>
      <c r="B30" s="208"/>
      <c r="C30" s="208"/>
      <c r="D30" s="68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2"/>
  <sheetViews>
    <sheetView view="pageBreakPreview" topLeftCell="A34" zoomScale="85" zoomScaleSheetLayoutView="85" workbookViewId="0">
      <selection activeCell="B41" sqref="B41:E41"/>
    </sheetView>
  </sheetViews>
  <sheetFormatPr defaultColWidth="9.140625"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51" customWidth="1"/>
    <col min="5" max="5" width="15" style="51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260</v>
      </c>
      <c r="B1" s="183"/>
      <c r="C1" s="183"/>
      <c r="D1" s="183"/>
      <c r="E1" s="183"/>
      <c r="I1" s="3"/>
    </row>
    <row r="2" spans="1:9" ht="31.5" customHeight="1" x14ac:dyDescent="0.2">
      <c r="A2" s="182" t="s">
        <v>144</v>
      </c>
      <c r="B2" s="182"/>
      <c r="C2" s="182"/>
      <c r="D2" s="182"/>
      <c r="E2" s="182"/>
      <c r="I2" s="3"/>
    </row>
    <row r="3" spans="1:9" ht="14.25" x14ac:dyDescent="0.2">
      <c r="A3" s="17" t="s">
        <v>6</v>
      </c>
      <c r="B3" s="39"/>
      <c r="C3" s="66"/>
      <c r="D3" s="184" t="s">
        <v>261</v>
      </c>
      <c r="E3" s="184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2" t="s">
        <v>4</v>
      </c>
      <c r="E5" s="52" t="s">
        <v>1</v>
      </c>
      <c r="I5" s="3"/>
    </row>
    <row r="6" spans="1:9" s="106" customFormat="1" ht="14.25" x14ac:dyDescent="0.2">
      <c r="A6" s="105" t="s">
        <v>8</v>
      </c>
      <c r="B6" s="47"/>
      <c r="C6" s="47"/>
      <c r="D6" s="47"/>
      <c r="E6" s="47"/>
    </row>
    <row r="7" spans="1:9" s="98" customFormat="1" ht="15" x14ac:dyDescent="0.25">
      <c r="A7" s="99" t="s">
        <v>55</v>
      </c>
      <c r="B7" s="100" t="s">
        <v>21</v>
      </c>
      <c r="C7" s="100" t="s">
        <v>11</v>
      </c>
      <c r="D7" s="101">
        <f>E7</f>
        <v>5998.04</v>
      </c>
      <c r="E7" s="101">
        <v>5998.04</v>
      </c>
    </row>
    <row r="8" spans="1:9" s="106" customFormat="1" ht="14.25" x14ac:dyDescent="0.2">
      <c r="A8" s="105" t="s">
        <v>38</v>
      </c>
      <c r="B8" s="47"/>
      <c r="C8" s="47"/>
      <c r="D8" s="47"/>
      <c r="E8" s="47"/>
    </row>
    <row r="9" spans="1:9" s="98" customFormat="1" ht="15" x14ac:dyDescent="0.25">
      <c r="A9" s="99" t="s">
        <v>192</v>
      </c>
      <c r="B9" s="100" t="s">
        <v>22</v>
      </c>
      <c r="C9" s="100" t="s">
        <v>11</v>
      </c>
      <c r="D9" s="101">
        <f>E9</f>
        <v>600</v>
      </c>
      <c r="E9" s="101">
        <v>600</v>
      </c>
    </row>
    <row r="10" spans="1:9" s="98" customFormat="1" ht="30" x14ac:dyDescent="0.25">
      <c r="A10" s="99" t="s">
        <v>193</v>
      </c>
      <c r="B10" s="101">
        <v>0.27</v>
      </c>
      <c r="C10" s="100" t="s">
        <v>93</v>
      </c>
      <c r="D10" s="107">
        <f>E10/B10</f>
        <v>4725.5925925925922</v>
      </c>
      <c r="E10" s="101">
        <v>1275.9100000000001</v>
      </c>
    </row>
    <row r="11" spans="1:9" s="98" customFormat="1" ht="30" x14ac:dyDescent="0.25">
      <c r="A11" s="99" t="s">
        <v>194</v>
      </c>
      <c r="B11" s="102">
        <v>23</v>
      </c>
      <c r="C11" s="100" t="s">
        <v>81</v>
      </c>
      <c r="D11" s="107">
        <f t="shared" ref="D11:D73" si="0">E11/B11</f>
        <v>116.82826086956523</v>
      </c>
      <c r="E11" s="101">
        <v>2687.05</v>
      </c>
    </row>
    <row r="12" spans="1:9" s="98" customFormat="1" ht="30" x14ac:dyDescent="0.25">
      <c r="A12" s="99" t="s">
        <v>147</v>
      </c>
      <c r="B12" s="102">
        <v>1</v>
      </c>
      <c r="C12" s="100" t="s">
        <v>13</v>
      </c>
      <c r="D12" s="107">
        <f t="shared" si="0"/>
        <v>1662.63</v>
      </c>
      <c r="E12" s="101">
        <v>1662.63</v>
      </c>
    </row>
    <row r="13" spans="1:9" s="98" customFormat="1" ht="30" x14ac:dyDescent="0.25">
      <c r="A13" s="99" t="s">
        <v>195</v>
      </c>
      <c r="B13" s="102">
        <v>1</v>
      </c>
      <c r="C13" s="100" t="s">
        <v>13</v>
      </c>
      <c r="D13" s="107">
        <f t="shared" si="0"/>
        <v>808.65</v>
      </c>
      <c r="E13" s="101">
        <v>808.65</v>
      </c>
    </row>
    <row r="14" spans="1:9" s="98" customFormat="1" ht="15" x14ac:dyDescent="0.25">
      <c r="A14" s="99" t="s">
        <v>196</v>
      </c>
      <c r="B14" s="100" t="s">
        <v>262</v>
      </c>
      <c r="C14" s="100" t="s">
        <v>11</v>
      </c>
      <c r="D14" s="107">
        <f>E14</f>
        <v>8113.07</v>
      </c>
      <c r="E14" s="101">
        <v>8113.07</v>
      </c>
    </row>
    <row r="15" spans="1:9" s="106" customFormat="1" ht="28.5" x14ac:dyDescent="0.2">
      <c r="A15" s="105" t="s">
        <v>54</v>
      </c>
      <c r="B15" s="47"/>
      <c r="C15" s="47"/>
      <c r="D15" s="107"/>
      <c r="E15" s="47"/>
    </row>
    <row r="16" spans="1:9" s="98" customFormat="1" ht="30" x14ac:dyDescent="0.25">
      <c r="A16" s="99" t="s">
        <v>197</v>
      </c>
      <c r="B16" s="100" t="s">
        <v>21</v>
      </c>
      <c r="C16" s="100" t="s">
        <v>11</v>
      </c>
      <c r="D16" s="107">
        <f>E16</f>
        <v>116269.78</v>
      </c>
      <c r="E16" s="101">
        <v>116269.78</v>
      </c>
    </row>
    <row r="17" spans="1:5" s="106" customFormat="1" ht="28.5" x14ac:dyDescent="0.2">
      <c r="A17" s="105" t="s">
        <v>105</v>
      </c>
      <c r="B17" s="47"/>
      <c r="C17" s="47"/>
      <c r="D17" s="107"/>
      <c r="E17" s="47"/>
    </row>
    <row r="18" spans="1:5" s="98" customFormat="1" ht="30" x14ac:dyDescent="0.25">
      <c r="A18" s="99" t="s">
        <v>198</v>
      </c>
      <c r="B18" s="100" t="s">
        <v>22</v>
      </c>
      <c r="C18" s="100" t="s">
        <v>11</v>
      </c>
      <c r="D18" s="107">
        <f>E18</f>
        <v>29097.360000000001</v>
      </c>
      <c r="E18" s="101">
        <v>29097.360000000001</v>
      </c>
    </row>
    <row r="19" spans="1:5" s="106" customFormat="1" ht="15" x14ac:dyDescent="0.2">
      <c r="A19" s="105" t="s">
        <v>106</v>
      </c>
      <c r="B19" s="47"/>
      <c r="C19" s="47"/>
      <c r="D19" s="107"/>
      <c r="E19" s="47"/>
    </row>
    <row r="20" spans="1:5" s="98" customFormat="1" ht="15" x14ac:dyDescent="0.25">
      <c r="A20" s="99" t="s">
        <v>199</v>
      </c>
      <c r="B20" s="100" t="s">
        <v>262</v>
      </c>
      <c r="C20" s="100" t="s">
        <v>200</v>
      </c>
      <c r="D20" s="107">
        <f>E20</f>
        <v>14072.68</v>
      </c>
      <c r="E20" s="101">
        <v>14072.68</v>
      </c>
    </row>
    <row r="21" spans="1:5" s="106" customFormat="1" ht="28.5" x14ac:dyDescent="0.2">
      <c r="A21" s="105" t="s">
        <v>39</v>
      </c>
      <c r="B21" s="47"/>
      <c r="C21" s="47"/>
      <c r="D21" s="107"/>
      <c r="E21" s="47"/>
    </row>
    <row r="22" spans="1:5" s="98" customFormat="1" ht="30" x14ac:dyDescent="0.25">
      <c r="A22" s="99" t="s">
        <v>58</v>
      </c>
      <c r="B22" s="100" t="s">
        <v>263</v>
      </c>
      <c r="C22" s="100" t="s">
        <v>11</v>
      </c>
      <c r="D22" s="107">
        <f>E22</f>
        <v>10438.09</v>
      </c>
      <c r="E22" s="101">
        <f>985.76+9452.33</f>
        <v>10438.09</v>
      </c>
    </row>
    <row r="23" spans="1:5" s="98" customFormat="1" ht="15" x14ac:dyDescent="0.25">
      <c r="A23" s="99" t="s">
        <v>201</v>
      </c>
      <c r="B23" s="102">
        <v>3</v>
      </c>
      <c r="C23" s="100" t="s">
        <v>13</v>
      </c>
      <c r="D23" s="107">
        <f t="shared" si="0"/>
        <v>5714.46</v>
      </c>
      <c r="E23" s="101">
        <v>17143.38</v>
      </c>
    </row>
    <row r="24" spans="1:5" s="106" customFormat="1" ht="15" x14ac:dyDescent="0.2">
      <c r="A24" s="105" t="s">
        <v>40</v>
      </c>
      <c r="B24" s="47"/>
      <c r="C24" s="47"/>
      <c r="D24" s="107"/>
      <c r="E24" s="47"/>
    </row>
    <row r="25" spans="1:5" s="98" customFormat="1" ht="30" x14ac:dyDescent="0.25">
      <c r="A25" s="99" t="s">
        <v>202</v>
      </c>
      <c r="B25" s="102">
        <v>1</v>
      </c>
      <c r="C25" s="100" t="s">
        <v>203</v>
      </c>
      <c r="D25" s="107">
        <f t="shared" si="0"/>
        <v>229.44</v>
      </c>
      <c r="E25" s="101">
        <v>229.44</v>
      </c>
    </row>
    <row r="26" spans="1:5" s="98" customFormat="1" ht="15" x14ac:dyDescent="0.25">
      <c r="A26" s="99" t="s">
        <v>122</v>
      </c>
      <c r="B26" s="102">
        <v>4</v>
      </c>
      <c r="C26" s="100" t="s">
        <v>129</v>
      </c>
      <c r="D26" s="107">
        <f t="shared" si="0"/>
        <v>85.034999999999997</v>
      </c>
      <c r="E26" s="101">
        <v>340.14</v>
      </c>
    </row>
    <row r="27" spans="1:5" s="98" customFormat="1" ht="15" x14ac:dyDescent="0.25">
      <c r="A27" s="99" t="s">
        <v>59</v>
      </c>
      <c r="B27" s="102">
        <v>1</v>
      </c>
      <c r="C27" s="100" t="s">
        <v>14</v>
      </c>
      <c r="D27" s="107">
        <f t="shared" si="0"/>
        <v>839.52</v>
      </c>
      <c r="E27" s="101">
        <v>839.52</v>
      </c>
    </row>
    <row r="28" spans="1:5" s="98" customFormat="1" ht="15" x14ac:dyDescent="0.25">
      <c r="A28" s="99" t="s">
        <v>113</v>
      </c>
      <c r="B28" s="101">
        <v>0.09</v>
      </c>
      <c r="C28" s="100" t="s">
        <v>15</v>
      </c>
      <c r="D28" s="107">
        <f t="shared" si="0"/>
        <v>6088.8888888888887</v>
      </c>
      <c r="E28" s="101">
        <v>548</v>
      </c>
    </row>
    <row r="29" spans="1:5" s="98" customFormat="1" ht="30" x14ac:dyDescent="0.25">
      <c r="A29" s="99" t="s">
        <v>204</v>
      </c>
      <c r="B29" s="102">
        <v>1</v>
      </c>
      <c r="C29" s="100" t="s">
        <v>14</v>
      </c>
      <c r="D29" s="107">
        <f t="shared" si="0"/>
        <v>254.67</v>
      </c>
      <c r="E29" s="101">
        <v>254.67</v>
      </c>
    </row>
    <row r="30" spans="1:5" s="98" customFormat="1" ht="45" x14ac:dyDescent="0.25">
      <c r="A30" s="99" t="s">
        <v>205</v>
      </c>
      <c r="B30" s="101">
        <v>0.27</v>
      </c>
      <c r="C30" s="100" t="s">
        <v>16</v>
      </c>
      <c r="D30" s="107">
        <f t="shared" si="0"/>
        <v>1728.7777777777776</v>
      </c>
      <c r="E30" s="101">
        <v>466.77</v>
      </c>
    </row>
    <row r="31" spans="1:5" s="98" customFormat="1" ht="15" x14ac:dyDescent="0.25">
      <c r="A31" s="99" t="s">
        <v>77</v>
      </c>
      <c r="B31" s="101">
        <v>0.09</v>
      </c>
      <c r="C31" s="100" t="s">
        <v>78</v>
      </c>
      <c r="D31" s="107">
        <f t="shared" si="0"/>
        <v>25694.777777777781</v>
      </c>
      <c r="E31" s="101">
        <v>2312.5300000000002</v>
      </c>
    </row>
    <row r="32" spans="1:5" s="98" customFormat="1" ht="30" x14ac:dyDescent="0.25">
      <c r="A32" s="99" t="s">
        <v>60</v>
      </c>
      <c r="B32" s="103">
        <v>5.9580000000000002</v>
      </c>
      <c r="C32" s="100" t="s">
        <v>16</v>
      </c>
      <c r="D32" s="107">
        <f t="shared" si="0"/>
        <v>1679.1272239006378</v>
      </c>
      <c r="E32" s="101">
        <v>10004.24</v>
      </c>
    </row>
    <row r="33" spans="1:5" s="98" customFormat="1" ht="30" x14ac:dyDescent="0.25">
      <c r="A33" s="99" t="s">
        <v>206</v>
      </c>
      <c r="B33" s="101">
        <v>0.01</v>
      </c>
      <c r="C33" s="100" t="s">
        <v>17</v>
      </c>
      <c r="D33" s="107">
        <f t="shared" si="0"/>
        <v>25071</v>
      </c>
      <c r="E33" s="101">
        <v>250.71</v>
      </c>
    </row>
    <row r="34" spans="1:5" s="98" customFormat="1" ht="15" x14ac:dyDescent="0.25">
      <c r="A34" s="99" t="s">
        <v>207</v>
      </c>
      <c r="B34" s="101">
        <v>0.01</v>
      </c>
      <c r="C34" s="100" t="s">
        <v>78</v>
      </c>
      <c r="D34" s="107">
        <f t="shared" si="0"/>
        <v>24540</v>
      </c>
      <c r="E34" s="101">
        <v>245.4</v>
      </c>
    </row>
    <row r="35" spans="1:5" s="98" customFormat="1" ht="30" x14ac:dyDescent="0.25">
      <c r="A35" s="99" t="s">
        <v>62</v>
      </c>
      <c r="B35" s="102">
        <v>1</v>
      </c>
      <c r="C35" s="100" t="s">
        <v>14</v>
      </c>
      <c r="D35" s="107">
        <f t="shared" si="0"/>
        <v>503.4</v>
      </c>
      <c r="E35" s="101">
        <v>503.4</v>
      </c>
    </row>
    <row r="36" spans="1:5" s="98" customFormat="1" ht="15" x14ac:dyDescent="0.25">
      <c r="A36" s="99" t="s">
        <v>79</v>
      </c>
      <c r="B36" s="101">
        <v>0.56000000000000005</v>
      </c>
      <c r="C36" s="100" t="s">
        <v>15</v>
      </c>
      <c r="D36" s="107">
        <f t="shared" si="0"/>
        <v>14859.374999999998</v>
      </c>
      <c r="E36" s="101">
        <v>8321.25</v>
      </c>
    </row>
    <row r="37" spans="1:5" s="98" customFormat="1" ht="30" x14ac:dyDescent="0.25">
      <c r="A37" s="99" t="s">
        <v>63</v>
      </c>
      <c r="B37" s="102">
        <v>2</v>
      </c>
      <c r="C37" s="100" t="s">
        <v>18</v>
      </c>
      <c r="D37" s="107">
        <f t="shared" si="0"/>
        <v>218.60499999999999</v>
      </c>
      <c r="E37" s="101">
        <v>437.21</v>
      </c>
    </row>
    <row r="38" spans="1:5" s="98" customFormat="1" ht="15" x14ac:dyDescent="0.25">
      <c r="A38" s="99" t="s">
        <v>123</v>
      </c>
      <c r="B38" s="102">
        <v>3</v>
      </c>
      <c r="C38" s="100" t="s">
        <v>129</v>
      </c>
      <c r="D38" s="107">
        <f t="shared" si="0"/>
        <v>68.50333333333333</v>
      </c>
      <c r="E38" s="101">
        <v>205.51</v>
      </c>
    </row>
    <row r="39" spans="1:5" s="98" customFormat="1" ht="15" x14ac:dyDescent="0.25">
      <c r="A39" s="99" t="s">
        <v>208</v>
      </c>
      <c r="B39" s="102">
        <v>1</v>
      </c>
      <c r="C39" s="100" t="s">
        <v>132</v>
      </c>
      <c r="D39" s="107">
        <f t="shared" si="0"/>
        <v>348.99</v>
      </c>
      <c r="E39" s="101">
        <v>348.99</v>
      </c>
    </row>
    <row r="40" spans="1:5" s="98" customFormat="1" ht="15" x14ac:dyDescent="0.25">
      <c r="A40" s="99" t="s">
        <v>114</v>
      </c>
      <c r="B40" s="102">
        <v>1</v>
      </c>
      <c r="C40" s="100" t="s">
        <v>13</v>
      </c>
      <c r="D40" s="107">
        <f t="shared" si="0"/>
        <v>5327.8</v>
      </c>
      <c r="E40" s="101">
        <v>5327.8</v>
      </c>
    </row>
    <row r="41" spans="1:5" s="98" customFormat="1" ht="15" x14ac:dyDescent="0.25">
      <c r="A41" s="99" t="s">
        <v>209</v>
      </c>
      <c r="B41" s="102">
        <v>17654</v>
      </c>
      <c r="C41" s="100" t="s">
        <v>210</v>
      </c>
      <c r="D41" s="107">
        <f t="shared" si="0"/>
        <v>1.1877965333635436</v>
      </c>
      <c r="E41" s="101">
        <v>20969.36</v>
      </c>
    </row>
    <row r="42" spans="1:5" s="98" customFormat="1" ht="15" x14ac:dyDescent="0.25">
      <c r="A42" s="99" t="s">
        <v>211</v>
      </c>
      <c r="B42" s="102">
        <v>2</v>
      </c>
      <c r="C42" s="100" t="s">
        <v>13</v>
      </c>
      <c r="D42" s="107">
        <f t="shared" si="0"/>
        <v>1259.885</v>
      </c>
      <c r="E42" s="101">
        <v>2519.77</v>
      </c>
    </row>
    <row r="43" spans="1:5" s="98" customFormat="1" ht="30" x14ac:dyDescent="0.25">
      <c r="A43" s="99" t="s">
        <v>212</v>
      </c>
      <c r="B43" s="102">
        <v>1</v>
      </c>
      <c r="C43" s="100" t="s">
        <v>87</v>
      </c>
      <c r="D43" s="107">
        <f t="shared" si="0"/>
        <v>131.81</v>
      </c>
      <c r="E43" s="101">
        <v>131.81</v>
      </c>
    </row>
    <row r="44" spans="1:5" s="98" customFormat="1" ht="30" x14ac:dyDescent="0.25">
      <c r="A44" s="99" t="s">
        <v>213</v>
      </c>
      <c r="B44" s="102">
        <v>1</v>
      </c>
      <c r="C44" s="100" t="s">
        <v>19</v>
      </c>
      <c r="D44" s="107">
        <f t="shared" si="0"/>
        <v>1317.97</v>
      </c>
      <c r="E44" s="101">
        <v>1317.97</v>
      </c>
    </row>
    <row r="45" spans="1:5" s="98" customFormat="1" ht="30" x14ac:dyDescent="0.25">
      <c r="A45" s="99" t="s">
        <v>214</v>
      </c>
      <c r="B45" s="101">
        <v>0.01</v>
      </c>
      <c r="C45" s="100" t="s">
        <v>17</v>
      </c>
      <c r="D45" s="107">
        <f t="shared" si="0"/>
        <v>68785</v>
      </c>
      <c r="E45" s="101">
        <v>687.85</v>
      </c>
    </row>
    <row r="46" spans="1:5" s="98" customFormat="1" ht="15" x14ac:dyDescent="0.25">
      <c r="A46" s="99" t="s">
        <v>215</v>
      </c>
      <c r="B46" s="102">
        <v>2</v>
      </c>
      <c r="C46" s="100" t="s">
        <v>216</v>
      </c>
      <c r="D46" s="107">
        <f t="shared" si="0"/>
        <v>236.52</v>
      </c>
      <c r="E46" s="101">
        <v>473.04</v>
      </c>
    </row>
    <row r="47" spans="1:5" s="98" customFormat="1" ht="15" x14ac:dyDescent="0.25">
      <c r="A47" s="99" t="s">
        <v>66</v>
      </c>
      <c r="B47" s="102">
        <v>30</v>
      </c>
      <c r="C47" s="100" t="s">
        <v>19</v>
      </c>
      <c r="D47" s="107">
        <f t="shared" si="0"/>
        <v>254.20733333333334</v>
      </c>
      <c r="E47" s="101">
        <v>7626.22</v>
      </c>
    </row>
    <row r="48" spans="1:5" s="98" customFormat="1" ht="45" x14ac:dyDescent="0.25">
      <c r="A48" s="99" t="s">
        <v>217</v>
      </c>
      <c r="B48" s="102">
        <v>1</v>
      </c>
      <c r="C48" s="100" t="s">
        <v>132</v>
      </c>
      <c r="D48" s="107">
        <f t="shared" si="0"/>
        <v>69.16</v>
      </c>
      <c r="E48" s="101">
        <v>69.16</v>
      </c>
    </row>
    <row r="49" spans="1:5" s="98" customFormat="1" ht="15" x14ac:dyDescent="0.25">
      <c r="A49" s="99" t="s">
        <v>133</v>
      </c>
      <c r="B49" s="102">
        <v>1</v>
      </c>
      <c r="C49" s="100" t="s">
        <v>134</v>
      </c>
      <c r="D49" s="107">
        <f t="shared" si="0"/>
        <v>289.44</v>
      </c>
      <c r="E49" s="101">
        <v>289.44</v>
      </c>
    </row>
    <row r="50" spans="1:5" s="106" customFormat="1" ht="15" x14ac:dyDescent="0.2">
      <c r="A50" s="105" t="s">
        <v>41</v>
      </c>
      <c r="B50" s="47"/>
      <c r="C50" s="47"/>
      <c r="D50" s="107"/>
      <c r="E50" s="47"/>
    </row>
    <row r="51" spans="1:5" s="98" customFormat="1" ht="30" x14ac:dyDescent="0.25">
      <c r="A51" s="99" t="s">
        <v>218</v>
      </c>
      <c r="B51" s="104">
        <v>0.2</v>
      </c>
      <c r="C51" s="100" t="s">
        <v>219</v>
      </c>
      <c r="D51" s="107">
        <f t="shared" si="0"/>
        <v>1860.85</v>
      </c>
      <c r="E51" s="101">
        <v>372.17</v>
      </c>
    </row>
    <row r="52" spans="1:5" s="98" customFormat="1" ht="30" x14ac:dyDescent="0.25">
      <c r="A52" s="99" t="s">
        <v>220</v>
      </c>
      <c r="B52" s="102">
        <v>2</v>
      </c>
      <c r="C52" s="100" t="s">
        <v>221</v>
      </c>
      <c r="D52" s="107">
        <f t="shared" si="0"/>
        <v>363.48500000000001</v>
      </c>
      <c r="E52" s="101">
        <v>726.97</v>
      </c>
    </row>
    <row r="53" spans="1:5" s="98" customFormat="1" ht="15" x14ac:dyDescent="0.25">
      <c r="A53" s="99" t="s">
        <v>222</v>
      </c>
      <c r="B53" s="101">
        <v>1.71</v>
      </c>
      <c r="C53" s="100" t="s">
        <v>16</v>
      </c>
      <c r="D53" s="107">
        <f t="shared" si="0"/>
        <v>1134.1228070175439</v>
      </c>
      <c r="E53" s="101">
        <v>1939.35</v>
      </c>
    </row>
    <row r="54" spans="1:5" s="98" customFormat="1" ht="30" x14ac:dyDescent="0.25">
      <c r="A54" s="99" t="s">
        <v>125</v>
      </c>
      <c r="B54" s="103">
        <v>2.2509999999999999</v>
      </c>
      <c r="C54" s="100" t="s">
        <v>16</v>
      </c>
      <c r="D54" s="107">
        <f t="shared" si="0"/>
        <v>1651.2794313638385</v>
      </c>
      <c r="E54" s="101">
        <v>3717.03</v>
      </c>
    </row>
    <row r="55" spans="1:5" s="98" customFormat="1" ht="15" x14ac:dyDescent="0.25">
      <c r="A55" s="99" t="s">
        <v>223</v>
      </c>
      <c r="B55" s="101">
        <v>128.75</v>
      </c>
      <c r="C55" s="100" t="s">
        <v>68</v>
      </c>
      <c r="D55" s="107">
        <f t="shared" si="0"/>
        <v>56.970174757281555</v>
      </c>
      <c r="E55" s="101">
        <v>7334.91</v>
      </c>
    </row>
    <row r="56" spans="1:5" s="98" customFormat="1" ht="30" x14ac:dyDescent="0.25">
      <c r="A56" s="99" t="s">
        <v>224</v>
      </c>
      <c r="B56" s="102">
        <v>108</v>
      </c>
      <c r="C56" s="100" t="s">
        <v>81</v>
      </c>
      <c r="D56" s="107">
        <f t="shared" si="0"/>
        <v>64.877222222222215</v>
      </c>
      <c r="E56" s="101">
        <v>7006.74</v>
      </c>
    </row>
    <row r="57" spans="1:5" s="98" customFormat="1" ht="15" x14ac:dyDescent="0.25">
      <c r="A57" s="99" t="s">
        <v>82</v>
      </c>
      <c r="B57" s="102">
        <v>80</v>
      </c>
      <c r="C57" s="100" t="s">
        <v>68</v>
      </c>
      <c r="D57" s="107">
        <f t="shared" si="0"/>
        <v>47.073250000000002</v>
      </c>
      <c r="E57" s="101">
        <v>3765.86</v>
      </c>
    </row>
    <row r="58" spans="1:5" s="98" customFormat="1" ht="30" x14ac:dyDescent="0.25">
      <c r="A58" s="99" t="s">
        <v>225</v>
      </c>
      <c r="B58" s="100" t="s">
        <v>20</v>
      </c>
      <c r="C58" s="100" t="s">
        <v>12</v>
      </c>
      <c r="D58" s="107">
        <f>E58</f>
        <v>19619.650000000001</v>
      </c>
      <c r="E58" s="101">
        <v>19619.650000000001</v>
      </c>
    </row>
    <row r="59" spans="1:5" s="98" customFormat="1" ht="15" x14ac:dyDescent="0.25">
      <c r="A59" s="99" t="s">
        <v>226</v>
      </c>
      <c r="B59" s="101">
        <v>0.01</v>
      </c>
      <c r="C59" s="100" t="s">
        <v>227</v>
      </c>
      <c r="D59" s="107">
        <f t="shared" si="0"/>
        <v>27970</v>
      </c>
      <c r="E59" s="101">
        <v>279.7</v>
      </c>
    </row>
    <row r="60" spans="1:5" s="98" customFormat="1" ht="15" x14ac:dyDescent="0.25">
      <c r="A60" s="99" t="s">
        <v>228</v>
      </c>
      <c r="B60" s="101">
        <v>0.02</v>
      </c>
      <c r="C60" s="100" t="s">
        <v>227</v>
      </c>
      <c r="D60" s="107">
        <f t="shared" si="0"/>
        <v>28113.5</v>
      </c>
      <c r="E60" s="101">
        <v>562.27</v>
      </c>
    </row>
    <row r="61" spans="1:5" s="98" customFormat="1" ht="15" x14ac:dyDescent="0.25">
      <c r="A61" s="99" t="s">
        <v>229</v>
      </c>
      <c r="B61" s="101">
        <v>0.02</v>
      </c>
      <c r="C61" s="100" t="s">
        <v>227</v>
      </c>
      <c r="D61" s="107">
        <f t="shared" si="0"/>
        <v>32190.499999999996</v>
      </c>
      <c r="E61" s="101">
        <v>643.80999999999995</v>
      </c>
    </row>
    <row r="62" spans="1:5" s="98" customFormat="1" ht="15" x14ac:dyDescent="0.25">
      <c r="A62" s="99" t="s">
        <v>230</v>
      </c>
      <c r="B62" s="101">
        <v>0.02</v>
      </c>
      <c r="C62" s="100" t="s">
        <v>17</v>
      </c>
      <c r="D62" s="107">
        <f t="shared" si="0"/>
        <v>18869.5</v>
      </c>
      <c r="E62" s="101">
        <v>377.39</v>
      </c>
    </row>
    <row r="63" spans="1:5" s="98" customFormat="1" ht="30" x14ac:dyDescent="0.25">
      <c r="A63" s="99" t="s">
        <v>231</v>
      </c>
      <c r="B63" s="103">
        <v>4.0000000000000001E-3</v>
      </c>
      <c r="C63" s="100" t="s">
        <v>93</v>
      </c>
      <c r="D63" s="107">
        <f t="shared" si="0"/>
        <v>131475</v>
      </c>
      <c r="E63" s="101">
        <v>525.9</v>
      </c>
    </row>
    <row r="64" spans="1:5" s="106" customFormat="1" ht="15" x14ac:dyDescent="0.2">
      <c r="A64" s="105" t="s">
        <v>83</v>
      </c>
      <c r="B64" s="47"/>
      <c r="C64" s="47"/>
      <c r="D64" s="107"/>
      <c r="E64" s="47"/>
    </row>
    <row r="65" spans="1:5" s="98" customFormat="1" ht="15" x14ac:dyDescent="0.25">
      <c r="A65" s="99" t="s">
        <v>84</v>
      </c>
      <c r="B65" s="100" t="s">
        <v>263</v>
      </c>
      <c r="C65" s="100" t="s">
        <v>11</v>
      </c>
      <c r="D65" s="107">
        <f>E65</f>
        <v>21600</v>
      </c>
      <c r="E65" s="101">
        <v>21600</v>
      </c>
    </row>
    <row r="66" spans="1:5" s="106" customFormat="1" ht="28.5" x14ac:dyDescent="0.2">
      <c r="A66" s="105" t="s">
        <v>85</v>
      </c>
      <c r="B66" s="47"/>
      <c r="C66" s="47"/>
      <c r="D66" s="107"/>
      <c r="E66" s="47"/>
    </row>
    <row r="67" spans="1:5" s="98" customFormat="1" ht="15" x14ac:dyDescent="0.25">
      <c r="A67" s="99" t="s">
        <v>86</v>
      </c>
      <c r="B67" s="100" t="s">
        <v>22</v>
      </c>
      <c r="C67" s="100" t="s">
        <v>11</v>
      </c>
      <c r="D67" s="107">
        <f>E67</f>
        <v>4226.66</v>
      </c>
      <c r="E67" s="101">
        <v>4226.66</v>
      </c>
    </row>
    <row r="68" spans="1:5" s="106" customFormat="1" ht="15" x14ac:dyDescent="0.2">
      <c r="A68" s="105" t="s">
        <v>42</v>
      </c>
      <c r="B68" s="47"/>
      <c r="C68" s="47"/>
      <c r="D68" s="107"/>
      <c r="E68" s="47"/>
    </row>
    <row r="69" spans="1:5" s="98" customFormat="1" ht="15" x14ac:dyDescent="0.25">
      <c r="A69" s="99" t="s">
        <v>232</v>
      </c>
      <c r="B69" s="102">
        <v>1</v>
      </c>
      <c r="C69" s="100" t="s">
        <v>81</v>
      </c>
      <c r="D69" s="107">
        <f t="shared" si="0"/>
        <v>813.67</v>
      </c>
      <c r="E69" s="101">
        <v>813.67</v>
      </c>
    </row>
    <row r="70" spans="1:5" s="98" customFormat="1" ht="15" x14ac:dyDescent="0.25">
      <c r="A70" s="99" t="s">
        <v>233</v>
      </c>
      <c r="B70" s="101">
        <v>0.01</v>
      </c>
      <c r="C70" s="100" t="s">
        <v>234</v>
      </c>
      <c r="D70" s="107">
        <f t="shared" si="0"/>
        <v>25297</v>
      </c>
      <c r="E70" s="101">
        <v>252.97</v>
      </c>
    </row>
    <row r="71" spans="1:5" s="98" customFormat="1" ht="30" x14ac:dyDescent="0.25">
      <c r="A71" s="99" t="s">
        <v>127</v>
      </c>
      <c r="B71" s="102">
        <v>1</v>
      </c>
      <c r="C71" s="100" t="s">
        <v>13</v>
      </c>
      <c r="D71" s="107">
        <f t="shared" si="0"/>
        <v>432.11</v>
      </c>
      <c r="E71" s="101">
        <v>432.11</v>
      </c>
    </row>
    <row r="72" spans="1:5" s="98" customFormat="1" ht="30" x14ac:dyDescent="0.25">
      <c r="A72" s="99" t="s">
        <v>235</v>
      </c>
      <c r="B72" s="101">
        <v>0.06</v>
      </c>
      <c r="C72" s="100" t="s">
        <v>15</v>
      </c>
      <c r="D72" s="107">
        <f t="shared" si="0"/>
        <v>65143</v>
      </c>
      <c r="E72" s="101">
        <v>3908.58</v>
      </c>
    </row>
    <row r="73" spans="1:5" s="98" customFormat="1" ht="45" x14ac:dyDescent="0.25">
      <c r="A73" s="99" t="s">
        <v>236</v>
      </c>
      <c r="B73" s="102">
        <v>1</v>
      </c>
      <c r="C73" s="100" t="s">
        <v>130</v>
      </c>
      <c r="D73" s="107">
        <f t="shared" si="0"/>
        <v>470.56</v>
      </c>
      <c r="E73" s="101">
        <v>470.56</v>
      </c>
    </row>
    <row r="74" spans="1:5" s="98" customFormat="1" ht="45" x14ac:dyDescent="0.25">
      <c r="A74" s="99" t="s">
        <v>237</v>
      </c>
      <c r="B74" s="102">
        <v>1</v>
      </c>
      <c r="C74" s="100" t="s">
        <v>130</v>
      </c>
      <c r="D74" s="107">
        <f t="shared" ref="D74:D95" si="1">E74/B74</f>
        <v>1741.06</v>
      </c>
      <c r="E74" s="101">
        <v>1741.06</v>
      </c>
    </row>
    <row r="75" spans="1:5" s="106" customFormat="1" ht="28.5" x14ac:dyDescent="0.2">
      <c r="A75" s="105" t="s">
        <v>88</v>
      </c>
      <c r="B75" s="47"/>
      <c r="C75" s="47"/>
      <c r="D75" s="107"/>
      <c r="E75" s="47"/>
    </row>
    <row r="76" spans="1:5" s="98" customFormat="1" ht="15" x14ac:dyDescent="0.25">
      <c r="A76" s="99" t="s">
        <v>238</v>
      </c>
      <c r="B76" s="103">
        <v>3.1E-2</v>
      </c>
      <c r="C76" s="100" t="s">
        <v>93</v>
      </c>
      <c r="D76" s="107">
        <f t="shared" si="1"/>
        <v>6181.9354838709678</v>
      </c>
      <c r="E76" s="101">
        <v>191.64</v>
      </c>
    </row>
    <row r="77" spans="1:5" s="98" customFormat="1" ht="30" x14ac:dyDescent="0.25">
      <c r="A77" s="99" t="s">
        <v>239</v>
      </c>
      <c r="B77" s="101">
        <v>0.01</v>
      </c>
      <c r="C77" s="100" t="s">
        <v>17</v>
      </c>
      <c r="D77" s="107">
        <f t="shared" si="1"/>
        <v>34784</v>
      </c>
      <c r="E77" s="101">
        <v>347.84</v>
      </c>
    </row>
    <row r="78" spans="1:5" s="98" customFormat="1" ht="15" x14ac:dyDescent="0.25">
      <c r="A78" s="99" t="s">
        <v>240</v>
      </c>
      <c r="B78" s="103">
        <v>1.4E-2</v>
      </c>
      <c r="C78" s="100" t="s">
        <v>241</v>
      </c>
      <c r="D78" s="107">
        <f t="shared" si="1"/>
        <v>74850.71428571429</v>
      </c>
      <c r="E78" s="101">
        <v>1047.9100000000001</v>
      </c>
    </row>
    <row r="79" spans="1:5" s="98" customFormat="1" ht="15" x14ac:dyDescent="0.25">
      <c r="A79" s="99" t="s">
        <v>242</v>
      </c>
      <c r="B79" s="102">
        <v>1</v>
      </c>
      <c r="C79" s="100" t="s">
        <v>13</v>
      </c>
      <c r="D79" s="107">
        <f t="shared" si="1"/>
        <v>944.12</v>
      </c>
      <c r="E79" s="101">
        <v>944.12</v>
      </c>
    </row>
    <row r="80" spans="1:5" s="98" customFormat="1" ht="30" x14ac:dyDescent="0.25">
      <c r="A80" s="99" t="s">
        <v>91</v>
      </c>
      <c r="B80" s="101">
        <v>0.24</v>
      </c>
      <c r="C80" s="100" t="s">
        <v>17</v>
      </c>
      <c r="D80" s="107">
        <f t="shared" si="1"/>
        <v>3726.7916666666665</v>
      </c>
      <c r="E80" s="101">
        <v>894.43</v>
      </c>
    </row>
    <row r="81" spans="1:5" s="98" customFormat="1" ht="30" x14ac:dyDescent="0.25">
      <c r="A81" s="99" t="s">
        <v>243</v>
      </c>
      <c r="B81" s="103">
        <v>1E-3</v>
      </c>
      <c r="C81" s="100" t="s">
        <v>244</v>
      </c>
      <c r="D81" s="107">
        <f t="shared" si="1"/>
        <v>504529.99999999994</v>
      </c>
      <c r="E81" s="101">
        <v>504.53</v>
      </c>
    </row>
    <row r="82" spans="1:5" s="98" customFormat="1" ht="15" x14ac:dyDescent="0.25">
      <c r="A82" s="99" t="s">
        <v>245</v>
      </c>
      <c r="B82" s="103">
        <v>3.1E-2</v>
      </c>
      <c r="C82" s="100" t="s">
        <v>93</v>
      </c>
      <c r="D82" s="107">
        <f t="shared" si="1"/>
        <v>63520.645161290326</v>
      </c>
      <c r="E82" s="101">
        <v>1969.14</v>
      </c>
    </row>
    <row r="83" spans="1:5" s="98" customFormat="1" ht="30" x14ac:dyDescent="0.25">
      <c r="A83" s="99" t="s">
        <v>246</v>
      </c>
      <c r="B83" s="103">
        <v>5.1999999999999998E-2</v>
      </c>
      <c r="C83" s="100" t="s">
        <v>15</v>
      </c>
      <c r="D83" s="107">
        <f t="shared" si="1"/>
        <v>15747.884615384615</v>
      </c>
      <c r="E83" s="101">
        <v>818.89</v>
      </c>
    </row>
    <row r="84" spans="1:5" s="98" customFormat="1" ht="15" x14ac:dyDescent="0.25">
      <c r="A84" s="99" t="s">
        <v>247</v>
      </c>
      <c r="B84" s="104">
        <v>0.3</v>
      </c>
      <c r="C84" s="100" t="s">
        <v>248</v>
      </c>
      <c r="D84" s="107">
        <f t="shared" si="1"/>
        <v>2475.3333333333335</v>
      </c>
      <c r="E84" s="101">
        <v>742.6</v>
      </c>
    </row>
    <row r="85" spans="1:5" s="98" customFormat="1" ht="45" x14ac:dyDescent="0.25">
      <c r="A85" s="99" t="s">
        <v>249</v>
      </c>
      <c r="B85" s="102">
        <v>55</v>
      </c>
      <c r="C85" s="100" t="s">
        <v>81</v>
      </c>
      <c r="D85" s="107">
        <f t="shared" si="1"/>
        <v>74.297454545454542</v>
      </c>
      <c r="E85" s="101">
        <v>4086.36</v>
      </c>
    </row>
    <row r="86" spans="1:5" s="98" customFormat="1" ht="45" x14ac:dyDescent="0.25">
      <c r="A86" s="99" t="s">
        <v>161</v>
      </c>
      <c r="B86" s="104">
        <v>9.9</v>
      </c>
      <c r="C86" s="100" t="s">
        <v>12</v>
      </c>
      <c r="D86" s="107">
        <f t="shared" si="1"/>
        <v>249.82121212121211</v>
      </c>
      <c r="E86" s="101">
        <v>2473.23</v>
      </c>
    </row>
    <row r="87" spans="1:5" s="98" customFormat="1" ht="30" x14ac:dyDescent="0.25">
      <c r="A87" s="99" t="s">
        <v>250</v>
      </c>
      <c r="B87" s="101">
        <v>0.01</v>
      </c>
      <c r="C87" s="100" t="s">
        <v>17</v>
      </c>
      <c r="D87" s="107">
        <f t="shared" si="1"/>
        <v>85595</v>
      </c>
      <c r="E87" s="101">
        <v>855.95</v>
      </c>
    </row>
    <row r="88" spans="1:5" s="98" customFormat="1" ht="15" x14ac:dyDescent="0.25">
      <c r="A88" s="99" t="s">
        <v>251</v>
      </c>
      <c r="B88" s="102">
        <v>1</v>
      </c>
      <c r="C88" s="100" t="s">
        <v>13</v>
      </c>
      <c r="D88" s="107">
        <f t="shared" si="1"/>
        <v>351.1</v>
      </c>
      <c r="E88" s="101">
        <v>351.1</v>
      </c>
    </row>
    <row r="89" spans="1:5" s="98" customFormat="1" ht="30" x14ac:dyDescent="0.25">
      <c r="A89" s="99" t="s">
        <v>252</v>
      </c>
      <c r="B89" s="103">
        <v>9.1999999999999998E-2</v>
      </c>
      <c r="C89" s="100" t="s">
        <v>210</v>
      </c>
      <c r="D89" s="107">
        <f t="shared" si="1"/>
        <v>13917.500000000002</v>
      </c>
      <c r="E89" s="101">
        <v>1280.4100000000001</v>
      </c>
    </row>
    <row r="90" spans="1:5" s="98" customFormat="1" ht="15" x14ac:dyDescent="0.25">
      <c r="A90" s="99" t="s">
        <v>253</v>
      </c>
      <c r="B90" s="101">
        <v>0.03</v>
      </c>
      <c r="C90" s="100" t="s">
        <v>93</v>
      </c>
      <c r="D90" s="107">
        <f t="shared" si="1"/>
        <v>94066.666666666672</v>
      </c>
      <c r="E90" s="101">
        <v>2822</v>
      </c>
    </row>
    <row r="91" spans="1:5" s="98" customFormat="1" ht="30" x14ac:dyDescent="0.25">
      <c r="A91" s="99" t="s">
        <v>128</v>
      </c>
      <c r="B91" s="101">
        <v>0.01</v>
      </c>
      <c r="C91" s="100" t="s">
        <v>17</v>
      </c>
      <c r="D91" s="107">
        <f t="shared" si="1"/>
        <v>54175</v>
      </c>
      <c r="E91" s="101">
        <v>541.75</v>
      </c>
    </row>
    <row r="92" spans="1:5" s="98" customFormat="1" ht="30" x14ac:dyDescent="0.25">
      <c r="A92" s="99" t="s">
        <v>139</v>
      </c>
      <c r="B92" s="103">
        <v>1.0999999999999999E-2</v>
      </c>
      <c r="C92" s="100" t="s">
        <v>15</v>
      </c>
      <c r="D92" s="107">
        <f t="shared" si="1"/>
        <v>48830</v>
      </c>
      <c r="E92" s="101">
        <v>537.13</v>
      </c>
    </row>
    <row r="93" spans="1:5" s="98" customFormat="1" ht="15" x14ac:dyDescent="0.25">
      <c r="A93" s="99" t="s">
        <v>254</v>
      </c>
      <c r="B93" s="103">
        <v>6.0000000000000001E-3</v>
      </c>
      <c r="C93" s="100" t="s">
        <v>93</v>
      </c>
      <c r="D93" s="107">
        <f t="shared" si="1"/>
        <v>20310</v>
      </c>
      <c r="E93" s="101">
        <v>121.86</v>
      </c>
    </row>
    <row r="94" spans="1:5" s="98" customFormat="1" ht="30" x14ac:dyDescent="0.25">
      <c r="A94" s="99" t="s">
        <v>255</v>
      </c>
      <c r="B94" s="102">
        <v>1</v>
      </c>
      <c r="C94" s="100" t="s">
        <v>13</v>
      </c>
      <c r="D94" s="107">
        <f t="shared" si="1"/>
        <v>3706.39</v>
      </c>
      <c r="E94" s="101">
        <v>3706.39</v>
      </c>
    </row>
    <row r="95" spans="1:5" s="98" customFormat="1" ht="15" x14ac:dyDescent="0.25">
      <c r="A95" s="99" t="s">
        <v>256</v>
      </c>
      <c r="B95" s="101">
        <v>0.03</v>
      </c>
      <c r="C95" s="100" t="s">
        <v>257</v>
      </c>
      <c r="D95" s="107">
        <f t="shared" si="1"/>
        <v>12735.333333333334</v>
      </c>
      <c r="E95" s="101">
        <v>382.06</v>
      </c>
    </row>
    <row r="96" spans="1:5" s="106" customFormat="1" ht="14.25" x14ac:dyDescent="0.2">
      <c r="A96" s="105" t="s">
        <v>43</v>
      </c>
      <c r="B96" s="47"/>
      <c r="C96" s="47"/>
      <c r="D96" s="47"/>
      <c r="E96" s="47"/>
    </row>
    <row r="97" spans="1:5" s="98" customFormat="1" ht="15" x14ac:dyDescent="0.25">
      <c r="A97" s="99" t="s">
        <v>258</v>
      </c>
      <c r="B97" s="100" t="s">
        <v>22</v>
      </c>
      <c r="C97" s="100" t="s">
        <v>11</v>
      </c>
      <c r="D97" s="101">
        <f>E97</f>
        <v>3025</v>
      </c>
      <c r="E97" s="101">
        <v>3025</v>
      </c>
    </row>
    <row r="98" spans="1:5" s="106" customFormat="1" ht="15" x14ac:dyDescent="0.2">
      <c r="A98" s="105" t="s">
        <v>44</v>
      </c>
      <c r="B98" s="47"/>
      <c r="C98" s="47"/>
      <c r="D98" s="101"/>
      <c r="E98" s="47"/>
    </row>
    <row r="99" spans="1:5" s="98" customFormat="1" ht="15" x14ac:dyDescent="0.25">
      <c r="A99" s="99" t="s">
        <v>73</v>
      </c>
      <c r="B99" s="100" t="s">
        <v>264</v>
      </c>
      <c r="C99" s="100" t="s">
        <v>12</v>
      </c>
      <c r="D99" s="101">
        <f t="shared" ref="D99:D102" si="2">E99</f>
        <v>54905.17</v>
      </c>
      <c r="E99" s="101">
        <v>54905.17</v>
      </c>
    </row>
    <row r="100" spans="1:5" s="106" customFormat="1" ht="15" x14ac:dyDescent="0.2">
      <c r="A100" s="105" t="s">
        <v>9</v>
      </c>
      <c r="B100" s="47"/>
      <c r="C100" s="47"/>
      <c r="D100" s="101"/>
      <c r="E100" s="47"/>
    </row>
    <row r="101" spans="1:5" s="98" customFormat="1" ht="15" x14ac:dyDescent="0.25">
      <c r="A101" s="99" t="s">
        <v>71</v>
      </c>
      <c r="B101" s="100" t="s">
        <v>264</v>
      </c>
      <c r="C101" s="100" t="s">
        <v>12</v>
      </c>
      <c r="D101" s="101">
        <f t="shared" si="2"/>
        <v>77974.570000000007</v>
      </c>
      <c r="E101" s="101">
        <v>77974.570000000007</v>
      </c>
    </row>
    <row r="102" spans="1:5" s="98" customFormat="1" ht="30" x14ac:dyDescent="0.25">
      <c r="A102" s="99" t="s">
        <v>259</v>
      </c>
      <c r="B102" s="100" t="s">
        <v>22</v>
      </c>
      <c r="C102" s="100" t="s">
        <v>11</v>
      </c>
      <c r="D102" s="101">
        <f t="shared" si="2"/>
        <v>4775.59</v>
      </c>
      <c r="E102" s="101">
        <v>4775.59</v>
      </c>
    </row>
    <row r="103" spans="1:5" s="28" customFormat="1" ht="15" x14ac:dyDescent="0.25">
      <c r="A103" s="36" t="s">
        <v>10</v>
      </c>
      <c r="B103" s="41"/>
      <c r="C103" s="41"/>
      <c r="D103" s="53"/>
      <c r="E103" s="54"/>
    </row>
    <row r="104" spans="1:5" s="28" customFormat="1" ht="15" x14ac:dyDescent="0.25">
      <c r="A104" s="37" t="s">
        <v>72</v>
      </c>
      <c r="B104" s="42" t="s">
        <v>21</v>
      </c>
      <c r="C104" s="42" t="s">
        <v>11</v>
      </c>
      <c r="D104" s="55">
        <f>E104</f>
        <v>51850.386999999981</v>
      </c>
      <c r="E104" s="56">
        <f>SUM(E7:E102)*10%</f>
        <v>51850.386999999981</v>
      </c>
    </row>
    <row r="105" spans="1:5" ht="14.25" x14ac:dyDescent="0.2">
      <c r="A105" s="24" t="s">
        <v>25</v>
      </c>
      <c r="B105" s="47" t="s">
        <v>20</v>
      </c>
      <c r="C105" s="25"/>
      <c r="D105" s="57"/>
      <c r="E105" s="26">
        <f>SUM(E7:E104)</f>
        <v>570354.25699999975</v>
      </c>
    </row>
    <row r="106" spans="1:5" ht="15" x14ac:dyDescent="0.2">
      <c r="D106" s="58"/>
    </row>
    <row r="107" spans="1:5" ht="15" customHeight="1" x14ac:dyDescent="0.2">
      <c r="A107" s="210" t="s">
        <v>267</v>
      </c>
      <c r="B107" s="210"/>
      <c r="C107" s="210"/>
      <c r="D107" s="210"/>
      <c r="E107" s="210"/>
    </row>
    <row r="108" spans="1:5" ht="15" customHeight="1" x14ac:dyDescent="0.2">
      <c r="A108" s="210"/>
      <c r="B108" s="210"/>
      <c r="C108" s="210"/>
      <c r="D108" s="210"/>
      <c r="E108" s="210"/>
    </row>
    <row r="109" spans="1:5" ht="15" customHeight="1" x14ac:dyDescent="0.2">
      <c r="A109" s="211" t="s">
        <v>32</v>
      </c>
      <c r="B109" s="211"/>
      <c r="C109" s="211"/>
      <c r="D109" s="211"/>
      <c r="E109" s="211"/>
    </row>
    <row r="110" spans="1:5" ht="15" customHeight="1" x14ac:dyDescent="0.2">
      <c r="A110" s="211" t="s">
        <v>33</v>
      </c>
      <c r="B110" s="211"/>
      <c r="C110" s="211"/>
      <c r="D110" s="211"/>
      <c r="E110" s="211"/>
    </row>
    <row r="111" spans="1:5" ht="15" customHeight="1" x14ac:dyDescent="0.2">
      <c r="A111" s="212" t="s">
        <v>265</v>
      </c>
      <c r="B111" s="212"/>
      <c r="C111" s="212"/>
      <c r="D111" s="212"/>
      <c r="E111" s="212"/>
    </row>
    <row r="112" spans="1:5" ht="15" customHeight="1" x14ac:dyDescent="0.2">
      <c r="A112" s="212"/>
      <c r="B112" s="212"/>
      <c r="C112" s="212"/>
      <c r="D112" s="212"/>
      <c r="E112" s="212"/>
    </row>
    <row r="113" spans="1:5" ht="15" customHeight="1" x14ac:dyDescent="0.2">
      <c r="A113" s="213"/>
      <c r="B113" s="213"/>
      <c r="C113" s="213"/>
      <c r="D113" s="213"/>
      <c r="E113" s="213"/>
    </row>
    <row r="114" spans="1:5" ht="15" x14ac:dyDescent="0.2">
      <c r="A114" s="108"/>
      <c r="B114" s="49"/>
      <c r="C114" s="49"/>
      <c r="D114" s="59"/>
      <c r="E114" s="49"/>
    </row>
    <row r="115" spans="1:5" ht="15" customHeight="1" x14ac:dyDescent="0.2">
      <c r="A115" s="5" t="s">
        <v>26</v>
      </c>
      <c r="B115" s="97"/>
      <c r="C115" s="97"/>
      <c r="D115" s="61"/>
      <c r="E115" s="97"/>
    </row>
    <row r="116" spans="1:5" ht="15" x14ac:dyDescent="0.2">
      <c r="A116" s="5"/>
      <c r="B116" s="97"/>
      <c r="C116" s="97" t="s">
        <v>20</v>
      </c>
      <c r="D116" s="61" t="s">
        <v>20</v>
      </c>
      <c r="E116" s="97"/>
    </row>
    <row r="117" spans="1:5" ht="15" customHeight="1" x14ac:dyDescent="0.2">
      <c r="A117" s="181" t="s">
        <v>266</v>
      </c>
      <c r="B117" s="181"/>
      <c r="C117" s="185" t="s">
        <v>30</v>
      </c>
      <c r="D117" s="185"/>
      <c r="E117" s="97"/>
    </row>
    <row r="118" spans="1:5" ht="15" customHeight="1" x14ac:dyDescent="0.2">
      <c r="A118" s="185" t="s">
        <v>52</v>
      </c>
      <c r="B118" s="185"/>
      <c r="C118" s="185" t="s">
        <v>27</v>
      </c>
      <c r="D118" s="185"/>
      <c r="E118" s="97"/>
    </row>
    <row r="119" spans="1:5" ht="15" customHeight="1" x14ac:dyDescent="0.2">
      <c r="A119" s="5"/>
      <c r="B119" s="97"/>
      <c r="C119" s="97"/>
      <c r="D119" s="61"/>
      <c r="E119" s="97"/>
    </row>
    <row r="120" spans="1:5" ht="15" customHeight="1" x14ac:dyDescent="0.2">
      <c r="A120" s="181" t="s">
        <v>29</v>
      </c>
      <c r="B120" s="181"/>
      <c r="C120" s="185" t="s">
        <v>30</v>
      </c>
      <c r="D120" s="185"/>
      <c r="E120" s="97"/>
    </row>
    <row r="121" spans="1:5" ht="15" x14ac:dyDescent="0.2">
      <c r="A121" s="13" t="s">
        <v>28</v>
      </c>
      <c r="B121" s="97"/>
      <c r="C121" s="185" t="s">
        <v>27</v>
      </c>
      <c r="D121" s="185"/>
      <c r="E121" s="97"/>
    </row>
    <row r="122" spans="1:5" x14ac:dyDescent="0.2">
      <c r="B122" s="1"/>
      <c r="C122" s="1"/>
      <c r="D122" s="1"/>
      <c r="E122" s="1"/>
    </row>
  </sheetData>
  <mergeCells count="15">
    <mergeCell ref="A1:E1"/>
    <mergeCell ref="A2:E2"/>
    <mergeCell ref="D3:E3"/>
    <mergeCell ref="A117:B117"/>
    <mergeCell ref="C121:D121"/>
    <mergeCell ref="C120:D120"/>
    <mergeCell ref="A107:E108"/>
    <mergeCell ref="A110:E110"/>
    <mergeCell ref="A111:E112"/>
    <mergeCell ref="A113:E113"/>
    <mergeCell ref="A118:B118"/>
    <mergeCell ref="C118:D118"/>
    <mergeCell ref="A120:B120"/>
    <mergeCell ref="A109:E109"/>
    <mergeCell ref="C117:D11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6" sqref="D6:D7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197" t="s">
        <v>331</v>
      </c>
      <c r="B1" s="197"/>
      <c r="C1" s="197"/>
      <c r="D1" s="197"/>
      <c r="E1" s="197"/>
      <c r="F1" s="197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332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8" t="s">
        <v>166</v>
      </c>
      <c r="B5" s="198"/>
      <c r="C5" s="198"/>
      <c r="D5" s="198"/>
      <c r="E5" s="198"/>
      <c r="F5" s="198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167</v>
      </c>
      <c r="B6" s="109">
        <v>4</v>
      </c>
      <c r="C6" s="109" t="s">
        <v>168</v>
      </c>
      <c r="D6" s="137">
        <v>3602.2</v>
      </c>
      <c r="E6" s="109" t="s">
        <v>169</v>
      </c>
      <c r="F6" s="111">
        <v>1712.1</v>
      </c>
      <c r="G6" s="72"/>
      <c r="H6" s="74"/>
      <c r="I6" s="75"/>
      <c r="J6" s="76"/>
      <c r="K6" s="118"/>
      <c r="L6" s="78"/>
      <c r="M6" s="78"/>
      <c r="N6" s="78"/>
      <c r="O6" s="78"/>
      <c r="P6" s="79"/>
      <c r="Q6" s="199"/>
      <c r="R6" s="200"/>
      <c r="S6" s="80"/>
    </row>
    <row r="7" spans="1:19" s="83" customFormat="1" ht="32.25" customHeight="1" x14ac:dyDescent="0.25">
      <c r="A7" s="109" t="s">
        <v>170</v>
      </c>
      <c r="B7" s="109">
        <v>4</v>
      </c>
      <c r="C7" s="109" t="s">
        <v>171</v>
      </c>
      <c r="D7" s="137">
        <v>243.3</v>
      </c>
      <c r="E7" s="109" t="s">
        <v>172</v>
      </c>
      <c r="F7" s="111">
        <v>1141.4000000000001</v>
      </c>
      <c r="G7" s="72"/>
      <c r="H7" s="74"/>
      <c r="I7" s="75"/>
      <c r="J7" s="76"/>
      <c r="K7" s="118"/>
      <c r="L7" s="78"/>
      <c r="M7" s="78"/>
      <c r="N7" s="78"/>
      <c r="O7" s="78"/>
      <c r="P7" s="79"/>
      <c r="Q7" s="199"/>
      <c r="R7" s="201"/>
      <c r="S7" s="82"/>
    </row>
    <row r="8" spans="1:19" s="83" customFormat="1" ht="48" customHeight="1" x14ac:dyDescent="0.25">
      <c r="A8" s="109" t="s">
        <v>173</v>
      </c>
      <c r="B8" s="109">
        <v>62</v>
      </c>
      <c r="C8" s="109" t="s">
        <v>174</v>
      </c>
      <c r="D8" s="111">
        <v>398.6</v>
      </c>
      <c r="E8" s="109" t="s">
        <v>175</v>
      </c>
      <c r="F8" s="111">
        <v>712.44</v>
      </c>
      <c r="G8" s="72"/>
      <c r="H8" s="74"/>
      <c r="I8" s="75"/>
      <c r="J8" s="76"/>
      <c r="K8" s="118"/>
      <c r="L8" s="78"/>
      <c r="M8" s="78"/>
      <c r="N8" s="78"/>
      <c r="O8" s="78"/>
      <c r="P8" s="79"/>
      <c r="Q8" s="199"/>
      <c r="R8" s="200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18"/>
      <c r="L9" s="78"/>
      <c r="M9" s="78"/>
      <c r="N9" s="78"/>
      <c r="O9" s="78"/>
      <c r="P9" s="72"/>
      <c r="Q9" s="118"/>
      <c r="R9" s="119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1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4" t="s">
        <v>176</v>
      </c>
      <c r="B11" s="195"/>
      <c r="C11" s="195"/>
      <c r="D11" s="195"/>
      <c r="E11" s="196"/>
      <c r="F11" s="90" t="s">
        <v>177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202" t="s">
        <v>178</v>
      </c>
      <c r="B12" s="203"/>
      <c r="C12" s="203"/>
      <c r="D12" s="203"/>
      <c r="E12" s="204"/>
      <c r="F12" s="112">
        <v>365897.37300000014</v>
      </c>
      <c r="G12" s="113"/>
    </row>
    <row r="13" spans="1:19" s="114" customFormat="1" ht="30" customHeight="1" x14ac:dyDescent="0.25">
      <c r="A13" s="202" t="s">
        <v>179</v>
      </c>
      <c r="B13" s="203"/>
      <c r="C13" s="203"/>
      <c r="D13" s="203"/>
      <c r="E13" s="204"/>
      <c r="F13" s="112">
        <v>225310.84000000008</v>
      </c>
    </row>
    <row r="14" spans="1:19" s="114" customFormat="1" ht="30" customHeight="1" x14ac:dyDescent="0.25">
      <c r="A14" s="202" t="s">
        <v>180</v>
      </c>
      <c r="B14" s="203"/>
      <c r="C14" s="203"/>
      <c r="D14" s="203"/>
      <c r="E14" s="204"/>
      <c r="F14" s="115">
        <f>SUM(F15:F17)</f>
        <v>550811.67000000004</v>
      </c>
    </row>
    <row r="15" spans="1:19" s="89" customFormat="1" ht="28.5" customHeight="1" x14ac:dyDescent="0.25">
      <c r="A15" s="205" t="s">
        <v>181</v>
      </c>
      <c r="B15" s="206"/>
      <c r="C15" s="206"/>
      <c r="D15" s="206"/>
      <c r="E15" s="207"/>
      <c r="F15" s="92">
        <f>2196.1+363932.9+5979.59</f>
        <v>372108.59</v>
      </c>
    </row>
    <row r="16" spans="1:19" s="89" customFormat="1" ht="24.75" customHeight="1" x14ac:dyDescent="0.25">
      <c r="A16" s="205" t="s">
        <v>182</v>
      </c>
      <c r="B16" s="206"/>
      <c r="C16" s="206"/>
      <c r="D16" s="206"/>
      <c r="E16" s="207"/>
      <c r="F16" s="92">
        <v>25028.080000000002</v>
      </c>
    </row>
    <row r="17" spans="1:19" s="89" customFormat="1" ht="30" customHeight="1" x14ac:dyDescent="0.25">
      <c r="A17" s="205" t="s">
        <v>183</v>
      </c>
      <c r="B17" s="206"/>
      <c r="C17" s="206"/>
      <c r="D17" s="206"/>
      <c r="E17" s="207"/>
      <c r="F17" s="92">
        <v>153675</v>
      </c>
    </row>
    <row r="18" spans="1:19" s="114" customFormat="1" ht="30" customHeight="1" x14ac:dyDescent="0.25">
      <c r="A18" s="202" t="s">
        <v>184</v>
      </c>
      <c r="B18" s="203"/>
      <c r="C18" s="203"/>
      <c r="D18" s="203"/>
      <c r="E18" s="204"/>
      <c r="F18" s="115">
        <f>SUM(F19:F21)</f>
        <v>638414.02</v>
      </c>
    </row>
    <row r="19" spans="1:19" s="89" customFormat="1" ht="30" customHeight="1" x14ac:dyDescent="0.25">
      <c r="A19" s="205" t="s">
        <v>181</v>
      </c>
      <c r="B19" s="206"/>
      <c r="C19" s="206"/>
      <c r="D19" s="206"/>
      <c r="E19" s="207"/>
      <c r="F19" s="92">
        <f>2196.1+454009.99</f>
        <v>456206.08999999997</v>
      </c>
    </row>
    <row r="20" spans="1:19" s="89" customFormat="1" ht="30" customHeight="1" x14ac:dyDescent="0.25">
      <c r="A20" s="205" t="s">
        <v>182</v>
      </c>
      <c r="B20" s="206"/>
      <c r="C20" s="206"/>
      <c r="D20" s="206"/>
      <c r="E20" s="207"/>
      <c r="F20" s="92">
        <v>34901.68</v>
      </c>
    </row>
    <row r="21" spans="1:19" s="93" customFormat="1" ht="30" customHeight="1" x14ac:dyDescent="0.2">
      <c r="A21" s="205" t="s">
        <v>183</v>
      </c>
      <c r="B21" s="206"/>
      <c r="C21" s="206"/>
      <c r="D21" s="206"/>
      <c r="E21" s="207"/>
      <c r="F21" s="92">
        <v>147306.25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202" t="s">
        <v>185</v>
      </c>
      <c r="B22" s="203"/>
      <c r="C22" s="203"/>
      <c r="D22" s="203"/>
      <c r="E22" s="204"/>
      <c r="F22" s="115">
        <f>F12+F18</f>
        <v>1004311.3930000002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02" t="s">
        <v>186</v>
      </c>
      <c r="B23" s="203"/>
      <c r="C23" s="203"/>
      <c r="D23" s="203"/>
      <c r="E23" s="204"/>
      <c r="F23" s="115">
        <f>Лист3!E96</f>
        <v>413517.07100000011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2" t="s">
        <v>187</v>
      </c>
      <c r="B24" s="203"/>
      <c r="C24" s="203"/>
      <c r="D24" s="203"/>
      <c r="E24" s="204"/>
      <c r="F24" s="115">
        <f>F22-F23</f>
        <v>590794.32200000004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2" t="s">
        <v>188</v>
      </c>
      <c r="B25" s="203"/>
      <c r="C25" s="203"/>
      <c r="D25" s="203"/>
      <c r="E25" s="204"/>
      <c r="F25" s="112">
        <f>F13+F14-F18</f>
        <v>137708.49000000011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51" customHeight="1" x14ac:dyDescent="0.2">
      <c r="A27" s="208" t="s">
        <v>189</v>
      </c>
      <c r="B27" s="208"/>
      <c r="C27" s="208"/>
      <c r="D27" s="208"/>
    </row>
    <row r="28" spans="1:19" s="67" customFormat="1" ht="21.75" customHeight="1" x14ac:dyDescent="0.25">
      <c r="A28" s="209" t="s">
        <v>190</v>
      </c>
      <c r="B28" s="209"/>
      <c r="C28" s="209"/>
      <c r="D28" s="209"/>
    </row>
    <row r="29" spans="1:19" s="67" customFormat="1" ht="22.5" customHeight="1" x14ac:dyDescent="0.25">
      <c r="A29" s="208" t="s">
        <v>45</v>
      </c>
      <c r="B29" s="208"/>
      <c r="C29" s="208"/>
      <c r="D29" s="208"/>
    </row>
    <row r="30" spans="1:19" s="67" customFormat="1" ht="22.5" customHeight="1" x14ac:dyDescent="0.25">
      <c r="A30" s="208" t="s">
        <v>46</v>
      </c>
      <c r="B30" s="208"/>
      <c r="C30" s="208"/>
      <c r="D30" s="6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view="pageBreakPreview" topLeftCell="A34" zoomScale="60" workbookViewId="0">
      <selection activeCell="E47" sqref="E47"/>
    </sheetView>
  </sheetViews>
  <sheetFormatPr defaultRowHeight="15" x14ac:dyDescent="0.25"/>
  <cols>
    <col min="1" max="1" width="51.7109375" style="98" customWidth="1"/>
    <col min="2" max="2" width="13.85546875" style="131" customWidth="1"/>
    <col min="3" max="3" width="13.7109375" style="132" customWidth="1"/>
    <col min="4" max="4" width="17.5703125" style="131" customWidth="1"/>
    <col min="5" max="5" width="14.7109375" style="131" customWidth="1"/>
    <col min="6" max="255" width="9.140625" style="98"/>
    <col min="256" max="256" width="8.7109375" style="98" customWidth="1"/>
    <col min="257" max="257" width="31.5703125" style="98" customWidth="1"/>
    <col min="258" max="258" width="13.85546875" style="98" customWidth="1"/>
    <col min="259" max="259" width="19.140625" style="98" customWidth="1"/>
    <col min="260" max="260" width="17.5703125" style="98" customWidth="1"/>
    <col min="261" max="261" width="14.7109375" style="98" customWidth="1"/>
    <col min="262" max="511" width="9.140625" style="98"/>
    <col min="512" max="512" width="8.7109375" style="98" customWidth="1"/>
    <col min="513" max="513" width="31.5703125" style="98" customWidth="1"/>
    <col min="514" max="514" width="13.85546875" style="98" customWidth="1"/>
    <col min="515" max="515" width="19.140625" style="98" customWidth="1"/>
    <col min="516" max="516" width="17.5703125" style="98" customWidth="1"/>
    <col min="517" max="517" width="14.7109375" style="98" customWidth="1"/>
    <col min="518" max="767" width="9.140625" style="98"/>
    <col min="768" max="768" width="8.7109375" style="98" customWidth="1"/>
    <col min="769" max="769" width="31.5703125" style="98" customWidth="1"/>
    <col min="770" max="770" width="13.85546875" style="98" customWidth="1"/>
    <col min="771" max="771" width="19.140625" style="98" customWidth="1"/>
    <col min="772" max="772" width="17.5703125" style="98" customWidth="1"/>
    <col min="773" max="773" width="14.7109375" style="98" customWidth="1"/>
    <col min="774" max="1023" width="9.140625" style="98"/>
    <col min="1024" max="1024" width="8.7109375" style="98" customWidth="1"/>
    <col min="1025" max="1025" width="31.5703125" style="98" customWidth="1"/>
    <col min="1026" max="1026" width="13.85546875" style="98" customWidth="1"/>
    <col min="1027" max="1027" width="19.140625" style="98" customWidth="1"/>
    <col min="1028" max="1028" width="17.5703125" style="98" customWidth="1"/>
    <col min="1029" max="1029" width="14.7109375" style="98" customWidth="1"/>
    <col min="1030" max="1279" width="9.140625" style="98"/>
    <col min="1280" max="1280" width="8.7109375" style="98" customWidth="1"/>
    <col min="1281" max="1281" width="31.5703125" style="98" customWidth="1"/>
    <col min="1282" max="1282" width="13.85546875" style="98" customWidth="1"/>
    <col min="1283" max="1283" width="19.140625" style="98" customWidth="1"/>
    <col min="1284" max="1284" width="17.5703125" style="98" customWidth="1"/>
    <col min="1285" max="1285" width="14.7109375" style="98" customWidth="1"/>
    <col min="1286" max="1535" width="9.140625" style="98"/>
    <col min="1536" max="1536" width="8.7109375" style="98" customWidth="1"/>
    <col min="1537" max="1537" width="31.5703125" style="98" customWidth="1"/>
    <col min="1538" max="1538" width="13.85546875" style="98" customWidth="1"/>
    <col min="1539" max="1539" width="19.140625" style="98" customWidth="1"/>
    <col min="1540" max="1540" width="17.5703125" style="98" customWidth="1"/>
    <col min="1541" max="1541" width="14.7109375" style="98" customWidth="1"/>
    <col min="1542" max="1791" width="9.140625" style="98"/>
    <col min="1792" max="1792" width="8.7109375" style="98" customWidth="1"/>
    <col min="1793" max="1793" width="31.5703125" style="98" customWidth="1"/>
    <col min="1794" max="1794" width="13.85546875" style="98" customWidth="1"/>
    <col min="1795" max="1795" width="19.140625" style="98" customWidth="1"/>
    <col min="1796" max="1796" width="17.5703125" style="98" customWidth="1"/>
    <col min="1797" max="1797" width="14.7109375" style="98" customWidth="1"/>
    <col min="1798" max="2047" width="9.140625" style="98"/>
    <col min="2048" max="2048" width="8.7109375" style="98" customWidth="1"/>
    <col min="2049" max="2049" width="31.5703125" style="98" customWidth="1"/>
    <col min="2050" max="2050" width="13.85546875" style="98" customWidth="1"/>
    <col min="2051" max="2051" width="19.140625" style="98" customWidth="1"/>
    <col min="2052" max="2052" width="17.5703125" style="98" customWidth="1"/>
    <col min="2053" max="2053" width="14.7109375" style="98" customWidth="1"/>
    <col min="2054" max="2303" width="9.140625" style="98"/>
    <col min="2304" max="2304" width="8.7109375" style="98" customWidth="1"/>
    <col min="2305" max="2305" width="31.5703125" style="98" customWidth="1"/>
    <col min="2306" max="2306" width="13.85546875" style="98" customWidth="1"/>
    <col min="2307" max="2307" width="19.140625" style="98" customWidth="1"/>
    <col min="2308" max="2308" width="17.5703125" style="98" customWidth="1"/>
    <col min="2309" max="2309" width="14.7109375" style="98" customWidth="1"/>
    <col min="2310" max="2559" width="9.140625" style="98"/>
    <col min="2560" max="2560" width="8.7109375" style="98" customWidth="1"/>
    <col min="2561" max="2561" width="31.5703125" style="98" customWidth="1"/>
    <col min="2562" max="2562" width="13.85546875" style="98" customWidth="1"/>
    <col min="2563" max="2563" width="19.140625" style="98" customWidth="1"/>
    <col min="2564" max="2564" width="17.5703125" style="98" customWidth="1"/>
    <col min="2565" max="2565" width="14.7109375" style="98" customWidth="1"/>
    <col min="2566" max="2815" width="9.140625" style="98"/>
    <col min="2816" max="2816" width="8.7109375" style="98" customWidth="1"/>
    <col min="2817" max="2817" width="31.5703125" style="98" customWidth="1"/>
    <col min="2818" max="2818" width="13.85546875" style="98" customWidth="1"/>
    <col min="2819" max="2819" width="19.140625" style="98" customWidth="1"/>
    <col min="2820" max="2820" width="17.5703125" style="98" customWidth="1"/>
    <col min="2821" max="2821" width="14.7109375" style="98" customWidth="1"/>
    <col min="2822" max="3071" width="9.140625" style="98"/>
    <col min="3072" max="3072" width="8.7109375" style="98" customWidth="1"/>
    <col min="3073" max="3073" width="31.5703125" style="98" customWidth="1"/>
    <col min="3074" max="3074" width="13.85546875" style="98" customWidth="1"/>
    <col min="3075" max="3075" width="19.140625" style="98" customWidth="1"/>
    <col min="3076" max="3076" width="17.5703125" style="98" customWidth="1"/>
    <col min="3077" max="3077" width="14.7109375" style="98" customWidth="1"/>
    <col min="3078" max="3327" width="9.140625" style="98"/>
    <col min="3328" max="3328" width="8.7109375" style="98" customWidth="1"/>
    <col min="3329" max="3329" width="31.5703125" style="98" customWidth="1"/>
    <col min="3330" max="3330" width="13.85546875" style="98" customWidth="1"/>
    <col min="3331" max="3331" width="19.140625" style="98" customWidth="1"/>
    <col min="3332" max="3332" width="17.5703125" style="98" customWidth="1"/>
    <col min="3333" max="3333" width="14.7109375" style="98" customWidth="1"/>
    <col min="3334" max="3583" width="9.140625" style="98"/>
    <col min="3584" max="3584" width="8.7109375" style="98" customWidth="1"/>
    <col min="3585" max="3585" width="31.5703125" style="98" customWidth="1"/>
    <col min="3586" max="3586" width="13.85546875" style="98" customWidth="1"/>
    <col min="3587" max="3587" width="19.140625" style="98" customWidth="1"/>
    <col min="3588" max="3588" width="17.5703125" style="98" customWidth="1"/>
    <col min="3589" max="3589" width="14.7109375" style="98" customWidth="1"/>
    <col min="3590" max="3839" width="9.140625" style="98"/>
    <col min="3840" max="3840" width="8.7109375" style="98" customWidth="1"/>
    <col min="3841" max="3841" width="31.5703125" style="98" customWidth="1"/>
    <col min="3842" max="3842" width="13.85546875" style="98" customWidth="1"/>
    <col min="3843" max="3843" width="19.140625" style="98" customWidth="1"/>
    <col min="3844" max="3844" width="17.5703125" style="98" customWidth="1"/>
    <col min="3845" max="3845" width="14.7109375" style="98" customWidth="1"/>
    <col min="3846" max="4095" width="9.140625" style="98"/>
    <col min="4096" max="4096" width="8.7109375" style="98" customWidth="1"/>
    <col min="4097" max="4097" width="31.5703125" style="98" customWidth="1"/>
    <col min="4098" max="4098" width="13.85546875" style="98" customWidth="1"/>
    <col min="4099" max="4099" width="19.140625" style="98" customWidth="1"/>
    <col min="4100" max="4100" width="17.5703125" style="98" customWidth="1"/>
    <col min="4101" max="4101" width="14.7109375" style="98" customWidth="1"/>
    <col min="4102" max="4351" width="9.140625" style="98"/>
    <col min="4352" max="4352" width="8.7109375" style="98" customWidth="1"/>
    <col min="4353" max="4353" width="31.5703125" style="98" customWidth="1"/>
    <col min="4354" max="4354" width="13.85546875" style="98" customWidth="1"/>
    <col min="4355" max="4355" width="19.140625" style="98" customWidth="1"/>
    <col min="4356" max="4356" width="17.5703125" style="98" customWidth="1"/>
    <col min="4357" max="4357" width="14.7109375" style="98" customWidth="1"/>
    <col min="4358" max="4607" width="9.140625" style="98"/>
    <col min="4608" max="4608" width="8.7109375" style="98" customWidth="1"/>
    <col min="4609" max="4609" width="31.5703125" style="98" customWidth="1"/>
    <col min="4610" max="4610" width="13.85546875" style="98" customWidth="1"/>
    <col min="4611" max="4611" width="19.140625" style="98" customWidth="1"/>
    <col min="4612" max="4612" width="17.5703125" style="98" customWidth="1"/>
    <col min="4613" max="4613" width="14.7109375" style="98" customWidth="1"/>
    <col min="4614" max="4863" width="9.140625" style="98"/>
    <col min="4864" max="4864" width="8.7109375" style="98" customWidth="1"/>
    <col min="4865" max="4865" width="31.5703125" style="98" customWidth="1"/>
    <col min="4866" max="4866" width="13.85546875" style="98" customWidth="1"/>
    <col min="4867" max="4867" width="19.140625" style="98" customWidth="1"/>
    <col min="4868" max="4868" width="17.5703125" style="98" customWidth="1"/>
    <col min="4869" max="4869" width="14.7109375" style="98" customWidth="1"/>
    <col min="4870" max="5119" width="9.140625" style="98"/>
    <col min="5120" max="5120" width="8.7109375" style="98" customWidth="1"/>
    <col min="5121" max="5121" width="31.5703125" style="98" customWidth="1"/>
    <col min="5122" max="5122" width="13.85546875" style="98" customWidth="1"/>
    <col min="5123" max="5123" width="19.140625" style="98" customWidth="1"/>
    <col min="5124" max="5124" width="17.5703125" style="98" customWidth="1"/>
    <col min="5125" max="5125" width="14.7109375" style="98" customWidth="1"/>
    <col min="5126" max="5375" width="9.140625" style="98"/>
    <col min="5376" max="5376" width="8.7109375" style="98" customWidth="1"/>
    <col min="5377" max="5377" width="31.5703125" style="98" customWidth="1"/>
    <col min="5378" max="5378" width="13.85546875" style="98" customWidth="1"/>
    <col min="5379" max="5379" width="19.140625" style="98" customWidth="1"/>
    <col min="5380" max="5380" width="17.5703125" style="98" customWidth="1"/>
    <col min="5381" max="5381" width="14.7109375" style="98" customWidth="1"/>
    <col min="5382" max="5631" width="9.140625" style="98"/>
    <col min="5632" max="5632" width="8.7109375" style="98" customWidth="1"/>
    <col min="5633" max="5633" width="31.5703125" style="98" customWidth="1"/>
    <col min="5634" max="5634" width="13.85546875" style="98" customWidth="1"/>
    <col min="5635" max="5635" width="19.140625" style="98" customWidth="1"/>
    <col min="5636" max="5636" width="17.5703125" style="98" customWidth="1"/>
    <col min="5637" max="5637" width="14.7109375" style="98" customWidth="1"/>
    <col min="5638" max="5887" width="9.140625" style="98"/>
    <col min="5888" max="5888" width="8.7109375" style="98" customWidth="1"/>
    <col min="5889" max="5889" width="31.5703125" style="98" customWidth="1"/>
    <col min="5890" max="5890" width="13.85546875" style="98" customWidth="1"/>
    <col min="5891" max="5891" width="19.140625" style="98" customWidth="1"/>
    <col min="5892" max="5892" width="17.5703125" style="98" customWidth="1"/>
    <col min="5893" max="5893" width="14.7109375" style="98" customWidth="1"/>
    <col min="5894" max="6143" width="9.140625" style="98"/>
    <col min="6144" max="6144" width="8.7109375" style="98" customWidth="1"/>
    <col min="6145" max="6145" width="31.5703125" style="98" customWidth="1"/>
    <col min="6146" max="6146" width="13.85546875" style="98" customWidth="1"/>
    <col min="6147" max="6147" width="19.140625" style="98" customWidth="1"/>
    <col min="6148" max="6148" width="17.5703125" style="98" customWidth="1"/>
    <col min="6149" max="6149" width="14.7109375" style="98" customWidth="1"/>
    <col min="6150" max="6399" width="9.140625" style="98"/>
    <col min="6400" max="6400" width="8.7109375" style="98" customWidth="1"/>
    <col min="6401" max="6401" width="31.5703125" style="98" customWidth="1"/>
    <col min="6402" max="6402" width="13.85546875" style="98" customWidth="1"/>
    <col min="6403" max="6403" width="19.140625" style="98" customWidth="1"/>
    <col min="6404" max="6404" width="17.5703125" style="98" customWidth="1"/>
    <col min="6405" max="6405" width="14.7109375" style="98" customWidth="1"/>
    <col min="6406" max="6655" width="9.140625" style="98"/>
    <col min="6656" max="6656" width="8.7109375" style="98" customWidth="1"/>
    <col min="6657" max="6657" width="31.5703125" style="98" customWidth="1"/>
    <col min="6658" max="6658" width="13.85546875" style="98" customWidth="1"/>
    <col min="6659" max="6659" width="19.140625" style="98" customWidth="1"/>
    <col min="6660" max="6660" width="17.5703125" style="98" customWidth="1"/>
    <col min="6661" max="6661" width="14.7109375" style="98" customWidth="1"/>
    <col min="6662" max="6911" width="9.140625" style="98"/>
    <col min="6912" max="6912" width="8.7109375" style="98" customWidth="1"/>
    <col min="6913" max="6913" width="31.5703125" style="98" customWidth="1"/>
    <col min="6914" max="6914" width="13.85546875" style="98" customWidth="1"/>
    <col min="6915" max="6915" width="19.140625" style="98" customWidth="1"/>
    <col min="6916" max="6916" width="17.5703125" style="98" customWidth="1"/>
    <col min="6917" max="6917" width="14.7109375" style="98" customWidth="1"/>
    <col min="6918" max="7167" width="9.140625" style="98"/>
    <col min="7168" max="7168" width="8.7109375" style="98" customWidth="1"/>
    <col min="7169" max="7169" width="31.5703125" style="98" customWidth="1"/>
    <col min="7170" max="7170" width="13.85546875" style="98" customWidth="1"/>
    <col min="7171" max="7171" width="19.140625" style="98" customWidth="1"/>
    <col min="7172" max="7172" width="17.5703125" style="98" customWidth="1"/>
    <col min="7173" max="7173" width="14.7109375" style="98" customWidth="1"/>
    <col min="7174" max="7423" width="9.140625" style="98"/>
    <col min="7424" max="7424" width="8.7109375" style="98" customWidth="1"/>
    <col min="7425" max="7425" width="31.5703125" style="98" customWidth="1"/>
    <col min="7426" max="7426" width="13.85546875" style="98" customWidth="1"/>
    <col min="7427" max="7427" width="19.140625" style="98" customWidth="1"/>
    <col min="7428" max="7428" width="17.5703125" style="98" customWidth="1"/>
    <col min="7429" max="7429" width="14.7109375" style="98" customWidth="1"/>
    <col min="7430" max="7679" width="9.140625" style="98"/>
    <col min="7680" max="7680" width="8.7109375" style="98" customWidth="1"/>
    <col min="7681" max="7681" width="31.5703125" style="98" customWidth="1"/>
    <col min="7682" max="7682" width="13.85546875" style="98" customWidth="1"/>
    <col min="7683" max="7683" width="19.140625" style="98" customWidth="1"/>
    <col min="7684" max="7684" width="17.5703125" style="98" customWidth="1"/>
    <col min="7685" max="7685" width="14.7109375" style="98" customWidth="1"/>
    <col min="7686" max="7935" width="9.140625" style="98"/>
    <col min="7936" max="7936" width="8.7109375" style="98" customWidth="1"/>
    <col min="7937" max="7937" width="31.5703125" style="98" customWidth="1"/>
    <col min="7938" max="7938" width="13.85546875" style="98" customWidth="1"/>
    <col min="7939" max="7939" width="19.140625" style="98" customWidth="1"/>
    <col min="7940" max="7940" width="17.5703125" style="98" customWidth="1"/>
    <col min="7941" max="7941" width="14.7109375" style="98" customWidth="1"/>
    <col min="7942" max="8191" width="9.140625" style="98"/>
    <col min="8192" max="8192" width="8.7109375" style="98" customWidth="1"/>
    <col min="8193" max="8193" width="31.5703125" style="98" customWidth="1"/>
    <col min="8194" max="8194" width="13.85546875" style="98" customWidth="1"/>
    <col min="8195" max="8195" width="19.140625" style="98" customWidth="1"/>
    <col min="8196" max="8196" width="17.5703125" style="98" customWidth="1"/>
    <col min="8197" max="8197" width="14.7109375" style="98" customWidth="1"/>
    <col min="8198" max="8447" width="9.140625" style="98"/>
    <col min="8448" max="8448" width="8.7109375" style="98" customWidth="1"/>
    <col min="8449" max="8449" width="31.5703125" style="98" customWidth="1"/>
    <col min="8450" max="8450" width="13.85546875" style="98" customWidth="1"/>
    <col min="8451" max="8451" width="19.140625" style="98" customWidth="1"/>
    <col min="8452" max="8452" width="17.5703125" style="98" customWidth="1"/>
    <col min="8453" max="8453" width="14.7109375" style="98" customWidth="1"/>
    <col min="8454" max="8703" width="9.140625" style="98"/>
    <col min="8704" max="8704" width="8.7109375" style="98" customWidth="1"/>
    <col min="8705" max="8705" width="31.5703125" style="98" customWidth="1"/>
    <col min="8706" max="8706" width="13.85546875" style="98" customWidth="1"/>
    <col min="8707" max="8707" width="19.140625" style="98" customWidth="1"/>
    <col min="8708" max="8708" width="17.5703125" style="98" customWidth="1"/>
    <col min="8709" max="8709" width="14.7109375" style="98" customWidth="1"/>
    <col min="8710" max="8959" width="9.140625" style="98"/>
    <col min="8960" max="8960" width="8.7109375" style="98" customWidth="1"/>
    <col min="8961" max="8961" width="31.5703125" style="98" customWidth="1"/>
    <col min="8962" max="8962" width="13.85546875" style="98" customWidth="1"/>
    <col min="8963" max="8963" width="19.140625" style="98" customWidth="1"/>
    <col min="8964" max="8964" width="17.5703125" style="98" customWidth="1"/>
    <col min="8965" max="8965" width="14.7109375" style="98" customWidth="1"/>
    <col min="8966" max="9215" width="9.140625" style="98"/>
    <col min="9216" max="9216" width="8.7109375" style="98" customWidth="1"/>
    <col min="9217" max="9217" width="31.5703125" style="98" customWidth="1"/>
    <col min="9218" max="9218" width="13.85546875" style="98" customWidth="1"/>
    <col min="9219" max="9219" width="19.140625" style="98" customWidth="1"/>
    <col min="9220" max="9220" width="17.5703125" style="98" customWidth="1"/>
    <col min="9221" max="9221" width="14.7109375" style="98" customWidth="1"/>
    <col min="9222" max="9471" width="9.140625" style="98"/>
    <col min="9472" max="9472" width="8.7109375" style="98" customWidth="1"/>
    <col min="9473" max="9473" width="31.5703125" style="98" customWidth="1"/>
    <col min="9474" max="9474" width="13.85546875" style="98" customWidth="1"/>
    <col min="9475" max="9475" width="19.140625" style="98" customWidth="1"/>
    <col min="9476" max="9476" width="17.5703125" style="98" customWidth="1"/>
    <col min="9477" max="9477" width="14.7109375" style="98" customWidth="1"/>
    <col min="9478" max="9727" width="9.140625" style="98"/>
    <col min="9728" max="9728" width="8.7109375" style="98" customWidth="1"/>
    <col min="9729" max="9729" width="31.5703125" style="98" customWidth="1"/>
    <col min="9730" max="9730" width="13.85546875" style="98" customWidth="1"/>
    <col min="9731" max="9731" width="19.140625" style="98" customWidth="1"/>
    <col min="9732" max="9732" width="17.5703125" style="98" customWidth="1"/>
    <col min="9733" max="9733" width="14.7109375" style="98" customWidth="1"/>
    <col min="9734" max="9983" width="9.140625" style="98"/>
    <col min="9984" max="9984" width="8.7109375" style="98" customWidth="1"/>
    <col min="9985" max="9985" width="31.5703125" style="98" customWidth="1"/>
    <col min="9986" max="9986" width="13.85546875" style="98" customWidth="1"/>
    <col min="9987" max="9987" width="19.140625" style="98" customWidth="1"/>
    <col min="9988" max="9988" width="17.5703125" style="98" customWidth="1"/>
    <col min="9989" max="9989" width="14.7109375" style="98" customWidth="1"/>
    <col min="9990" max="10239" width="9.140625" style="98"/>
    <col min="10240" max="10240" width="8.7109375" style="98" customWidth="1"/>
    <col min="10241" max="10241" width="31.5703125" style="98" customWidth="1"/>
    <col min="10242" max="10242" width="13.85546875" style="98" customWidth="1"/>
    <col min="10243" max="10243" width="19.140625" style="98" customWidth="1"/>
    <col min="10244" max="10244" width="17.5703125" style="98" customWidth="1"/>
    <col min="10245" max="10245" width="14.7109375" style="98" customWidth="1"/>
    <col min="10246" max="10495" width="9.140625" style="98"/>
    <col min="10496" max="10496" width="8.7109375" style="98" customWidth="1"/>
    <col min="10497" max="10497" width="31.5703125" style="98" customWidth="1"/>
    <col min="10498" max="10498" width="13.85546875" style="98" customWidth="1"/>
    <col min="10499" max="10499" width="19.140625" style="98" customWidth="1"/>
    <col min="10500" max="10500" width="17.5703125" style="98" customWidth="1"/>
    <col min="10501" max="10501" width="14.7109375" style="98" customWidth="1"/>
    <col min="10502" max="10751" width="9.140625" style="98"/>
    <col min="10752" max="10752" width="8.7109375" style="98" customWidth="1"/>
    <col min="10753" max="10753" width="31.5703125" style="98" customWidth="1"/>
    <col min="10754" max="10754" width="13.85546875" style="98" customWidth="1"/>
    <col min="10755" max="10755" width="19.140625" style="98" customWidth="1"/>
    <col min="10756" max="10756" width="17.5703125" style="98" customWidth="1"/>
    <col min="10757" max="10757" width="14.7109375" style="98" customWidth="1"/>
    <col min="10758" max="11007" width="9.140625" style="98"/>
    <col min="11008" max="11008" width="8.7109375" style="98" customWidth="1"/>
    <col min="11009" max="11009" width="31.5703125" style="98" customWidth="1"/>
    <col min="11010" max="11010" width="13.85546875" style="98" customWidth="1"/>
    <col min="11011" max="11011" width="19.140625" style="98" customWidth="1"/>
    <col min="11012" max="11012" width="17.5703125" style="98" customWidth="1"/>
    <col min="11013" max="11013" width="14.7109375" style="98" customWidth="1"/>
    <col min="11014" max="11263" width="9.140625" style="98"/>
    <col min="11264" max="11264" width="8.7109375" style="98" customWidth="1"/>
    <col min="11265" max="11265" width="31.5703125" style="98" customWidth="1"/>
    <col min="11266" max="11266" width="13.85546875" style="98" customWidth="1"/>
    <col min="11267" max="11267" width="19.140625" style="98" customWidth="1"/>
    <col min="11268" max="11268" width="17.5703125" style="98" customWidth="1"/>
    <col min="11269" max="11269" width="14.7109375" style="98" customWidth="1"/>
    <col min="11270" max="11519" width="9.140625" style="98"/>
    <col min="11520" max="11520" width="8.7109375" style="98" customWidth="1"/>
    <col min="11521" max="11521" width="31.5703125" style="98" customWidth="1"/>
    <col min="11522" max="11522" width="13.85546875" style="98" customWidth="1"/>
    <col min="11523" max="11523" width="19.140625" style="98" customWidth="1"/>
    <col min="11524" max="11524" width="17.5703125" style="98" customWidth="1"/>
    <col min="11525" max="11525" width="14.7109375" style="98" customWidth="1"/>
    <col min="11526" max="11775" width="9.140625" style="98"/>
    <col min="11776" max="11776" width="8.7109375" style="98" customWidth="1"/>
    <col min="11777" max="11777" width="31.5703125" style="98" customWidth="1"/>
    <col min="11778" max="11778" width="13.85546875" style="98" customWidth="1"/>
    <col min="11779" max="11779" width="19.140625" style="98" customWidth="1"/>
    <col min="11780" max="11780" width="17.5703125" style="98" customWidth="1"/>
    <col min="11781" max="11781" width="14.7109375" style="98" customWidth="1"/>
    <col min="11782" max="12031" width="9.140625" style="98"/>
    <col min="12032" max="12032" width="8.7109375" style="98" customWidth="1"/>
    <col min="12033" max="12033" width="31.5703125" style="98" customWidth="1"/>
    <col min="12034" max="12034" width="13.85546875" style="98" customWidth="1"/>
    <col min="12035" max="12035" width="19.140625" style="98" customWidth="1"/>
    <col min="12036" max="12036" width="17.5703125" style="98" customWidth="1"/>
    <col min="12037" max="12037" width="14.7109375" style="98" customWidth="1"/>
    <col min="12038" max="12287" width="9.140625" style="98"/>
    <col min="12288" max="12288" width="8.7109375" style="98" customWidth="1"/>
    <col min="12289" max="12289" width="31.5703125" style="98" customWidth="1"/>
    <col min="12290" max="12290" width="13.85546875" style="98" customWidth="1"/>
    <col min="12291" max="12291" width="19.140625" style="98" customWidth="1"/>
    <col min="12292" max="12292" width="17.5703125" style="98" customWidth="1"/>
    <col min="12293" max="12293" width="14.7109375" style="98" customWidth="1"/>
    <col min="12294" max="12543" width="9.140625" style="98"/>
    <col min="12544" max="12544" width="8.7109375" style="98" customWidth="1"/>
    <col min="12545" max="12545" width="31.5703125" style="98" customWidth="1"/>
    <col min="12546" max="12546" width="13.85546875" style="98" customWidth="1"/>
    <col min="12547" max="12547" width="19.140625" style="98" customWidth="1"/>
    <col min="12548" max="12548" width="17.5703125" style="98" customWidth="1"/>
    <col min="12549" max="12549" width="14.7109375" style="98" customWidth="1"/>
    <col min="12550" max="12799" width="9.140625" style="98"/>
    <col min="12800" max="12800" width="8.7109375" style="98" customWidth="1"/>
    <col min="12801" max="12801" width="31.5703125" style="98" customWidth="1"/>
    <col min="12802" max="12802" width="13.85546875" style="98" customWidth="1"/>
    <col min="12803" max="12803" width="19.140625" style="98" customWidth="1"/>
    <col min="12804" max="12804" width="17.5703125" style="98" customWidth="1"/>
    <col min="12805" max="12805" width="14.7109375" style="98" customWidth="1"/>
    <col min="12806" max="13055" width="9.140625" style="98"/>
    <col min="13056" max="13056" width="8.7109375" style="98" customWidth="1"/>
    <col min="13057" max="13057" width="31.5703125" style="98" customWidth="1"/>
    <col min="13058" max="13058" width="13.85546875" style="98" customWidth="1"/>
    <col min="13059" max="13059" width="19.140625" style="98" customWidth="1"/>
    <col min="13060" max="13060" width="17.5703125" style="98" customWidth="1"/>
    <col min="13061" max="13061" width="14.7109375" style="98" customWidth="1"/>
    <col min="13062" max="13311" width="9.140625" style="98"/>
    <col min="13312" max="13312" width="8.7109375" style="98" customWidth="1"/>
    <col min="13313" max="13313" width="31.5703125" style="98" customWidth="1"/>
    <col min="13314" max="13314" width="13.85546875" style="98" customWidth="1"/>
    <col min="13315" max="13315" width="19.140625" style="98" customWidth="1"/>
    <col min="13316" max="13316" width="17.5703125" style="98" customWidth="1"/>
    <col min="13317" max="13317" width="14.7109375" style="98" customWidth="1"/>
    <col min="13318" max="13567" width="9.140625" style="98"/>
    <col min="13568" max="13568" width="8.7109375" style="98" customWidth="1"/>
    <col min="13569" max="13569" width="31.5703125" style="98" customWidth="1"/>
    <col min="13570" max="13570" width="13.85546875" style="98" customWidth="1"/>
    <col min="13571" max="13571" width="19.140625" style="98" customWidth="1"/>
    <col min="13572" max="13572" width="17.5703125" style="98" customWidth="1"/>
    <col min="13573" max="13573" width="14.7109375" style="98" customWidth="1"/>
    <col min="13574" max="13823" width="9.140625" style="98"/>
    <col min="13824" max="13824" width="8.7109375" style="98" customWidth="1"/>
    <col min="13825" max="13825" width="31.5703125" style="98" customWidth="1"/>
    <col min="13826" max="13826" width="13.85546875" style="98" customWidth="1"/>
    <col min="13827" max="13827" width="19.140625" style="98" customWidth="1"/>
    <col min="13828" max="13828" width="17.5703125" style="98" customWidth="1"/>
    <col min="13829" max="13829" width="14.7109375" style="98" customWidth="1"/>
    <col min="13830" max="14079" width="9.140625" style="98"/>
    <col min="14080" max="14080" width="8.7109375" style="98" customWidth="1"/>
    <col min="14081" max="14081" width="31.5703125" style="98" customWidth="1"/>
    <col min="14082" max="14082" width="13.85546875" style="98" customWidth="1"/>
    <col min="14083" max="14083" width="19.140625" style="98" customWidth="1"/>
    <col min="14084" max="14084" width="17.5703125" style="98" customWidth="1"/>
    <col min="14085" max="14085" width="14.7109375" style="98" customWidth="1"/>
    <col min="14086" max="14335" width="9.140625" style="98"/>
    <col min="14336" max="14336" width="8.7109375" style="98" customWidth="1"/>
    <col min="14337" max="14337" width="31.5703125" style="98" customWidth="1"/>
    <col min="14338" max="14338" width="13.85546875" style="98" customWidth="1"/>
    <col min="14339" max="14339" width="19.140625" style="98" customWidth="1"/>
    <col min="14340" max="14340" width="17.5703125" style="98" customWidth="1"/>
    <col min="14341" max="14341" width="14.7109375" style="98" customWidth="1"/>
    <col min="14342" max="14591" width="9.140625" style="98"/>
    <col min="14592" max="14592" width="8.7109375" style="98" customWidth="1"/>
    <col min="14593" max="14593" width="31.5703125" style="98" customWidth="1"/>
    <col min="14594" max="14594" width="13.85546875" style="98" customWidth="1"/>
    <col min="14595" max="14595" width="19.140625" style="98" customWidth="1"/>
    <col min="14596" max="14596" width="17.5703125" style="98" customWidth="1"/>
    <col min="14597" max="14597" width="14.7109375" style="98" customWidth="1"/>
    <col min="14598" max="14847" width="9.140625" style="98"/>
    <col min="14848" max="14848" width="8.7109375" style="98" customWidth="1"/>
    <col min="14849" max="14849" width="31.5703125" style="98" customWidth="1"/>
    <col min="14850" max="14850" width="13.85546875" style="98" customWidth="1"/>
    <col min="14851" max="14851" width="19.140625" style="98" customWidth="1"/>
    <col min="14852" max="14852" width="17.5703125" style="98" customWidth="1"/>
    <col min="14853" max="14853" width="14.7109375" style="98" customWidth="1"/>
    <col min="14854" max="15103" width="9.140625" style="98"/>
    <col min="15104" max="15104" width="8.7109375" style="98" customWidth="1"/>
    <col min="15105" max="15105" width="31.5703125" style="98" customWidth="1"/>
    <col min="15106" max="15106" width="13.85546875" style="98" customWidth="1"/>
    <col min="15107" max="15107" width="19.140625" style="98" customWidth="1"/>
    <col min="15108" max="15108" width="17.5703125" style="98" customWidth="1"/>
    <col min="15109" max="15109" width="14.7109375" style="98" customWidth="1"/>
    <col min="15110" max="15359" width="9.140625" style="98"/>
    <col min="15360" max="15360" width="8.7109375" style="98" customWidth="1"/>
    <col min="15361" max="15361" width="31.5703125" style="98" customWidth="1"/>
    <col min="15362" max="15362" width="13.85546875" style="98" customWidth="1"/>
    <col min="15363" max="15363" width="19.140625" style="98" customWidth="1"/>
    <col min="15364" max="15364" width="17.5703125" style="98" customWidth="1"/>
    <col min="15365" max="15365" width="14.7109375" style="98" customWidth="1"/>
    <col min="15366" max="15615" width="9.140625" style="98"/>
    <col min="15616" max="15616" width="8.7109375" style="98" customWidth="1"/>
    <col min="15617" max="15617" width="31.5703125" style="98" customWidth="1"/>
    <col min="15618" max="15618" width="13.85546875" style="98" customWidth="1"/>
    <col min="15619" max="15619" width="19.140625" style="98" customWidth="1"/>
    <col min="15620" max="15620" width="17.5703125" style="98" customWidth="1"/>
    <col min="15621" max="15621" width="14.7109375" style="98" customWidth="1"/>
    <col min="15622" max="15871" width="9.140625" style="98"/>
    <col min="15872" max="15872" width="8.7109375" style="98" customWidth="1"/>
    <col min="15873" max="15873" width="31.5703125" style="98" customWidth="1"/>
    <col min="15874" max="15874" width="13.85546875" style="98" customWidth="1"/>
    <col min="15875" max="15875" width="19.140625" style="98" customWidth="1"/>
    <col min="15876" max="15876" width="17.5703125" style="98" customWidth="1"/>
    <col min="15877" max="15877" width="14.7109375" style="98" customWidth="1"/>
    <col min="15878" max="16127" width="9.140625" style="98"/>
    <col min="16128" max="16128" width="8.7109375" style="98" customWidth="1"/>
    <col min="16129" max="16129" width="31.5703125" style="98" customWidth="1"/>
    <col min="16130" max="16130" width="13.85546875" style="98" customWidth="1"/>
    <col min="16131" max="16131" width="19.140625" style="98" customWidth="1"/>
    <col min="16132" max="16132" width="17.5703125" style="98" customWidth="1"/>
    <col min="16133" max="16133" width="14.7109375" style="98" customWidth="1"/>
    <col min="16134" max="16384" width="9.140625" style="98"/>
  </cols>
  <sheetData>
    <row r="1" spans="1:5" ht="23.25" customHeight="1" x14ac:dyDescent="0.25">
      <c r="E1" s="132"/>
    </row>
    <row r="2" spans="1:5" x14ac:dyDescent="0.25">
      <c r="A2" s="98" t="s">
        <v>268</v>
      </c>
    </row>
    <row r="3" spans="1:5" ht="15.75" customHeight="1" x14ac:dyDescent="0.25">
      <c r="B3" s="121" t="s">
        <v>326</v>
      </c>
    </row>
    <row r="4" spans="1:5" x14ac:dyDescent="0.25">
      <c r="B4" s="121" t="s">
        <v>269</v>
      </c>
      <c r="C4" s="135"/>
      <c r="D4" s="121"/>
    </row>
    <row r="5" spans="1:5" x14ac:dyDescent="0.25">
      <c r="B5" s="121" t="s">
        <v>270</v>
      </c>
      <c r="C5" s="135"/>
      <c r="D5" s="121"/>
    </row>
    <row r="6" spans="1:5" ht="26.25" customHeight="1" x14ac:dyDescent="0.25">
      <c r="A6" s="120" t="s">
        <v>271</v>
      </c>
      <c r="E6" s="121" t="s">
        <v>272</v>
      </c>
    </row>
    <row r="8" spans="1:5" ht="28.5" customHeight="1" x14ac:dyDescent="0.25">
      <c r="A8" s="214" t="s">
        <v>327</v>
      </c>
      <c r="B8" s="214"/>
      <c r="C8" s="214"/>
      <c r="D8" s="214"/>
      <c r="E8" s="214"/>
    </row>
    <row r="9" spans="1:5" ht="31.5" customHeight="1" x14ac:dyDescent="0.25">
      <c r="A9" s="214" t="s">
        <v>273</v>
      </c>
      <c r="B9" s="214"/>
      <c r="C9" s="214"/>
      <c r="D9" s="214"/>
      <c r="E9" s="214"/>
    </row>
    <row r="10" spans="1:5" ht="30.75" customHeight="1" x14ac:dyDescent="0.25">
      <c r="A10" s="214" t="s">
        <v>274</v>
      </c>
      <c r="B10" s="214"/>
      <c r="C10" s="214"/>
      <c r="D10" s="214"/>
      <c r="E10" s="214"/>
    </row>
    <row r="11" spans="1:5" ht="30" customHeight="1" x14ac:dyDescent="0.25">
      <c r="A11" s="214" t="s">
        <v>275</v>
      </c>
      <c r="B11" s="214"/>
      <c r="C11" s="214"/>
      <c r="D11" s="214"/>
      <c r="E11" s="214"/>
    </row>
    <row r="12" spans="1:5" ht="29.25" customHeight="1" x14ac:dyDescent="0.25">
      <c r="A12" s="214" t="s">
        <v>276</v>
      </c>
      <c r="B12" s="214"/>
      <c r="C12" s="214"/>
      <c r="D12" s="214"/>
      <c r="E12" s="214"/>
    </row>
    <row r="13" spans="1:5" ht="28.5" customHeight="1" x14ac:dyDescent="0.25">
      <c r="A13" s="214" t="s">
        <v>277</v>
      </c>
      <c r="B13" s="214"/>
      <c r="C13" s="214"/>
      <c r="D13" s="214"/>
      <c r="E13" s="214"/>
    </row>
    <row r="14" spans="1:5" ht="15.75" customHeight="1" x14ac:dyDescent="0.25"/>
    <row r="15" spans="1:5" ht="150" x14ac:dyDescent="0.25">
      <c r="A15" s="124" t="s">
        <v>2</v>
      </c>
      <c r="B15" s="125" t="s">
        <v>279</v>
      </c>
      <c r="C15" s="125" t="s">
        <v>0</v>
      </c>
      <c r="D15" s="125" t="s">
        <v>278</v>
      </c>
      <c r="E15" s="125" t="s">
        <v>1</v>
      </c>
    </row>
    <row r="16" spans="1:5" s="106" customFormat="1" ht="14.25" x14ac:dyDescent="0.2">
      <c r="A16" s="127" t="s">
        <v>8</v>
      </c>
      <c r="B16" s="133"/>
      <c r="C16" s="133"/>
      <c r="D16" s="133"/>
      <c r="E16" s="133"/>
    </row>
    <row r="17" spans="1:5" x14ac:dyDescent="0.25">
      <c r="A17" s="126" t="s">
        <v>55</v>
      </c>
      <c r="B17" s="129" t="s">
        <v>21</v>
      </c>
      <c r="C17" s="125" t="s">
        <v>11</v>
      </c>
      <c r="D17" s="129">
        <v>0.13</v>
      </c>
      <c r="E17" s="129">
        <v>5998.04</v>
      </c>
    </row>
    <row r="18" spans="1:5" s="106" customFormat="1" ht="28.5" x14ac:dyDescent="0.2">
      <c r="A18" s="127" t="s">
        <v>280</v>
      </c>
      <c r="B18" s="133"/>
      <c r="C18" s="133"/>
      <c r="D18" s="133"/>
      <c r="E18" s="133"/>
    </row>
    <row r="19" spans="1:5" ht="30" x14ac:dyDescent="0.25">
      <c r="A19" s="126" t="s">
        <v>281</v>
      </c>
      <c r="B19" s="129" t="s">
        <v>264</v>
      </c>
      <c r="C19" s="125" t="s">
        <v>12</v>
      </c>
      <c r="D19" s="129">
        <f>E19</f>
        <v>132879.74</v>
      </c>
      <c r="E19" s="129">
        <v>132879.74</v>
      </c>
    </row>
    <row r="20" spans="1:5" x14ac:dyDescent="0.25">
      <c r="A20" s="126" t="s">
        <v>282</v>
      </c>
      <c r="B20" s="129" t="s">
        <v>264</v>
      </c>
      <c r="C20" s="125" t="s">
        <v>12</v>
      </c>
      <c r="D20" s="129">
        <f t="shared" ref="D20:D27" si="0">E20</f>
        <v>7329.76</v>
      </c>
      <c r="E20" s="129">
        <f>5022.7+2307.06</f>
        <v>7329.76</v>
      </c>
    </row>
    <row r="21" spans="1:5" ht="30" x14ac:dyDescent="0.25">
      <c r="A21" s="126" t="s">
        <v>283</v>
      </c>
      <c r="B21" s="129" t="s">
        <v>22</v>
      </c>
      <c r="C21" s="125" t="s">
        <v>11</v>
      </c>
      <c r="D21" s="129">
        <f t="shared" si="0"/>
        <v>785.38</v>
      </c>
      <c r="E21" s="129">
        <v>785.38</v>
      </c>
    </row>
    <row r="22" spans="1:5" s="106" customFormat="1" x14ac:dyDescent="0.2">
      <c r="A22" s="127" t="s">
        <v>135</v>
      </c>
      <c r="B22" s="133"/>
      <c r="C22" s="133"/>
      <c r="D22" s="129"/>
      <c r="E22" s="133"/>
    </row>
    <row r="23" spans="1:5" x14ac:dyDescent="0.25">
      <c r="A23" s="126" t="s">
        <v>136</v>
      </c>
      <c r="B23" s="129" t="s">
        <v>328</v>
      </c>
      <c r="C23" s="125" t="s">
        <v>11</v>
      </c>
      <c r="D23" s="129">
        <f t="shared" si="0"/>
        <v>854.88</v>
      </c>
      <c r="E23" s="129">
        <v>854.88</v>
      </c>
    </row>
    <row r="24" spans="1:5" s="106" customFormat="1" ht="28.5" x14ac:dyDescent="0.2">
      <c r="A24" s="127" t="s">
        <v>105</v>
      </c>
      <c r="B24" s="133"/>
      <c r="C24" s="133"/>
      <c r="D24" s="129"/>
      <c r="E24" s="133"/>
    </row>
    <row r="25" spans="1:5" ht="30" x14ac:dyDescent="0.25">
      <c r="A25" s="126" t="s">
        <v>198</v>
      </c>
      <c r="B25" s="129" t="s">
        <v>22</v>
      </c>
      <c r="C25" s="125" t="s">
        <v>11</v>
      </c>
      <c r="D25" s="129">
        <f t="shared" si="0"/>
        <v>27521.41</v>
      </c>
      <c r="E25" s="129">
        <v>27521.41</v>
      </c>
    </row>
    <row r="26" spans="1:5" s="106" customFormat="1" x14ac:dyDescent="0.2">
      <c r="A26" s="127" t="s">
        <v>106</v>
      </c>
      <c r="B26" s="133"/>
      <c r="C26" s="133"/>
      <c r="D26" s="129"/>
      <c r="E26" s="133"/>
    </row>
    <row r="27" spans="1:5" x14ac:dyDescent="0.25">
      <c r="A27" s="126" t="s">
        <v>199</v>
      </c>
      <c r="B27" s="129" t="s">
        <v>263</v>
      </c>
      <c r="C27" s="125" t="s">
        <v>284</v>
      </c>
      <c r="D27" s="129">
        <f t="shared" si="0"/>
        <v>13600</v>
      </c>
      <c r="E27" s="129">
        <v>13600</v>
      </c>
    </row>
    <row r="28" spans="1:5" s="106" customFormat="1" ht="28.5" x14ac:dyDescent="0.2">
      <c r="A28" s="127" t="s">
        <v>285</v>
      </c>
      <c r="B28" s="133"/>
      <c r="C28" s="133"/>
      <c r="D28" s="133"/>
      <c r="E28" s="133"/>
    </row>
    <row r="29" spans="1:5" x14ac:dyDescent="0.25">
      <c r="A29" s="126" t="s">
        <v>286</v>
      </c>
      <c r="B29" s="129">
        <v>1</v>
      </c>
      <c r="C29" s="125" t="s">
        <v>13</v>
      </c>
      <c r="D29" s="129">
        <f>E29/B29</f>
        <v>858.84</v>
      </c>
      <c r="E29" s="129">
        <v>858.84</v>
      </c>
    </row>
    <row r="30" spans="1:5" ht="30" x14ac:dyDescent="0.25">
      <c r="A30" s="126" t="s">
        <v>287</v>
      </c>
      <c r="B30" s="129">
        <v>1</v>
      </c>
      <c r="C30" s="125" t="s">
        <v>13</v>
      </c>
      <c r="D30" s="129">
        <f t="shared" ref="D30:D86" si="1">E30/B30</f>
        <v>303.61</v>
      </c>
      <c r="E30" s="129">
        <v>303.61</v>
      </c>
    </row>
    <row r="31" spans="1:5" ht="30" x14ac:dyDescent="0.25">
      <c r="A31" s="126" t="s">
        <v>288</v>
      </c>
      <c r="B31" s="129">
        <v>1</v>
      </c>
      <c r="C31" s="125" t="s">
        <v>130</v>
      </c>
      <c r="D31" s="129">
        <f t="shared" si="1"/>
        <v>1050.33</v>
      </c>
      <c r="E31" s="129">
        <v>1050.33</v>
      </c>
    </row>
    <row r="32" spans="1:5" x14ac:dyDescent="0.25">
      <c r="A32" s="126" t="s">
        <v>289</v>
      </c>
      <c r="B32" s="129">
        <v>0.01</v>
      </c>
      <c r="C32" s="125" t="s">
        <v>17</v>
      </c>
      <c r="D32" s="129">
        <f t="shared" si="1"/>
        <v>15702</v>
      </c>
      <c r="E32" s="129">
        <v>157.02000000000001</v>
      </c>
    </row>
    <row r="33" spans="1:5" ht="30" x14ac:dyDescent="0.25">
      <c r="A33" s="126" t="s">
        <v>202</v>
      </c>
      <c r="B33" s="129">
        <v>1</v>
      </c>
      <c r="C33" s="125" t="s">
        <v>203</v>
      </c>
      <c r="D33" s="129">
        <f t="shared" si="1"/>
        <v>242.14</v>
      </c>
      <c r="E33" s="129">
        <v>242.14</v>
      </c>
    </row>
    <row r="34" spans="1:5" x14ac:dyDescent="0.25">
      <c r="A34" s="126" t="s">
        <v>122</v>
      </c>
      <c r="B34" s="129">
        <v>3</v>
      </c>
      <c r="C34" s="125" t="s">
        <v>129</v>
      </c>
      <c r="D34" s="129">
        <f t="shared" si="1"/>
        <v>90.95</v>
      </c>
      <c r="E34" s="129">
        <v>272.85000000000002</v>
      </c>
    </row>
    <row r="35" spans="1:5" ht="30" x14ac:dyDescent="0.25">
      <c r="A35" s="126" t="s">
        <v>204</v>
      </c>
      <c r="B35" s="129">
        <v>1</v>
      </c>
      <c r="C35" s="125" t="s">
        <v>14</v>
      </c>
      <c r="D35" s="129">
        <f t="shared" si="1"/>
        <v>272.08</v>
      </c>
      <c r="E35" s="129">
        <v>272.08</v>
      </c>
    </row>
    <row r="36" spans="1:5" x14ac:dyDescent="0.25">
      <c r="A36" s="126" t="s">
        <v>290</v>
      </c>
      <c r="B36" s="129">
        <v>0.01</v>
      </c>
      <c r="C36" s="125" t="s">
        <v>78</v>
      </c>
      <c r="D36" s="129">
        <f t="shared" si="1"/>
        <v>27462</v>
      </c>
      <c r="E36" s="129">
        <v>274.62</v>
      </c>
    </row>
    <row r="37" spans="1:5" ht="30" x14ac:dyDescent="0.25">
      <c r="A37" s="126" t="s">
        <v>291</v>
      </c>
      <c r="B37" s="129">
        <v>1</v>
      </c>
      <c r="C37" s="125" t="s">
        <v>292</v>
      </c>
      <c r="D37" s="129">
        <f t="shared" si="1"/>
        <v>541.21</v>
      </c>
      <c r="E37" s="129">
        <v>541.21</v>
      </c>
    </row>
    <row r="38" spans="1:5" ht="30" x14ac:dyDescent="0.25">
      <c r="A38" s="126" t="s">
        <v>293</v>
      </c>
      <c r="B38" s="129">
        <v>0.57999999999999996</v>
      </c>
      <c r="C38" s="125" t="s">
        <v>16</v>
      </c>
      <c r="D38" s="129">
        <f t="shared" si="1"/>
        <v>3629.7758620689656</v>
      </c>
      <c r="E38" s="129">
        <v>2105.27</v>
      </c>
    </row>
    <row r="39" spans="1:5" ht="30" x14ac:dyDescent="0.25">
      <c r="A39" s="126" t="s">
        <v>205</v>
      </c>
      <c r="B39" s="129">
        <v>0.1</v>
      </c>
      <c r="C39" s="125" t="s">
        <v>16</v>
      </c>
      <c r="D39" s="129">
        <f t="shared" si="1"/>
        <v>1791.3</v>
      </c>
      <c r="E39" s="129">
        <v>179.13</v>
      </c>
    </row>
    <row r="40" spans="1:5" x14ac:dyDescent="0.25">
      <c r="A40" s="126" t="s">
        <v>77</v>
      </c>
      <c r="B40" s="129">
        <v>0.14000000000000001</v>
      </c>
      <c r="C40" s="125" t="s">
        <v>78</v>
      </c>
      <c r="D40" s="129">
        <f t="shared" si="1"/>
        <v>27245.071428571424</v>
      </c>
      <c r="E40" s="129">
        <v>3814.31</v>
      </c>
    </row>
    <row r="41" spans="1:5" ht="30" x14ac:dyDescent="0.25">
      <c r="A41" s="126" t="s">
        <v>60</v>
      </c>
      <c r="B41" s="129">
        <v>4.4000000000000004</v>
      </c>
      <c r="C41" s="125" t="s">
        <v>16</v>
      </c>
      <c r="D41" s="129">
        <f t="shared" si="1"/>
        <v>1821.3363636363636</v>
      </c>
      <c r="E41" s="129">
        <v>8013.88</v>
      </c>
    </row>
    <row r="42" spans="1:5" ht="30" x14ac:dyDescent="0.25">
      <c r="A42" s="126" t="s">
        <v>62</v>
      </c>
      <c r="B42" s="129">
        <v>1</v>
      </c>
      <c r="C42" s="125" t="s">
        <v>14</v>
      </c>
      <c r="D42" s="129">
        <f t="shared" si="1"/>
        <v>549.39</v>
      </c>
      <c r="E42" s="129">
        <v>549.39</v>
      </c>
    </row>
    <row r="43" spans="1:5" x14ac:dyDescent="0.25">
      <c r="A43" s="126" t="s">
        <v>79</v>
      </c>
      <c r="B43" s="129">
        <v>0.63</v>
      </c>
      <c r="C43" s="125" t="s">
        <v>15</v>
      </c>
      <c r="D43" s="129">
        <f t="shared" si="1"/>
        <v>15748.777777777777</v>
      </c>
      <c r="E43" s="129">
        <v>9921.73</v>
      </c>
    </row>
    <row r="44" spans="1:5" ht="30" x14ac:dyDescent="0.25">
      <c r="A44" s="126" t="s">
        <v>63</v>
      </c>
      <c r="B44" s="129">
        <v>6</v>
      </c>
      <c r="C44" s="125" t="s">
        <v>18</v>
      </c>
      <c r="D44" s="129">
        <f t="shared" si="1"/>
        <v>227.21833333333333</v>
      </c>
      <c r="E44" s="129">
        <v>1363.31</v>
      </c>
    </row>
    <row r="45" spans="1:5" x14ac:dyDescent="0.25">
      <c r="A45" s="126" t="s">
        <v>123</v>
      </c>
      <c r="B45" s="129">
        <v>3</v>
      </c>
      <c r="C45" s="125" t="s">
        <v>129</v>
      </c>
      <c r="D45" s="129">
        <f t="shared" si="1"/>
        <v>73.046666666666667</v>
      </c>
      <c r="E45" s="129">
        <v>219.14</v>
      </c>
    </row>
    <row r="46" spans="1:5" x14ac:dyDescent="0.25">
      <c r="A46" s="126" t="s">
        <v>294</v>
      </c>
      <c r="B46" s="129">
        <v>1</v>
      </c>
      <c r="C46" s="125" t="s">
        <v>13</v>
      </c>
      <c r="D46" s="129">
        <f t="shared" si="1"/>
        <v>7308.67</v>
      </c>
      <c r="E46" s="129">
        <v>7308.67</v>
      </c>
    </row>
    <row r="47" spans="1:5" x14ac:dyDescent="0.25">
      <c r="A47" s="126" t="s">
        <v>209</v>
      </c>
      <c r="B47" s="129">
        <v>17654</v>
      </c>
      <c r="C47" s="125" t="s">
        <v>210</v>
      </c>
      <c r="D47" s="129">
        <v>1.1877965333635436</v>
      </c>
      <c r="E47" s="129">
        <v>20969.36</v>
      </c>
    </row>
    <row r="48" spans="1:5" x14ac:dyDescent="0.25">
      <c r="A48" s="126" t="s">
        <v>295</v>
      </c>
      <c r="B48" s="129">
        <v>1</v>
      </c>
      <c r="C48" s="125" t="s">
        <v>129</v>
      </c>
      <c r="D48" s="129">
        <f t="shared" si="1"/>
        <v>1679.59</v>
      </c>
      <c r="E48" s="129">
        <v>1679.59</v>
      </c>
    </row>
    <row r="49" spans="1:5" ht="30" x14ac:dyDescent="0.25">
      <c r="A49" s="126" t="s">
        <v>213</v>
      </c>
      <c r="B49" s="129">
        <v>1</v>
      </c>
      <c r="C49" s="125" t="s">
        <v>19</v>
      </c>
      <c r="D49" s="129">
        <f t="shared" si="1"/>
        <v>1295.32</v>
      </c>
      <c r="E49" s="129">
        <v>1295.32</v>
      </c>
    </row>
    <row r="50" spans="1:5" ht="30" x14ac:dyDescent="0.25">
      <c r="A50" s="126" t="s">
        <v>296</v>
      </c>
      <c r="B50" s="129">
        <v>1</v>
      </c>
      <c r="C50" s="125" t="s">
        <v>19</v>
      </c>
      <c r="D50" s="129">
        <f t="shared" si="1"/>
        <v>604.44000000000005</v>
      </c>
      <c r="E50" s="129">
        <v>604.44000000000005</v>
      </c>
    </row>
    <row r="51" spans="1:5" x14ac:dyDescent="0.25">
      <c r="A51" s="126" t="s">
        <v>66</v>
      </c>
      <c r="B51" s="129">
        <v>32</v>
      </c>
      <c r="C51" s="125" t="s">
        <v>19</v>
      </c>
      <c r="D51" s="129">
        <f t="shared" si="1"/>
        <v>271.35218750000001</v>
      </c>
      <c r="E51" s="129">
        <v>8683.27</v>
      </c>
    </row>
    <row r="52" spans="1:5" ht="30" x14ac:dyDescent="0.25">
      <c r="A52" s="126" t="s">
        <v>217</v>
      </c>
      <c r="B52" s="129">
        <v>1</v>
      </c>
      <c r="C52" s="125" t="s">
        <v>132</v>
      </c>
      <c r="D52" s="129">
        <f t="shared" si="1"/>
        <v>76.540000000000006</v>
      </c>
      <c r="E52" s="129">
        <v>76.540000000000006</v>
      </c>
    </row>
    <row r="53" spans="1:5" x14ac:dyDescent="0.25">
      <c r="A53" s="126" t="s">
        <v>133</v>
      </c>
      <c r="B53" s="129">
        <v>3</v>
      </c>
      <c r="C53" s="125" t="s">
        <v>134</v>
      </c>
      <c r="D53" s="129">
        <f t="shared" si="1"/>
        <v>313.90333333333336</v>
      </c>
      <c r="E53" s="129">
        <v>941.71</v>
      </c>
    </row>
    <row r="54" spans="1:5" s="106" customFormat="1" ht="28.5" x14ac:dyDescent="0.2">
      <c r="A54" s="127" t="s">
        <v>297</v>
      </c>
      <c r="B54" s="133"/>
      <c r="C54" s="133"/>
      <c r="D54" s="129"/>
      <c r="E54" s="133"/>
    </row>
    <row r="55" spans="1:5" ht="30" x14ac:dyDescent="0.25">
      <c r="A55" s="126" t="s">
        <v>298</v>
      </c>
      <c r="B55" s="129">
        <v>6.6000000000000003E-2</v>
      </c>
      <c r="C55" s="125" t="s">
        <v>15</v>
      </c>
      <c r="D55" s="129">
        <f t="shared" si="1"/>
        <v>81945</v>
      </c>
      <c r="E55" s="129">
        <v>5408.37</v>
      </c>
    </row>
    <row r="56" spans="1:5" x14ac:dyDescent="0.25">
      <c r="A56" s="126" t="s">
        <v>238</v>
      </c>
      <c r="B56" s="129">
        <v>0.05</v>
      </c>
      <c r="C56" s="125" t="s">
        <v>93</v>
      </c>
      <c r="D56" s="129">
        <f t="shared" si="1"/>
        <v>5914.1999999999989</v>
      </c>
      <c r="E56" s="129">
        <v>295.70999999999998</v>
      </c>
    </row>
    <row r="57" spans="1:5" ht="30" x14ac:dyDescent="0.25">
      <c r="A57" s="126" t="s">
        <v>156</v>
      </c>
      <c r="B57" s="129">
        <v>0.01</v>
      </c>
      <c r="C57" s="125" t="s">
        <v>90</v>
      </c>
      <c r="D57" s="129">
        <f t="shared" si="1"/>
        <v>37431</v>
      </c>
      <c r="E57" s="129">
        <v>374.31</v>
      </c>
    </row>
    <row r="58" spans="1:5" x14ac:dyDescent="0.25">
      <c r="A58" s="126" t="s">
        <v>240</v>
      </c>
      <c r="B58" s="129">
        <v>1.2999999999999999E-2</v>
      </c>
      <c r="C58" s="125" t="s">
        <v>241</v>
      </c>
      <c r="D58" s="129">
        <f t="shared" si="1"/>
        <v>73496.153846153858</v>
      </c>
      <c r="E58" s="129">
        <v>955.45</v>
      </c>
    </row>
    <row r="59" spans="1:5" x14ac:dyDescent="0.25">
      <c r="A59" s="126" t="s">
        <v>299</v>
      </c>
      <c r="B59" s="129">
        <v>1.423</v>
      </c>
      <c r="C59" s="125" t="s">
        <v>12</v>
      </c>
      <c r="D59" s="129">
        <f t="shared" si="1"/>
        <v>2621.3633169360505</v>
      </c>
      <c r="E59" s="129">
        <v>3730.2</v>
      </c>
    </row>
    <row r="60" spans="1:5" ht="30" x14ac:dyDescent="0.25">
      <c r="A60" s="126" t="s">
        <v>300</v>
      </c>
      <c r="B60" s="129">
        <v>0.01</v>
      </c>
      <c r="C60" s="125" t="s">
        <v>15</v>
      </c>
      <c r="D60" s="129">
        <f t="shared" si="1"/>
        <v>67950</v>
      </c>
      <c r="E60" s="129">
        <v>679.5</v>
      </c>
    </row>
    <row r="61" spans="1:5" x14ac:dyDescent="0.25">
      <c r="A61" s="126" t="s">
        <v>301</v>
      </c>
      <c r="B61" s="129">
        <v>2.5000000000000001E-2</v>
      </c>
      <c r="C61" s="125" t="s">
        <v>15</v>
      </c>
      <c r="D61" s="129">
        <f t="shared" si="1"/>
        <v>5949.6</v>
      </c>
      <c r="E61" s="129">
        <v>148.74</v>
      </c>
    </row>
    <row r="62" spans="1:5" x14ac:dyDescent="0.25">
      <c r="A62" s="126" t="s">
        <v>252</v>
      </c>
      <c r="B62" s="129">
        <v>0.748</v>
      </c>
      <c r="C62" s="125" t="s">
        <v>210</v>
      </c>
      <c r="D62" s="129">
        <f t="shared" si="1"/>
        <v>23078.128342245989</v>
      </c>
      <c r="E62" s="129">
        <v>17262.439999999999</v>
      </c>
    </row>
    <row r="63" spans="1:5" x14ac:dyDescent="0.25">
      <c r="A63" s="126" t="s">
        <v>302</v>
      </c>
      <c r="B63" s="129">
        <v>0.21199999999999999</v>
      </c>
      <c r="C63" s="125" t="s">
        <v>93</v>
      </c>
      <c r="D63" s="129">
        <f t="shared" si="1"/>
        <v>5619.3396226415098</v>
      </c>
      <c r="E63" s="129">
        <v>1191.3</v>
      </c>
    </row>
    <row r="64" spans="1:5" x14ac:dyDescent="0.25">
      <c r="A64" s="126" t="s">
        <v>303</v>
      </c>
      <c r="B64" s="129">
        <v>0.01</v>
      </c>
      <c r="C64" s="125" t="s">
        <v>17</v>
      </c>
      <c r="D64" s="129">
        <f t="shared" si="1"/>
        <v>180894</v>
      </c>
      <c r="E64" s="129">
        <v>1808.94</v>
      </c>
    </row>
    <row r="65" spans="1:5" x14ac:dyDescent="0.25">
      <c r="A65" s="126" t="s">
        <v>304</v>
      </c>
      <c r="B65" s="129">
        <v>0.01</v>
      </c>
      <c r="C65" s="125" t="s">
        <v>227</v>
      </c>
      <c r="D65" s="129">
        <f t="shared" si="1"/>
        <v>22085</v>
      </c>
      <c r="E65" s="129">
        <v>220.85</v>
      </c>
    </row>
    <row r="66" spans="1:5" ht="30" x14ac:dyDescent="0.25">
      <c r="A66" s="126" t="s">
        <v>305</v>
      </c>
      <c r="B66" s="129">
        <v>1.0999999999999999E-2</v>
      </c>
      <c r="C66" s="125" t="s">
        <v>15</v>
      </c>
      <c r="D66" s="129">
        <f t="shared" si="1"/>
        <v>133286.36363636365</v>
      </c>
      <c r="E66" s="129">
        <v>1466.15</v>
      </c>
    </row>
    <row r="67" spans="1:5" x14ac:dyDescent="0.25">
      <c r="A67" s="126" t="s">
        <v>306</v>
      </c>
      <c r="B67" s="129">
        <v>5.0000000000000001E-3</v>
      </c>
      <c r="C67" s="125" t="s">
        <v>93</v>
      </c>
      <c r="D67" s="129">
        <f t="shared" si="1"/>
        <v>15019.999999999998</v>
      </c>
      <c r="E67" s="129">
        <v>75.099999999999994</v>
      </c>
    </row>
    <row r="68" spans="1:5" x14ac:dyDescent="0.25">
      <c r="A68" s="126" t="s">
        <v>307</v>
      </c>
      <c r="B68" s="129">
        <v>8.9999999999999993E-3</v>
      </c>
      <c r="C68" s="125" t="s">
        <v>93</v>
      </c>
      <c r="D68" s="129">
        <f t="shared" si="1"/>
        <v>53960</v>
      </c>
      <c r="E68" s="129">
        <v>485.64</v>
      </c>
    </row>
    <row r="69" spans="1:5" x14ac:dyDescent="0.25">
      <c r="A69" s="126" t="s">
        <v>308</v>
      </c>
      <c r="B69" s="129">
        <v>0.01</v>
      </c>
      <c r="C69" s="125" t="s">
        <v>309</v>
      </c>
      <c r="D69" s="129">
        <f t="shared" si="1"/>
        <v>101864</v>
      </c>
      <c r="E69" s="129">
        <v>1018.64</v>
      </c>
    </row>
    <row r="70" spans="1:5" x14ac:dyDescent="0.25">
      <c r="A70" s="126" t="s">
        <v>310</v>
      </c>
      <c r="B70" s="129">
        <v>0.01</v>
      </c>
      <c r="C70" s="125" t="s">
        <v>17</v>
      </c>
      <c r="D70" s="129">
        <f t="shared" si="1"/>
        <v>35419</v>
      </c>
      <c r="E70" s="129">
        <v>354.19</v>
      </c>
    </row>
    <row r="71" spans="1:5" x14ac:dyDescent="0.25">
      <c r="A71" s="126" t="s">
        <v>311</v>
      </c>
      <c r="B71" s="129">
        <v>0.02</v>
      </c>
      <c r="C71" s="125" t="s">
        <v>17</v>
      </c>
      <c r="D71" s="129">
        <f t="shared" si="1"/>
        <v>45707</v>
      </c>
      <c r="E71" s="129">
        <v>914.14</v>
      </c>
    </row>
    <row r="72" spans="1:5" ht="30" x14ac:dyDescent="0.25">
      <c r="A72" s="126" t="s">
        <v>312</v>
      </c>
      <c r="B72" s="129">
        <v>2.1999999999999999E-2</v>
      </c>
      <c r="C72" s="125" t="s">
        <v>15</v>
      </c>
      <c r="D72" s="129">
        <f t="shared" si="1"/>
        <v>42941.36363636364</v>
      </c>
      <c r="E72" s="129">
        <v>944.71</v>
      </c>
    </row>
    <row r="73" spans="1:5" x14ac:dyDescent="0.25">
      <c r="A73" s="126" t="s">
        <v>313</v>
      </c>
      <c r="B73" s="129">
        <v>3.3000000000000002E-2</v>
      </c>
      <c r="C73" s="125" t="s">
        <v>15</v>
      </c>
      <c r="D73" s="129">
        <f t="shared" si="1"/>
        <v>51213.030303030297</v>
      </c>
      <c r="E73" s="129">
        <v>1690.03</v>
      </c>
    </row>
    <row r="74" spans="1:5" x14ac:dyDescent="0.25">
      <c r="A74" s="126" t="s">
        <v>290</v>
      </c>
      <c r="B74" s="129">
        <v>0.02</v>
      </c>
      <c r="C74" s="125" t="s">
        <v>78</v>
      </c>
      <c r="D74" s="129">
        <f t="shared" si="1"/>
        <v>23034.5</v>
      </c>
      <c r="E74" s="129">
        <v>460.69</v>
      </c>
    </row>
    <row r="75" spans="1:5" ht="30" x14ac:dyDescent="0.25">
      <c r="A75" s="126" t="s">
        <v>67</v>
      </c>
      <c r="B75" s="129">
        <v>2.25</v>
      </c>
      <c r="C75" s="125" t="s">
        <v>16</v>
      </c>
      <c r="D75" s="129">
        <f t="shared" si="1"/>
        <v>1849.7644444444445</v>
      </c>
      <c r="E75" s="129">
        <v>4161.97</v>
      </c>
    </row>
    <row r="76" spans="1:5" ht="30" x14ac:dyDescent="0.25">
      <c r="A76" s="126" t="s">
        <v>125</v>
      </c>
      <c r="B76" s="129">
        <v>2.2509999999999999</v>
      </c>
      <c r="C76" s="125" t="s">
        <v>16</v>
      </c>
      <c r="D76" s="129">
        <f t="shared" si="1"/>
        <v>1834.3447356730342</v>
      </c>
      <c r="E76" s="129">
        <v>4129.1099999999997</v>
      </c>
    </row>
    <row r="77" spans="1:5" ht="30" x14ac:dyDescent="0.25">
      <c r="A77" s="126" t="s">
        <v>80</v>
      </c>
      <c r="B77" s="129">
        <v>60</v>
      </c>
      <c r="C77" s="125" t="s">
        <v>81</v>
      </c>
      <c r="D77" s="129">
        <f t="shared" si="1"/>
        <v>51.684666666666665</v>
      </c>
      <c r="E77" s="129">
        <v>3101.08</v>
      </c>
    </row>
    <row r="78" spans="1:5" ht="30" x14ac:dyDescent="0.25">
      <c r="A78" s="126" t="s">
        <v>225</v>
      </c>
      <c r="B78" s="129" t="s">
        <v>329</v>
      </c>
      <c r="C78" s="125" t="s">
        <v>16</v>
      </c>
      <c r="D78" s="129">
        <f>E78</f>
        <v>11296.2</v>
      </c>
      <c r="E78" s="129">
        <v>11296.2</v>
      </c>
    </row>
    <row r="79" spans="1:5" x14ac:dyDescent="0.25">
      <c r="A79" s="126" t="s">
        <v>314</v>
      </c>
      <c r="B79" s="129">
        <v>1</v>
      </c>
      <c r="C79" s="125" t="s">
        <v>13</v>
      </c>
      <c r="D79" s="129">
        <f t="shared" si="1"/>
        <v>940.41</v>
      </c>
      <c r="E79" s="129">
        <v>940.41</v>
      </c>
    </row>
    <row r="80" spans="1:5" x14ac:dyDescent="0.25">
      <c r="A80" s="126" t="s">
        <v>315</v>
      </c>
      <c r="B80" s="129">
        <v>14</v>
      </c>
      <c r="C80" s="125" t="s">
        <v>316</v>
      </c>
      <c r="D80" s="129">
        <f t="shared" si="1"/>
        <v>239.52</v>
      </c>
      <c r="E80" s="129">
        <v>3353.28</v>
      </c>
    </row>
    <row r="81" spans="1:5" ht="30" x14ac:dyDescent="0.25">
      <c r="A81" s="126" t="s">
        <v>317</v>
      </c>
      <c r="B81" s="129">
        <v>0.4</v>
      </c>
      <c r="C81" s="125" t="s">
        <v>16</v>
      </c>
      <c r="D81" s="129">
        <f t="shared" si="1"/>
        <v>1613.5499999999997</v>
      </c>
      <c r="E81" s="129">
        <v>645.41999999999996</v>
      </c>
    </row>
    <row r="82" spans="1:5" x14ac:dyDescent="0.25">
      <c r="A82" s="126" t="s">
        <v>318</v>
      </c>
      <c r="B82" s="129">
        <v>0.12</v>
      </c>
      <c r="C82" s="125" t="s">
        <v>16</v>
      </c>
      <c r="D82" s="129">
        <f t="shared" si="1"/>
        <v>1612.1666666666667</v>
      </c>
      <c r="E82" s="129">
        <v>193.46</v>
      </c>
    </row>
    <row r="83" spans="1:5" x14ac:dyDescent="0.25">
      <c r="A83" s="126" t="s">
        <v>319</v>
      </c>
      <c r="B83" s="129">
        <v>0.252</v>
      </c>
      <c r="C83" s="125" t="s">
        <v>15</v>
      </c>
      <c r="D83" s="129">
        <f t="shared" si="1"/>
        <v>7812.1031746031749</v>
      </c>
      <c r="E83" s="129">
        <v>1968.65</v>
      </c>
    </row>
    <row r="84" spans="1:5" x14ac:dyDescent="0.25">
      <c r="A84" s="126" t="s">
        <v>226</v>
      </c>
      <c r="B84" s="129">
        <v>0.01</v>
      </c>
      <c r="C84" s="125" t="s">
        <v>227</v>
      </c>
      <c r="D84" s="129">
        <f t="shared" si="1"/>
        <v>34027</v>
      </c>
      <c r="E84" s="129">
        <v>340.27</v>
      </c>
    </row>
    <row r="85" spans="1:5" x14ac:dyDescent="0.25">
      <c r="A85" s="126" t="s">
        <v>320</v>
      </c>
      <c r="B85" s="129">
        <v>0.01</v>
      </c>
      <c r="C85" s="125" t="s">
        <v>227</v>
      </c>
      <c r="D85" s="129">
        <f t="shared" si="1"/>
        <v>52753.999999999993</v>
      </c>
      <c r="E85" s="129">
        <v>527.54</v>
      </c>
    </row>
    <row r="86" spans="1:5" ht="30" x14ac:dyDescent="0.25">
      <c r="A86" s="126" t="s">
        <v>321</v>
      </c>
      <c r="B86" s="129">
        <v>4.0000000000000001E-3</v>
      </c>
      <c r="C86" s="125" t="s">
        <v>93</v>
      </c>
      <c r="D86" s="129">
        <f t="shared" si="1"/>
        <v>190169.99999999997</v>
      </c>
      <c r="E86" s="129">
        <v>760.68</v>
      </c>
    </row>
    <row r="87" spans="1:5" s="106" customFormat="1" ht="28.5" x14ac:dyDescent="0.2">
      <c r="A87" s="127" t="s">
        <v>39</v>
      </c>
      <c r="B87" s="133"/>
      <c r="C87" s="133"/>
      <c r="D87" s="133"/>
      <c r="E87" s="133"/>
    </row>
    <row r="88" spans="1:5" ht="30" x14ac:dyDescent="0.25">
      <c r="A88" s="126" t="s">
        <v>58</v>
      </c>
      <c r="B88" s="129" t="s">
        <v>263</v>
      </c>
      <c r="C88" s="125" t="s">
        <v>11</v>
      </c>
      <c r="D88" s="129">
        <f>E88</f>
        <v>11688.49</v>
      </c>
      <c r="E88" s="129">
        <v>11688.49</v>
      </c>
    </row>
    <row r="89" spans="1:5" s="106" customFormat="1" ht="14.25" x14ac:dyDescent="0.2">
      <c r="A89" s="127" t="s">
        <v>83</v>
      </c>
      <c r="B89" s="133"/>
      <c r="C89" s="133"/>
      <c r="D89" s="133"/>
      <c r="E89" s="133"/>
    </row>
    <row r="90" spans="1:5" x14ac:dyDescent="0.25">
      <c r="A90" s="126" t="s">
        <v>84</v>
      </c>
      <c r="B90" s="129" t="s">
        <v>263</v>
      </c>
      <c r="C90" s="125" t="s">
        <v>11</v>
      </c>
      <c r="D90" s="129">
        <f>E90</f>
        <v>21600</v>
      </c>
      <c r="E90" s="129">
        <v>21600</v>
      </c>
    </row>
    <row r="91" spans="1:5" s="106" customFormat="1" ht="28.5" x14ac:dyDescent="0.2">
      <c r="A91" s="127" t="s">
        <v>85</v>
      </c>
      <c r="B91" s="133"/>
      <c r="C91" s="133"/>
      <c r="D91" s="133"/>
      <c r="E91" s="133"/>
    </row>
    <row r="92" spans="1:5" x14ac:dyDescent="0.25">
      <c r="A92" s="126" t="s">
        <v>86</v>
      </c>
      <c r="B92" s="129" t="s">
        <v>22</v>
      </c>
      <c r="C92" s="125" t="s">
        <v>11</v>
      </c>
      <c r="D92" s="129">
        <f>E92</f>
        <v>2425.98</v>
      </c>
      <c r="E92" s="129">
        <v>2425.98</v>
      </c>
    </row>
    <row r="93" spans="1:5" s="28" customFormat="1" x14ac:dyDescent="0.25">
      <c r="A93" s="36" t="s">
        <v>10</v>
      </c>
      <c r="B93" s="41"/>
      <c r="C93" s="41"/>
      <c r="D93" s="53"/>
      <c r="E93" s="54"/>
    </row>
    <row r="94" spans="1:5" s="28" customFormat="1" x14ac:dyDescent="0.25">
      <c r="A94" s="138" t="s">
        <v>333</v>
      </c>
      <c r="B94" s="42"/>
      <c r="C94" s="42"/>
      <c r="D94" s="139"/>
      <c r="E94" s="140">
        <v>8640</v>
      </c>
    </row>
    <row r="95" spans="1:5" s="28" customFormat="1" x14ac:dyDescent="0.25">
      <c r="A95" s="37" t="s">
        <v>72</v>
      </c>
      <c r="B95" s="42" t="s">
        <v>21</v>
      </c>
      <c r="C95" s="42" t="s">
        <v>11</v>
      </c>
      <c r="D95" s="55">
        <f>E95</f>
        <v>37592.46100000001</v>
      </c>
      <c r="E95" s="56">
        <f>SUM(E17:E94)*10%</f>
        <v>37592.46100000001</v>
      </c>
    </row>
    <row r="96" spans="1:5" s="106" customFormat="1" ht="14.25" x14ac:dyDescent="0.2">
      <c r="A96" s="128" t="s">
        <v>25</v>
      </c>
      <c r="B96" s="130"/>
      <c r="C96" s="136"/>
      <c r="D96" s="134"/>
      <c r="E96" s="130">
        <f>SUM(E16:E95)</f>
        <v>413517.07100000011</v>
      </c>
    </row>
    <row r="99" spans="1:5" ht="39.75" customHeight="1" x14ac:dyDescent="0.25">
      <c r="A99" s="214" t="s">
        <v>334</v>
      </c>
      <c r="B99" s="214"/>
      <c r="C99" s="214"/>
      <c r="D99" s="214"/>
      <c r="E99" s="214"/>
    </row>
    <row r="100" spans="1:5" ht="27.75" customHeight="1" x14ac:dyDescent="0.25">
      <c r="A100" s="214" t="s">
        <v>322</v>
      </c>
      <c r="B100" s="214"/>
      <c r="C100" s="214"/>
      <c r="D100" s="214"/>
      <c r="E100" s="214"/>
    </row>
    <row r="101" spans="1:5" ht="24" customHeight="1" x14ac:dyDescent="0.25">
      <c r="A101" s="214" t="s">
        <v>323</v>
      </c>
      <c r="B101" s="214"/>
      <c r="C101" s="214"/>
      <c r="D101" s="214"/>
      <c r="E101" s="214"/>
    </row>
    <row r="102" spans="1:5" ht="30.75" customHeight="1" x14ac:dyDescent="0.25">
      <c r="A102" s="214" t="s">
        <v>324</v>
      </c>
      <c r="B102" s="214"/>
      <c r="C102" s="214"/>
      <c r="D102" s="214"/>
      <c r="E102" s="214"/>
    </row>
    <row r="104" spans="1:5" ht="24.75" customHeight="1" x14ac:dyDescent="0.25"/>
    <row r="105" spans="1:5" ht="18.75" customHeight="1" x14ac:dyDescent="0.25">
      <c r="A105" s="122" t="s">
        <v>335</v>
      </c>
    </row>
    <row r="106" spans="1:5" ht="15.75" customHeight="1" x14ac:dyDescent="0.25">
      <c r="A106" s="123" t="s">
        <v>330</v>
      </c>
    </row>
    <row r="107" spans="1:5" ht="10.5" customHeight="1" x14ac:dyDescent="0.25">
      <c r="B107" s="121"/>
      <c r="D107" s="121" t="s">
        <v>27</v>
      </c>
    </row>
    <row r="109" spans="1:5" x14ac:dyDescent="0.25">
      <c r="A109" s="122" t="s">
        <v>325</v>
      </c>
    </row>
    <row r="110" spans="1:5" ht="10.5" customHeight="1" x14ac:dyDescent="0.25">
      <c r="B110" s="121"/>
      <c r="D110" s="121" t="s">
        <v>27</v>
      </c>
    </row>
    <row r="111" spans="1:5" ht="11.25" customHeight="1" x14ac:dyDescent="0.25"/>
  </sheetData>
  <mergeCells count="10">
    <mergeCell ref="A101:E101"/>
    <mergeCell ref="A102:E102"/>
    <mergeCell ref="A99:E99"/>
    <mergeCell ref="A100:E100"/>
    <mergeCell ref="A8:E8"/>
    <mergeCell ref="A9:E9"/>
    <mergeCell ref="A10:E10"/>
    <mergeCell ref="A11:E11"/>
    <mergeCell ref="A12:E12"/>
    <mergeCell ref="A13:E13"/>
  </mergeCells>
  <pageMargins left="0.11811023622047245" right="0" top="0.19685039370078741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A7" sqref="A1:XFD1048576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7" width="9.140625" style="96"/>
    <col min="8" max="8" width="14.5703125" style="96" bestFit="1" customWidth="1"/>
    <col min="9" max="16384" width="9.140625" style="96"/>
  </cols>
  <sheetData>
    <row r="1" spans="1:19" s="67" customFormat="1" ht="35.25" customHeight="1" x14ac:dyDescent="0.3">
      <c r="A1" s="197" t="s">
        <v>336</v>
      </c>
      <c r="B1" s="197"/>
      <c r="C1" s="197"/>
      <c r="D1" s="197"/>
      <c r="E1" s="197"/>
      <c r="F1" s="197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337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8" t="s">
        <v>166</v>
      </c>
      <c r="B5" s="198"/>
      <c r="C5" s="198"/>
      <c r="D5" s="198"/>
      <c r="E5" s="198"/>
      <c r="F5" s="198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167</v>
      </c>
      <c r="B6" s="109">
        <v>4</v>
      </c>
      <c r="C6" s="109" t="s">
        <v>168</v>
      </c>
      <c r="D6" s="137">
        <v>3602.2</v>
      </c>
      <c r="E6" s="109" t="s">
        <v>169</v>
      </c>
      <c r="F6" s="111">
        <v>1712.1</v>
      </c>
      <c r="G6" s="72"/>
      <c r="H6" s="74"/>
      <c r="I6" s="75"/>
      <c r="J6" s="76"/>
      <c r="K6" s="141"/>
      <c r="L6" s="78"/>
      <c r="M6" s="78"/>
      <c r="N6" s="78"/>
      <c r="O6" s="78"/>
      <c r="P6" s="79"/>
      <c r="Q6" s="199"/>
      <c r="R6" s="200"/>
      <c r="S6" s="80"/>
    </row>
    <row r="7" spans="1:19" s="83" customFormat="1" ht="32.25" customHeight="1" x14ac:dyDescent="0.25">
      <c r="A7" s="109" t="s">
        <v>170</v>
      </c>
      <c r="B7" s="109">
        <v>4</v>
      </c>
      <c r="C7" s="109" t="s">
        <v>171</v>
      </c>
      <c r="D7" s="137">
        <v>243.3</v>
      </c>
      <c r="E7" s="109" t="s">
        <v>172</v>
      </c>
      <c r="F7" s="111">
        <v>1141.4000000000001</v>
      </c>
      <c r="G7" s="72"/>
      <c r="H7" s="74"/>
      <c r="I7" s="75"/>
      <c r="J7" s="76"/>
      <c r="K7" s="141"/>
      <c r="L7" s="78"/>
      <c r="M7" s="78"/>
      <c r="N7" s="78"/>
      <c r="O7" s="78"/>
      <c r="P7" s="79"/>
      <c r="Q7" s="199"/>
      <c r="R7" s="201"/>
      <c r="S7" s="82"/>
    </row>
    <row r="8" spans="1:19" s="83" customFormat="1" ht="48" customHeight="1" x14ac:dyDescent="0.25">
      <c r="A8" s="109" t="s">
        <v>173</v>
      </c>
      <c r="B8" s="109">
        <v>62</v>
      </c>
      <c r="C8" s="109" t="s">
        <v>174</v>
      </c>
      <c r="D8" s="111">
        <v>398.6</v>
      </c>
      <c r="E8" s="109" t="s">
        <v>175</v>
      </c>
      <c r="F8" s="111">
        <v>712.44</v>
      </c>
      <c r="G8" s="72"/>
      <c r="H8" s="74"/>
      <c r="I8" s="75"/>
      <c r="J8" s="76"/>
      <c r="K8" s="141"/>
      <c r="L8" s="78"/>
      <c r="M8" s="78"/>
      <c r="N8" s="78"/>
      <c r="O8" s="78"/>
      <c r="P8" s="79"/>
      <c r="Q8" s="199"/>
      <c r="R8" s="200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41"/>
      <c r="L9" s="78"/>
      <c r="M9" s="78"/>
      <c r="N9" s="78"/>
      <c r="O9" s="78"/>
      <c r="P9" s="72"/>
      <c r="Q9" s="141"/>
      <c r="R9" s="142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43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4" t="s">
        <v>176</v>
      </c>
      <c r="B11" s="195"/>
      <c r="C11" s="195"/>
      <c r="D11" s="195"/>
      <c r="E11" s="196"/>
      <c r="F11" s="90" t="s">
        <v>177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202" t="s">
        <v>178</v>
      </c>
      <c r="B12" s="203"/>
      <c r="C12" s="203"/>
      <c r="D12" s="203"/>
      <c r="E12" s="204"/>
      <c r="F12" s="112">
        <v>590794.32200000004</v>
      </c>
      <c r="G12" s="113"/>
    </row>
    <row r="13" spans="1:19" s="114" customFormat="1" ht="30" customHeight="1" x14ac:dyDescent="0.25">
      <c r="A13" s="202" t="s">
        <v>179</v>
      </c>
      <c r="B13" s="203"/>
      <c r="C13" s="203"/>
      <c r="D13" s="203"/>
      <c r="E13" s="204"/>
      <c r="F13" s="112">
        <v>137708.49000000011</v>
      </c>
    </row>
    <row r="14" spans="1:19" s="114" customFormat="1" ht="30" customHeight="1" x14ac:dyDescent="0.25">
      <c r="A14" s="202" t="s">
        <v>180</v>
      </c>
      <c r="B14" s="203"/>
      <c r="C14" s="203"/>
      <c r="D14" s="203"/>
      <c r="E14" s="204"/>
      <c r="F14" s="115">
        <f>SUM(F15:F17)</f>
        <v>523851.87000000005</v>
      </c>
    </row>
    <row r="15" spans="1:19" s="89" customFormat="1" ht="28.5" customHeight="1" x14ac:dyDescent="0.25">
      <c r="A15" s="205" t="s">
        <v>181</v>
      </c>
      <c r="B15" s="206"/>
      <c r="C15" s="206"/>
      <c r="D15" s="206"/>
      <c r="E15" s="207"/>
      <c r="F15" s="92">
        <f>390176.59-17217.16+1332.02-4379.83-181.5</f>
        <v>369730.12000000005</v>
      </c>
    </row>
    <row r="16" spans="1:19" s="89" customFormat="1" ht="24.75" customHeight="1" x14ac:dyDescent="0.25">
      <c r="A16" s="205" t="s">
        <v>182</v>
      </c>
      <c r="B16" s="206"/>
      <c r="C16" s="206"/>
      <c r="D16" s="206"/>
      <c r="E16" s="207"/>
      <c r="F16" s="92">
        <v>25421.75</v>
      </c>
    </row>
    <row r="17" spans="1:19" s="89" customFormat="1" ht="30" customHeight="1" x14ac:dyDescent="0.25">
      <c r="A17" s="205" t="s">
        <v>183</v>
      </c>
      <c r="B17" s="206"/>
      <c r="C17" s="206"/>
      <c r="D17" s="206"/>
      <c r="E17" s="207"/>
      <c r="F17" s="92">
        <v>128700</v>
      </c>
    </row>
    <row r="18" spans="1:19" s="114" customFormat="1" ht="30" customHeight="1" x14ac:dyDescent="0.25">
      <c r="A18" s="202" t="s">
        <v>184</v>
      </c>
      <c r="B18" s="203"/>
      <c r="C18" s="203"/>
      <c r="D18" s="203"/>
      <c r="E18" s="204"/>
      <c r="F18" s="115">
        <f>SUM(F19:F21)</f>
        <v>528288.12</v>
      </c>
    </row>
    <row r="19" spans="1:19" s="89" customFormat="1" ht="30" customHeight="1" x14ac:dyDescent="0.25">
      <c r="A19" s="205" t="s">
        <v>181</v>
      </c>
      <c r="B19" s="206"/>
      <c r="C19" s="206"/>
      <c r="D19" s="206"/>
      <c r="E19" s="207"/>
      <c r="F19" s="92">
        <f>378709.18+1332.02-4775.28</f>
        <v>375265.92</v>
      </c>
    </row>
    <row r="20" spans="1:19" s="89" customFormat="1" ht="30" customHeight="1" x14ac:dyDescent="0.25">
      <c r="A20" s="205" t="s">
        <v>182</v>
      </c>
      <c r="B20" s="206"/>
      <c r="C20" s="206"/>
      <c r="D20" s="206"/>
      <c r="E20" s="207"/>
      <c r="F20" s="92">
        <v>24772.2</v>
      </c>
    </row>
    <row r="21" spans="1:19" s="93" customFormat="1" ht="30" customHeight="1" x14ac:dyDescent="0.2">
      <c r="A21" s="205" t="s">
        <v>183</v>
      </c>
      <c r="B21" s="206"/>
      <c r="C21" s="206"/>
      <c r="D21" s="206"/>
      <c r="E21" s="207"/>
      <c r="F21" s="92">
        <v>128250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202" t="s">
        <v>185</v>
      </c>
      <c r="B22" s="203"/>
      <c r="C22" s="203"/>
      <c r="D22" s="203"/>
      <c r="E22" s="204"/>
      <c r="F22" s="115">
        <f>F12+F18</f>
        <v>1119082.442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02" t="s">
        <v>186</v>
      </c>
      <c r="B23" s="203"/>
      <c r="C23" s="203"/>
      <c r="D23" s="203"/>
      <c r="E23" s="204"/>
      <c r="F23" s="115">
        <f>Лист1!E97</f>
        <v>486805.53900000005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2" t="s">
        <v>187</v>
      </c>
      <c r="B24" s="203"/>
      <c r="C24" s="203"/>
      <c r="D24" s="203"/>
      <c r="E24" s="204"/>
      <c r="F24" s="115">
        <f>F22-F23</f>
        <v>632276.90299999993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2" t="s">
        <v>188</v>
      </c>
      <c r="B25" s="203"/>
      <c r="C25" s="203"/>
      <c r="D25" s="203"/>
      <c r="E25" s="204"/>
      <c r="F25" s="112">
        <f>F13+F14-F18</f>
        <v>133272.24000000011</v>
      </c>
      <c r="G25" s="114"/>
      <c r="H25" s="114">
        <f>124484.03+8574.26+213.95</f>
        <v>133272.24000000002</v>
      </c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51" customHeight="1" x14ac:dyDescent="0.2">
      <c r="A27" s="208" t="s">
        <v>189</v>
      </c>
      <c r="B27" s="208"/>
      <c r="C27" s="208"/>
      <c r="D27" s="208"/>
    </row>
    <row r="28" spans="1:19" s="67" customFormat="1" ht="21.75" customHeight="1" x14ac:dyDescent="0.25">
      <c r="A28" s="209" t="s">
        <v>190</v>
      </c>
      <c r="B28" s="209"/>
      <c r="C28" s="209"/>
      <c r="D28" s="209"/>
    </row>
    <row r="29" spans="1:19" s="67" customFormat="1" ht="22.5" customHeight="1" x14ac:dyDescent="0.25">
      <c r="A29" s="208" t="s">
        <v>45</v>
      </c>
      <c r="B29" s="208"/>
      <c r="C29" s="208"/>
      <c r="D29" s="208"/>
    </row>
    <row r="30" spans="1:19" s="67" customFormat="1" ht="22.5" customHeight="1" x14ac:dyDescent="0.25">
      <c r="A30" s="208" t="s">
        <v>46</v>
      </c>
      <c r="B30" s="208"/>
      <c r="C30" s="208"/>
      <c r="D30" s="6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2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28515625" style="144" customWidth="1"/>
    <col min="2" max="2" width="13.85546875" style="144" customWidth="1"/>
    <col min="3" max="3" width="13.42578125" style="144" customWidth="1"/>
    <col min="4" max="4" width="12.85546875" style="144" customWidth="1"/>
    <col min="5" max="5" width="14.7109375" style="144" customWidth="1"/>
    <col min="6" max="255" width="8.140625" style="14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4" customFormat="1" ht="23.25" customHeight="1" x14ac:dyDescent="0.25">
      <c r="A1" s="215"/>
      <c r="B1" s="215"/>
      <c r="C1" s="215"/>
      <c r="D1" s="215"/>
      <c r="E1" s="215"/>
    </row>
    <row r="2" spans="1:5" s="144" customFormat="1" x14ac:dyDescent="0.25">
      <c r="A2" s="215" t="s">
        <v>268</v>
      </c>
      <c r="B2" s="215"/>
      <c r="C2" s="215"/>
      <c r="D2" s="215"/>
      <c r="E2" s="215"/>
    </row>
    <row r="3" spans="1:5" s="144" customFormat="1" ht="15.75" customHeight="1" x14ac:dyDescent="0.25">
      <c r="B3" s="215" t="s">
        <v>326</v>
      </c>
      <c r="C3" s="215"/>
      <c r="D3" s="215"/>
      <c r="E3" s="215"/>
    </row>
    <row r="4" spans="1:5" s="144" customFormat="1" x14ac:dyDescent="0.25">
      <c r="A4" s="216" t="s">
        <v>269</v>
      </c>
      <c r="B4" s="216"/>
      <c r="C4" s="216"/>
      <c r="D4" s="216"/>
      <c r="E4" s="216"/>
    </row>
    <row r="5" spans="1:5" s="144" customFormat="1" x14ac:dyDescent="0.25">
      <c r="A5" s="216" t="s">
        <v>270</v>
      </c>
      <c r="B5" s="216"/>
      <c r="C5" s="216"/>
      <c r="D5" s="216"/>
      <c r="E5" s="216"/>
    </row>
    <row r="6" spans="1:5" s="144" customFormat="1" ht="26.25" customHeight="1" x14ac:dyDescent="0.25">
      <c r="A6" s="215" t="s">
        <v>271</v>
      </c>
      <c r="B6" s="215"/>
      <c r="C6" s="215"/>
      <c r="D6" s="215"/>
      <c r="E6" s="144" t="s">
        <v>338</v>
      </c>
    </row>
    <row r="7" spans="1:5" s="144" customFormat="1" x14ac:dyDescent="0.25">
      <c r="A7" s="215"/>
      <c r="B7" s="215"/>
      <c r="C7" s="215"/>
      <c r="D7" s="215"/>
      <c r="E7" s="215"/>
    </row>
    <row r="8" spans="1:5" s="144" customFormat="1" ht="28.5" customHeight="1" x14ac:dyDescent="0.25">
      <c r="A8" s="217" t="s">
        <v>327</v>
      </c>
      <c r="B8" s="217"/>
      <c r="C8" s="217"/>
      <c r="D8" s="217"/>
      <c r="E8" s="217"/>
    </row>
    <row r="9" spans="1:5" s="144" customFormat="1" ht="29.25" customHeight="1" x14ac:dyDescent="0.25">
      <c r="A9" s="217" t="s">
        <v>273</v>
      </c>
      <c r="B9" s="217"/>
      <c r="C9" s="217"/>
      <c r="D9" s="217"/>
      <c r="E9" s="217"/>
    </row>
    <row r="10" spans="1:5" s="144" customFormat="1" ht="30" customHeight="1" x14ac:dyDescent="0.25">
      <c r="A10" s="217" t="s">
        <v>274</v>
      </c>
      <c r="B10" s="217"/>
      <c r="C10" s="217"/>
      <c r="D10" s="217"/>
      <c r="E10" s="217"/>
    </row>
    <row r="11" spans="1:5" s="144" customFormat="1" ht="30" customHeight="1" x14ac:dyDescent="0.25">
      <c r="A11" s="217" t="s">
        <v>275</v>
      </c>
      <c r="B11" s="217"/>
      <c r="C11" s="217"/>
      <c r="D11" s="217"/>
      <c r="E11" s="217"/>
    </row>
    <row r="12" spans="1:5" s="144" customFormat="1" ht="29.25" customHeight="1" x14ac:dyDescent="0.25">
      <c r="A12" s="217" t="s">
        <v>276</v>
      </c>
      <c r="B12" s="217"/>
      <c r="C12" s="217"/>
      <c r="D12" s="217"/>
      <c r="E12" s="217"/>
    </row>
    <row r="13" spans="1:5" s="144" customFormat="1" ht="28.5" customHeight="1" x14ac:dyDescent="0.25">
      <c r="A13" s="217" t="s">
        <v>277</v>
      </c>
      <c r="B13" s="217"/>
      <c r="C13" s="217"/>
      <c r="D13" s="217"/>
      <c r="E13" s="217"/>
    </row>
    <row r="14" spans="1:5" s="144" customFormat="1" ht="15.75" customHeight="1" x14ac:dyDescent="0.25">
      <c r="A14" s="215"/>
      <c r="B14" s="215"/>
      <c r="C14" s="215"/>
      <c r="D14" s="215"/>
      <c r="E14" s="215"/>
    </row>
    <row r="15" spans="1:5" s="144" customFormat="1" ht="135" x14ac:dyDescent="0.25">
      <c r="A15" s="145" t="s">
        <v>2</v>
      </c>
      <c r="B15" s="146" t="s">
        <v>279</v>
      </c>
      <c r="C15" s="146" t="s">
        <v>0</v>
      </c>
      <c r="D15" s="146" t="s">
        <v>278</v>
      </c>
      <c r="E15" s="146" t="s">
        <v>1</v>
      </c>
    </row>
    <row r="16" spans="1:5" s="144" customFormat="1" x14ac:dyDescent="0.25">
      <c r="A16" s="151" t="s">
        <v>8</v>
      </c>
      <c r="B16" s="147"/>
      <c r="C16" s="147"/>
      <c r="D16" s="147"/>
      <c r="E16" s="147"/>
    </row>
    <row r="17" spans="1:5" s="144" customFormat="1" x14ac:dyDescent="0.25">
      <c r="A17" s="145" t="s">
        <v>55</v>
      </c>
      <c r="B17" s="148" t="s">
        <v>21</v>
      </c>
      <c r="C17" s="148" t="s">
        <v>11</v>
      </c>
      <c r="D17" s="148">
        <v>0.13</v>
      </c>
      <c r="E17" s="148">
        <v>5998.98</v>
      </c>
    </row>
    <row r="18" spans="1:5" s="144" customFormat="1" ht="28.5" x14ac:dyDescent="0.25">
      <c r="A18" s="151" t="s">
        <v>280</v>
      </c>
      <c r="B18" s="147"/>
      <c r="C18" s="147"/>
      <c r="D18" s="147"/>
      <c r="E18" s="147"/>
    </row>
    <row r="19" spans="1:5" s="144" customFormat="1" x14ac:dyDescent="0.25">
      <c r="A19" s="145" t="s">
        <v>76</v>
      </c>
      <c r="B19" s="148" t="s">
        <v>22</v>
      </c>
      <c r="C19" s="148" t="s">
        <v>12</v>
      </c>
      <c r="D19" s="148">
        <f>E19</f>
        <v>632.92999999999995</v>
      </c>
      <c r="E19" s="148">
        <v>632.92999999999995</v>
      </c>
    </row>
    <row r="20" spans="1:5" s="144" customFormat="1" x14ac:dyDescent="0.25">
      <c r="A20" s="145" t="s">
        <v>339</v>
      </c>
      <c r="B20" s="148" t="s">
        <v>22</v>
      </c>
      <c r="C20" s="148" t="s">
        <v>12</v>
      </c>
      <c r="D20" s="148">
        <f t="shared" ref="D20:D24" si="0">E20</f>
        <v>50223.6</v>
      </c>
      <c r="E20" s="148">
        <v>50223.6</v>
      </c>
    </row>
    <row r="21" spans="1:5" s="144" customFormat="1" x14ac:dyDescent="0.25">
      <c r="A21" s="145" t="s">
        <v>340</v>
      </c>
      <c r="B21" s="148">
        <v>0.04</v>
      </c>
      <c r="C21" s="148" t="s">
        <v>93</v>
      </c>
      <c r="D21" s="148">
        <f>E21/B21</f>
        <v>19268.25</v>
      </c>
      <c r="E21" s="148">
        <v>770.73</v>
      </c>
    </row>
    <row r="22" spans="1:5" s="144" customFormat="1" x14ac:dyDescent="0.25">
      <c r="A22" s="145" t="s">
        <v>341</v>
      </c>
      <c r="B22" s="148">
        <v>0.06</v>
      </c>
      <c r="C22" s="148" t="s">
        <v>93</v>
      </c>
      <c r="D22" s="148">
        <f>E22/B22</f>
        <v>18777.666666666668</v>
      </c>
      <c r="E22" s="148">
        <v>1126.6600000000001</v>
      </c>
    </row>
    <row r="23" spans="1:5" s="144" customFormat="1" ht="30" x14ac:dyDescent="0.25">
      <c r="A23" s="145" t="s">
        <v>193</v>
      </c>
      <c r="B23" s="148" t="s">
        <v>22</v>
      </c>
      <c r="C23" s="148" t="s">
        <v>93</v>
      </c>
      <c r="D23" s="148">
        <f t="shared" si="0"/>
        <v>1202.53</v>
      </c>
      <c r="E23" s="148">
        <v>1202.53</v>
      </c>
    </row>
    <row r="24" spans="1:5" s="144" customFormat="1" ht="30" x14ac:dyDescent="0.25">
      <c r="A24" s="145" t="s">
        <v>342</v>
      </c>
      <c r="B24" s="148" t="s">
        <v>22</v>
      </c>
      <c r="C24" s="148" t="s">
        <v>93</v>
      </c>
      <c r="D24" s="148">
        <f t="shared" si="0"/>
        <v>1071.3800000000001</v>
      </c>
      <c r="E24" s="148">
        <v>1071.3800000000001</v>
      </c>
    </row>
    <row r="25" spans="1:5" s="144" customFormat="1" x14ac:dyDescent="0.25">
      <c r="A25" s="145" t="s">
        <v>343</v>
      </c>
      <c r="B25" s="148">
        <v>1</v>
      </c>
      <c r="C25" s="148" t="s">
        <v>13</v>
      </c>
      <c r="D25" s="148">
        <f>E25/B25</f>
        <v>646.99</v>
      </c>
      <c r="E25" s="148">
        <v>646.99</v>
      </c>
    </row>
    <row r="26" spans="1:5" s="144" customFormat="1" x14ac:dyDescent="0.25">
      <c r="A26" s="145" t="s">
        <v>344</v>
      </c>
      <c r="B26" s="148">
        <v>1</v>
      </c>
      <c r="C26" s="148" t="s">
        <v>13</v>
      </c>
      <c r="D26" s="148">
        <f t="shared" ref="D26:D32" si="1">E26/B26</f>
        <v>338.44</v>
      </c>
      <c r="E26" s="148">
        <v>338.44</v>
      </c>
    </row>
    <row r="27" spans="1:5" s="144" customFormat="1" x14ac:dyDescent="0.25">
      <c r="A27" s="145" t="s">
        <v>345</v>
      </c>
      <c r="B27" s="148">
        <v>2</v>
      </c>
      <c r="C27" s="148" t="s">
        <v>13</v>
      </c>
      <c r="D27" s="148">
        <f t="shared" si="1"/>
        <v>332.86500000000001</v>
      </c>
      <c r="E27" s="148">
        <v>665.73</v>
      </c>
    </row>
    <row r="28" spans="1:5" s="144" customFormat="1" x14ac:dyDescent="0.25">
      <c r="A28" s="145" t="s">
        <v>346</v>
      </c>
      <c r="B28" s="148">
        <v>2</v>
      </c>
      <c r="C28" s="148" t="s">
        <v>13</v>
      </c>
      <c r="D28" s="148">
        <f t="shared" si="1"/>
        <v>565.91499999999996</v>
      </c>
      <c r="E28" s="148">
        <v>1131.83</v>
      </c>
    </row>
    <row r="29" spans="1:5" s="144" customFormat="1" x14ac:dyDescent="0.25">
      <c r="A29" s="145" t="s">
        <v>347</v>
      </c>
      <c r="B29" s="148">
        <v>2</v>
      </c>
      <c r="C29" s="148" t="s">
        <v>13</v>
      </c>
      <c r="D29" s="148">
        <f t="shared" si="1"/>
        <v>344.14499999999998</v>
      </c>
      <c r="E29" s="148">
        <v>688.29</v>
      </c>
    </row>
    <row r="30" spans="1:5" s="144" customFormat="1" x14ac:dyDescent="0.25">
      <c r="A30" s="145" t="s">
        <v>348</v>
      </c>
      <c r="B30" s="148">
        <v>3.6999999999999998E-2</v>
      </c>
      <c r="C30" s="148" t="s">
        <v>93</v>
      </c>
      <c r="D30" s="148">
        <f t="shared" si="1"/>
        <v>30064.86486486487</v>
      </c>
      <c r="E30" s="148">
        <v>1112.4000000000001</v>
      </c>
    </row>
    <row r="31" spans="1:5" s="144" customFormat="1" x14ac:dyDescent="0.25">
      <c r="A31" s="145" t="s">
        <v>349</v>
      </c>
      <c r="B31" s="148">
        <v>0.6</v>
      </c>
      <c r="C31" s="148" t="s">
        <v>13</v>
      </c>
      <c r="D31" s="148">
        <f t="shared" si="1"/>
        <v>7300.7000000000007</v>
      </c>
      <c r="E31" s="148">
        <v>4380.42</v>
      </c>
    </row>
    <row r="32" spans="1:5" s="144" customFormat="1" x14ac:dyDescent="0.25">
      <c r="A32" s="145" t="s">
        <v>350</v>
      </c>
      <c r="B32" s="148">
        <v>1</v>
      </c>
      <c r="C32" s="148" t="s">
        <v>13</v>
      </c>
      <c r="D32" s="148">
        <f t="shared" si="1"/>
        <v>4572.8599999999997</v>
      </c>
      <c r="E32" s="148">
        <v>4572.8599999999997</v>
      </c>
    </row>
    <row r="33" spans="1:5" s="144" customFormat="1" x14ac:dyDescent="0.25">
      <c r="A33" s="145" t="s">
        <v>281</v>
      </c>
      <c r="B33" s="148" t="s">
        <v>264</v>
      </c>
      <c r="C33" s="148" t="s">
        <v>12</v>
      </c>
      <c r="D33" s="148">
        <f>E33</f>
        <v>132900.48000000001</v>
      </c>
      <c r="E33" s="148">
        <v>132900.48000000001</v>
      </c>
    </row>
    <row r="34" spans="1:5" s="144" customFormat="1" x14ac:dyDescent="0.25">
      <c r="A34" s="145" t="s">
        <v>282</v>
      </c>
      <c r="B34" s="148" t="s">
        <v>264</v>
      </c>
      <c r="C34" s="148" t="s">
        <v>12</v>
      </c>
      <c r="D34" s="148">
        <f t="shared" ref="D34:D38" si="2">E34</f>
        <v>3230.03</v>
      </c>
      <c r="E34" s="148">
        <v>3230.03</v>
      </c>
    </row>
    <row r="35" spans="1:5" s="144" customFormat="1" ht="28.5" x14ac:dyDescent="0.25">
      <c r="A35" s="151" t="s">
        <v>105</v>
      </c>
      <c r="B35" s="147"/>
      <c r="C35" s="147"/>
      <c r="D35" s="148"/>
      <c r="E35" s="147"/>
    </row>
    <row r="36" spans="1:5" s="144" customFormat="1" ht="30" x14ac:dyDescent="0.25">
      <c r="A36" s="145" t="s">
        <v>198</v>
      </c>
      <c r="B36" s="148" t="s">
        <v>121</v>
      </c>
      <c r="C36" s="148" t="s">
        <v>11</v>
      </c>
      <c r="D36" s="148">
        <f t="shared" si="2"/>
        <v>47919.6</v>
      </c>
      <c r="E36" s="148">
        <v>47919.6</v>
      </c>
    </row>
    <row r="37" spans="1:5" s="144" customFormat="1" x14ac:dyDescent="0.25">
      <c r="A37" s="151" t="s">
        <v>106</v>
      </c>
      <c r="B37" s="147"/>
      <c r="C37" s="147"/>
      <c r="D37" s="148"/>
      <c r="E37" s="147"/>
    </row>
    <row r="38" spans="1:5" s="144" customFormat="1" x14ac:dyDescent="0.25">
      <c r="A38" s="145" t="s">
        <v>199</v>
      </c>
      <c r="B38" s="148" t="s">
        <v>263</v>
      </c>
      <c r="C38" s="148" t="s">
        <v>284</v>
      </c>
      <c r="D38" s="148">
        <f t="shared" si="2"/>
        <v>13600</v>
      </c>
      <c r="E38" s="148">
        <v>13600</v>
      </c>
    </row>
    <row r="39" spans="1:5" s="144" customFormat="1" ht="28.5" x14ac:dyDescent="0.25">
      <c r="A39" s="151" t="s">
        <v>285</v>
      </c>
      <c r="B39" s="147"/>
      <c r="C39" s="147"/>
      <c r="D39" s="147"/>
      <c r="E39" s="147"/>
    </row>
    <row r="40" spans="1:5" s="144" customFormat="1" x14ac:dyDescent="0.25">
      <c r="A40" s="145" t="s">
        <v>351</v>
      </c>
      <c r="B40" s="148">
        <v>1</v>
      </c>
      <c r="C40" s="148" t="s">
        <v>15</v>
      </c>
      <c r="D40" s="148">
        <f>E40/B40</f>
        <v>724.61</v>
      </c>
      <c r="E40" s="148">
        <v>724.61</v>
      </c>
    </row>
    <row r="41" spans="1:5" s="144" customFormat="1" ht="30" x14ac:dyDescent="0.25">
      <c r="A41" s="145" t="s">
        <v>352</v>
      </c>
      <c r="B41" s="148" t="s">
        <v>22</v>
      </c>
      <c r="C41" s="148" t="s">
        <v>16</v>
      </c>
      <c r="D41" s="148">
        <f>E41</f>
        <v>4412.1899999999996</v>
      </c>
      <c r="E41" s="148">
        <v>4412.1899999999996</v>
      </c>
    </row>
    <row r="42" spans="1:5" s="144" customFormat="1" ht="30" x14ac:dyDescent="0.25">
      <c r="A42" s="145" t="s">
        <v>353</v>
      </c>
      <c r="B42" s="148">
        <v>0.01</v>
      </c>
      <c r="C42" s="148" t="s">
        <v>17</v>
      </c>
      <c r="D42" s="148">
        <f t="shared" ref="D42:D87" si="3">E42/B42</f>
        <v>30407</v>
      </c>
      <c r="E42" s="148">
        <v>304.07</v>
      </c>
    </row>
    <row r="43" spans="1:5" s="144" customFormat="1" ht="30" x14ac:dyDescent="0.25">
      <c r="A43" s="145" t="s">
        <v>354</v>
      </c>
      <c r="B43" s="148">
        <v>0.02</v>
      </c>
      <c r="C43" s="148" t="s">
        <v>15</v>
      </c>
      <c r="D43" s="148">
        <f t="shared" si="3"/>
        <v>74281.5</v>
      </c>
      <c r="E43" s="148">
        <v>1485.63</v>
      </c>
    </row>
    <row r="44" spans="1:5" s="144" customFormat="1" ht="30" x14ac:dyDescent="0.25">
      <c r="A44" s="145" t="s">
        <v>355</v>
      </c>
      <c r="B44" s="148">
        <v>1.9E-2</v>
      </c>
      <c r="C44" s="148" t="s">
        <v>15</v>
      </c>
      <c r="D44" s="148">
        <f t="shared" si="3"/>
        <v>56423.15789473684</v>
      </c>
      <c r="E44" s="148">
        <v>1072.04</v>
      </c>
    </row>
    <row r="45" spans="1:5" s="144" customFormat="1" ht="30" x14ac:dyDescent="0.25">
      <c r="A45" s="145" t="s">
        <v>356</v>
      </c>
      <c r="B45" s="148">
        <v>0.02</v>
      </c>
      <c r="C45" s="148" t="s">
        <v>15</v>
      </c>
      <c r="D45" s="148">
        <f t="shared" si="3"/>
        <v>42727.5</v>
      </c>
      <c r="E45" s="148">
        <v>854.55</v>
      </c>
    </row>
    <row r="46" spans="1:5" s="144" customFormat="1" ht="30" x14ac:dyDescent="0.25">
      <c r="A46" s="145" t="s">
        <v>357</v>
      </c>
      <c r="B46" s="148">
        <v>1.9E-2</v>
      </c>
      <c r="C46" s="148" t="s">
        <v>15</v>
      </c>
      <c r="D46" s="148">
        <f t="shared" si="3"/>
        <v>34590</v>
      </c>
      <c r="E46" s="148">
        <v>657.21</v>
      </c>
    </row>
    <row r="47" spans="1:5" s="144" customFormat="1" x14ac:dyDescent="0.25">
      <c r="A47" s="145" t="s">
        <v>358</v>
      </c>
      <c r="B47" s="148">
        <v>2</v>
      </c>
      <c r="C47" s="148" t="s">
        <v>13</v>
      </c>
      <c r="D47" s="148">
        <f t="shared" si="3"/>
        <v>504.83499999999998</v>
      </c>
      <c r="E47" s="148">
        <v>1009.67</v>
      </c>
    </row>
    <row r="48" spans="1:5" s="144" customFormat="1" x14ac:dyDescent="0.25">
      <c r="A48" s="145" t="s">
        <v>359</v>
      </c>
      <c r="B48" s="148">
        <v>1</v>
      </c>
      <c r="C48" s="148" t="s">
        <v>13</v>
      </c>
      <c r="D48" s="148">
        <f t="shared" si="3"/>
        <v>1201.1400000000001</v>
      </c>
      <c r="E48" s="148">
        <v>1201.1400000000001</v>
      </c>
    </row>
    <row r="49" spans="1:5" s="144" customFormat="1" ht="30" x14ac:dyDescent="0.25">
      <c r="A49" s="145" t="s">
        <v>288</v>
      </c>
      <c r="B49" s="148">
        <v>1</v>
      </c>
      <c r="C49" s="148" t="s">
        <v>130</v>
      </c>
      <c r="D49" s="148">
        <f t="shared" si="3"/>
        <v>1138.68</v>
      </c>
      <c r="E49" s="148">
        <v>1138.68</v>
      </c>
    </row>
    <row r="50" spans="1:5" s="144" customFormat="1" x14ac:dyDescent="0.25">
      <c r="A50" s="145" t="s">
        <v>360</v>
      </c>
      <c r="B50" s="148">
        <v>5</v>
      </c>
      <c r="C50" s="148" t="s">
        <v>129</v>
      </c>
      <c r="D50" s="148">
        <f t="shared" si="3"/>
        <v>100.55199999999999</v>
      </c>
      <c r="E50" s="148">
        <v>502.76</v>
      </c>
    </row>
    <row r="51" spans="1:5" s="144" customFormat="1" x14ac:dyDescent="0.25">
      <c r="A51" s="145" t="s">
        <v>59</v>
      </c>
      <c r="B51" s="148">
        <v>1</v>
      </c>
      <c r="C51" s="148" t="s">
        <v>14</v>
      </c>
      <c r="D51" s="148">
        <f t="shared" si="3"/>
        <v>1012.36</v>
      </c>
      <c r="E51" s="148">
        <v>1012.36</v>
      </c>
    </row>
    <row r="52" spans="1:5" s="144" customFormat="1" x14ac:dyDescent="0.25">
      <c r="A52" s="145" t="s">
        <v>361</v>
      </c>
      <c r="B52" s="148">
        <v>0.17</v>
      </c>
      <c r="C52" s="148" t="s">
        <v>16</v>
      </c>
      <c r="D52" s="148">
        <f t="shared" si="3"/>
        <v>1813.705882352941</v>
      </c>
      <c r="E52" s="148">
        <v>308.33</v>
      </c>
    </row>
    <row r="53" spans="1:5" s="144" customFormat="1" x14ac:dyDescent="0.25">
      <c r="A53" s="145" t="s">
        <v>291</v>
      </c>
      <c r="B53" s="148">
        <v>2</v>
      </c>
      <c r="C53" s="148" t="s">
        <v>292</v>
      </c>
      <c r="D53" s="148">
        <f t="shared" si="3"/>
        <v>824.04499999999996</v>
      </c>
      <c r="E53" s="148">
        <v>1648.09</v>
      </c>
    </row>
    <row r="54" spans="1:5" s="144" customFormat="1" ht="30" x14ac:dyDescent="0.25">
      <c r="A54" s="145" t="s">
        <v>205</v>
      </c>
      <c r="B54" s="148">
        <v>0.27</v>
      </c>
      <c r="C54" s="148" t="s">
        <v>16</v>
      </c>
      <c r="D54" s="148">
        <f t="shared" si="3"/>
        <v>2032.6296296296293</v>
      </c>
      <c r="E54" s="148">
        <v>548.80999999999995</v>
      </c>
    </row>
    <row r="55" spans="1:5" s="144" customFormat="1" x14ac:dyDescent="0.25">
      <c r="A55" s="145" t="s">
        <v>77</v>
      </c>
      <c r="B55" s="148">
        <v>0.08</v>
      </c>
      <c r="C55" s="148" t="s">
        <v>78</v>
      </c>
      <c r="D55" s="148">
        <f t="shared" si="3"/>
        <v>29424.124999999996</v>
      </c>
      <c r="E55" s="148">
        <v>2353.9299999999998</v>
      </c>
    </row>
    <row r="56" spans="1:5" s="144" customFormat="1" ht="30" x14ac:dyDescent="0.25">
      <c r="A56" s="145" t="s">
        <v>60</v>
      </c>
      <c r="B56" s="148">
        <v>2.2519999999999998</v>
      </c>
      <c r="C56" s="148" t="s">
        <v>16</v>
      </c>
      <c r="D56" s="148">
        <f t="shared" si="3"/>
        <v>2028.3081705150978</v>
      </c>
      <c r="E56" s="148">
        <v>4567.75</v>
      </c>
    </row>
    <row r="57" spans="1:5" s="144" customFormat="1" ht="30" x14ac:dyDescent="0.25">
      <c r="A57" s="145" t="s">
        <v>206</v>
      </c>
      <c r="B57" s="148">
        <v>0.01</v>
      </c>
      <c r="C57" s="148" t="s">
        <v>17</v>
      </c>
      <c r="D57" s="148">
        <f t="shared" si="3"/>
        <v>30144</v>
      </c>
      <c r="E57" s="148">
        <v>301.44</v>
      </c>
    </row>
    <row r="58" spans="1:5" s="144" customFormat="1" x14ac:dyDescent="0.25">
      <c r="A58" s="145" t="s">
        <v>79</v>
      </c>
      <c r="B58" s="148">
        <v>0.36</v>
      </c>
      <c r="C58" s="148" t="s">
        <v>15</v>
      </c>
      <c r="D58" s="148">
        <f t="shared" si="3"/>
        <v>17346.5</v>
      </c>
      <c r="E58" s="148">
        <v>6244.74</v>
      </c>
    </row>
    <row r="59" spans="1:5" s="144" customFormat="1" ht="30" x14ac:dyDescent="0.25">
      <c r="A59" s="145" t="s">
        <v>63</v>
      </c>
      <c r="B59" s="148">
        <v>6</v>
      </c>
      <c r="C59" s="148" t="s">
        <v>18</v>
      </c>
      <c r="D59" s="148">
        <f t="shared" si="3"/>
        <v>251.74833333333333</v>
      </c>
      <c r="E59" s="148">
        <v>1510.49</v>
      </c>
    </row>
    <row r="60" spans="1:5" s="144" customFormat="1" x14ac:dyDescent="0.25">
      <c r="A60" s="145" t="s">
        <v>362</v>
      </c>
      <c r="B60" s="148">
        <v>5</v>
      </c>
      <c r="C60" s="148" t="s">
        <v>129</v>
      </c>
      <c r="D60" s="148">
        <f t="shared" si="3"/>
        <v>80.489999999999995</v>
      </c>
      <c r="E60" s="148">
        <v>402.45</v>
      </c>
    </row>
    <row r="61" spans="1:5" s="144" customFormat="1" x14ac:dyDescent="0.25">
      <c r="A61" s="145" t="s">
        <v>294</v>
      </c>
      <c r="B61" s="148">
        <v>1</v>
      </c>
      <c r="C61" s="148" t="s">
        <v>13</v>
      </c>
      <c r="D61" s="148">
        <f t="shared" si="3"/>
        <v>7183.98</v>
      </c>
      <c r="E61" s="148">
        <v>7183.98</v>
      </c>
    </row>
    <row r="62" spans="1:5" s="144" customFormat="1" x14ac:dyDescent="0.25">
      <c r="A62" s="145" t="s">
        <v>209</v>
      </c>
      <c r="B62" s="148">
        <v>1</v>
      </c>
      <c r="C62" s="148" t="s">
        <v>14</v>
      </c>
      <c r="D62" s="148">
        <f>E62</f>
        <v>20969.36</v>
      </c>
      <c r="E62" s="129">
        <v>20969.36</v>
      </c>
    </row>
    <row r="63" spans="1:5" s="144" customFormat="1" ht="30" x14ac:dyDescent="0.25">
      <c r="A63" s="145" t="s">
        <v>213</v>
      </c>
      <c r="B63" s="148">
        <v>1</v>
      </c>
      <c r="C63" s="148" t="s">
        <v>19</v>
      </c>
      <c r="D63" s="148">
        <f t="shared" si="3"/>
        <v>868.12</v>
      </c>
      <c r="E63" s="148">
        <v>868.12</v>
      </c>
    </row>
    <row r="64" spans="1:5" s="144" customFormat="1" ht="30" x14ac:dyDescent="0.25">
      <c r="A64" s="145" t="s">
        <v>296</v>
      </c>
      <c r="B64" s="148">
        <v>0.01</v>
      </c>
      <c r="C64" s="148" t="s">
        <v>19</v>
      </c>
      <c r="D64" s="148">
        <f t="shared" si="3"/>
        <v>30424</v>
      </c>
      <c r="E64" s="148">
        <v>304.24</v>
      </c>
    </row>
    <row r="65" spans="1:5" s="144" customFormat="1" x14ac:dyDescent="0.25">
      <c r="A65" s="145" t="s">
        <v>66</v>
      </c>
      <c r="B65" s="148">
        <v>34</v>
      </c>
      <c r="C65" s="148" t="s">
        <v>19</v>
      </c>
      <c r="D65" s="148">
        <f t="shared" si="3"/>
        <v>299.95117647058822</v>
      </c>
      <c r="E65" s="148">
        <v>10198.34</v>
      </c>
    </row>
    <row r="66" spans="1:5" s="144" customFormat="1" ht="28.5" x14ac:dyDescent="0.25">
      <c r="A66" s="151" t="s">
        <v>297</v>
      </c>
      <c r="B66" s="147"/>
      <c r="C66" s="147"/>
      <c r="D66" s="148"/>
      <c r="E66" s="147"/>
    </row>
    <row r="67" spans="1:5" s="144" customFormat="1" x14ac:dyDescent="0.25">
      <c r="A67" s="145" t="s">
        <v>117</v>
      </c>
      <c r="B67" s="148">
        <v>2.4E-2</v>
      </c>
      <c r="C67" s="148" t="s">
        <v>93</v>
      </c>
      <c r="D67" s="148">
        <f t="shared" si="3"/>
        <v>21667.083333333332</v>
      </c>
      <c r="E67" s="148">
        <v>520.01</v>
      </c>
    </row>
    <row r="68" spans="1:5" s="144" customFormat="1" ht="30" x14ac:dyDescent="0.25">
      <c r="A68" s="145" t="s">
        <v>352</v>
      </c>
      <c r="B68" s="148" t="s">
        <v>263</v>
      </c>
      <c r="C68" s="148" t="s">
        <v>16</v>
      </c>
      <c r="D68" s="148">
        <f>E68</f>
        <v>4231.7</v>
      </c>
      <c r="E68" s="148">
        <v>4231.7</v>
      </c>
    </row>
    <row r="69" spans="1:5" s="144" customFormat="1" x14ac:dyDescent="0.25">
      <c r="A69" s="145" t="s">
        <v>91</v>
      </c>
      <c r="B69" s="148">
        <v>0.28999999999999998</v>
      </c>
      <c r="C69" s="148" t="s">
        <v>17</v>
      </c>
      <c r="D69" s="148">
        <f t="shared" si="3"/>
        <v>4240.5517241379312</v>
      </c>
      <c r="E69" s="148">
        <v>1229.76</v>
      </c>
    </row>
    <row r="70" spans="1:5" s="144" customFormat="1" ht="30" x14ac:dyDescent="0.25">
      <c r="A70" s="145" t="s">
        <v>363</v>
      </c>
      <c r="B70" s="148">
        <v>0.1</v>
      </c>
      <c r="C70" s="148" t="s">
        <v>219</v>
      </c>
      <c r="D70" s="148">
        <f t="shared" si="3"/>
        <v>1134.3999999999999</v>
      </c>
      <c r="E70" s="148">
        <v>113.44</v>
      </c>
    </row>
    <row r="71" spans="1:5" s="144" customFormat="1" x14ac:dyDescent="0.25">
      <c r="A71" s="145" t="s">
        <v>128</v>
      </c>
      <c r="B71" s="148">
        <v>0.01</v>
      </c>
      <c r="C71" s="148" t="s">
        <v>17</v>
      </c>
      <c r="D71" s="148">
        <f t="shared" si="3"/>
        <v>59453.999999999993</v>
      </c>
      <c r="E71" s="148">
        <v>594.54</v>
      </c>
    </row>
    <row r="72" spans="1:5" s="144" customFormat="1" x14ac:dyDescent="0.25">
      <c r="A72" s="145" t="s">
        <v>364</v>
      </c>
      <c r="B72" s="148">
        <v>4.3999999999999997E-2</v>
      </c>
      <c r="C72" s="148" t="s">
        <v>15</v>
      </c>
      <c r="D72" s="148">
        <f t="shared" si="3"/>
        <v>28142.954545454548</v>
      </c>
      <c r="E72" s="148">
        <v>1238.29</v>
      </c>
    </row>
    <row r="73" spans="1:5" s="144" customFormat="1" x14ac:dyDescent="0.25">
      <c r="A73" s="145" t="s">
        <v>311</v>
      </c>
      <c r="B73" s="148">
        <v>0.01</v>
      </c>
      <c r="C73" s="148" t="s">
        <v>17</v>
      </c>
      <c r="D73" s="148">
        <f t="shared" si="3"/>
        <v>47301</v>
      </c>
      <c r="E73" s="148">
        <v>473.01</v>
      </c>
    </row>
    <row r="74" spans="1:5" s="144" customFormat="1" ht="30" x14ac:dyDescent="0.25">
      <c r="A74" s="145" t="s">
        <v>312</v>
      </c>
      <c r="B74" s="148">
        <v>3.3000000000000002E-2</v>
      </c>
      <c r="C74" s="148" t="s">
        <v>15</v>
      </c>
      <c r="D74" s="148">
        <f t="shared" si="3"/>
        <v>44074.242424242424</v>
      </c>
      <c r="E74" s="148">
        <v>1454.45</v>
      </c>
    </row>
    <row r="75" spans="1:5" s="144" customFormat="1" x14ac:dyDescent="0.25">
      <c r="A75" s="145" t="s">
        <v>365</v>
      </c>
      <c r="B75" s="148">
        <v>0.1</v>
      </c>
      <c r="C75" s="148" t="s">
        <v>219</v>
      </c>
      <c r="D75" s="148">
        <f t="shared" si="3"/>
        <v>2366.3999999999996</v>
      </c>
      <c r="E75" s="148">
        <v>236.64</v>
      </c>
    </row>
    <row r="76" spans="1:5" s="144" customFormat="1" ht="30" x14ac:dyDescent="0.25">
      <c r="A76" s="145" t="s">
        <v>67</v>
      </c>
      <c r="B76" s="148">
        <v>2.25</v>
      </c>
      <c r="C76" s="148" t="s">
        <v>16</v>
      </c>
      <c r="D76" s="148">
        <f t="shared" si="3"/>
        <v>2025.4355555555553</v>
      </c>
      <c r="E76" s="148">
        <v>4557.2299999999996</v>
      </c>
    </row>
    <row r="77" spans="1:5" s="144" customFormat="1" ht="30" x14ac:dyDescent="0.25">
      <c r="A77" s="145" t="s">
        <v>125</v>
      </c>
      <c r="B77" s="148">
        <v>2.2519999999999998</v>
      </c>
      <c r="C77" s="148" t="s">
        <v>16</v>
      </c>
      <c r="D77" s="148">
        <f t="shared" si="3"/>
        <v>2007.9840142095916</v>
      </c>
      <c r="E77" s="148">
        <v>4521.9799999999996</v>
      </c>
    </row>
    <row r="78" spans="1:5" s="144" customFormat="1" x14ac:dyDescent="0.25">
      <c r="A78" s="145" t="s">
        <v>366</v>
      </c>
      <c r="B78" s="148">
        <v>0.14399999999999999</v>
      </c>
      <c r="C78" s="148" t="s">
        <v>367</v>
      </c>
      <c r="D78" s="148">
        <f t="shared" si="3"/>
        <v>693.05555555555554</v>
      </c>
      <c r="E78" s="148">
        <v>99.8</v>
      </c>
    </row>
    <row r="79" spans="1:5" s="144" customFormat="1" x14ac:dyDescent="0.25">
      <c r="A79" s="145" t="s">
        <v>368</v>
      </c>
      <c r="B79" s="148">
        <v>180</v>
      </c>
      <c r="C79" s="148" t="s">
        <v>68</v>
      </c>
      <c r="D79" s="148">
        <f t="shared" si="3"/>
        <v>42.225722222222224</v>
      </c>
      <c r="E79" s="148">
        <v>7600.63</v>
      </c>
    </row>
    <row r="80" spans="1:5" s="144" customFormat="1" ht="30" x14ac:dyDescent="0.25">
      <c r="A80" s="145" t="s">
        <v>80</v>
      </c>
      <c r="B80" s="148">
        <v>180</v>
      </c>
      <c r="C80" s="148" t="s">
        <v>81</v>
      </c>
      <c r="D80" s="148">
        <f t="shared" si="3"/>
        <v>58.173277777777784</v>
      </c>
      <c r="E80" s="148">
        <v>10471.19</v>
      </c>
    </row>
    <row r="81" spans="1:5" s="144" customFormat="1" x14ac:dyDescent="0.25">
      <c r="A81" s="145" t="s">
        <v>225</v>
      </c>
      <c r="B81" s="148" t="s">
        <v>23</v>
      </c>
      <c r="C81" s="148" t="s">
        <v>16</v>
      </c>
      <c r="D81" s="148">
        <f>E81</f>
        <v>18188.400000000001</v>
      </c>
      <c r="E81" s="148">
        <v>18188.400000000001</v>
      </c>
    </row>
    <row r="82" spans="1:5" s="144" customFormat="1" x14ac:dyDescent="0.25">
      <c r="A82" s="145" t="s">
        <v>226</v>
      </c>
      <c r="B82" s="148">
        <v>0.02</v>
      </c>
      <c r="C82" s="148" t="s">
        <v>227</v>
      </c>
      <c r="D82" s="148">
        <f t="shared" si="3"/>
        <v>30451.499999999996</v>
      </c>
      <c r="E82" s="148">
        <v>609.03</v>
      </c>
    </row>
    <row r="83" spans="1:5" s="144" customFormat="1" x14ac:dyDescent="0.25">
      <c r="A83" s="145" t="s">
        <v>229</v>
      </c>
      <c r="B83" s="148">
        <v>0.01</v>
      </c>
      <c r="C83" s="148" t="s">
        <v>227</v>
      </c>
      <c r="D83" s="148">
        <f t="shared" si="3"/>
        <v>39595</v>
      </c>
      <c r="E83" s="148">
        <v>395.95</v>
      </c>
    </row>
    <row r="84" spans="1:5" s="144" customFormat="1" ht="30" x14ac:dyDescent="0.25">
      <c r="A84" s="145" t="s">
        <v>321</v>
      </c>
      <c r="B84" s="148">
        <v>8.9999999999999993E-3</v>
      </c>
      <c r="C84" s="148" t="s">
        <v>93</v>
      </c>
      <c r="D84" s="148">
        <f t="shared" si="3"/>
        <v>213390.00000000003</v>
      </c>
      <c r="E84" s="148">
        <v>1920.51</v>
      </c>
    </row>
    <row r="85" spans="1:5" s="144" customFormat="1" ht="30" x14ac:dyDescent="0.25">
      <c r="A85" s="145" t="s">
        <v>137</v>
      </c>
      <c r="B85" s="148">
        <v>0.01</v>
      </c>
      <c r="C85" s="148" t="s">
        <v>17</v>
      </c>
      <c r="D85" s="148">
        <f t="shared" si="3"/>
        <v>34371</v>
      </c>
      <c r="E85" s="148">
        <v>343.71</v>
      </c>
    </row>
    <row r="86" spans="1:5" s="144" customFormat="1" x14ac:dyDescent="0.25">
      <c r="A86" s="145" t="s">
        <v>152</v>
      </c>
      <c r="B86" s="148">
        <v>2.4E-2</v>
      </c>
      <c r="C86" s="148" t="s">
        <v>93</v>
      </c>
      <c r="D86" s="148">
        <f t="shared" si="3"/>
        <v>10197.083333333332</v>
      </c>
      <c r="E86" s="148">
        <v>244.73</v>
      </c>
    </row>
    <row r="87" spans="1:5" s="144" customFormat="1" ht="30" x14ac:dyDescent="0.25">
      <c r="A87" s="145" t="s">
        <v>94</v>
      </c>
      <c r="B87" s="148">
        <v>0.04</v>
      </c>
      <c r="C87" s="148" t="s">
        <v>17</v>
      </c>
      <c r="D87" s="148">
        <f t="shared" si="3"/>
        <v>52515.25</v>
      </c>
      <c r="E87" s="148">
        <v>2100.61</v>
      </c>
    </row>
    <row r="88" spans="1:5" s="144" customFormat="1" ht="28.5" x14ac:dyDescent="0.25">
      <c r="A88" s="151" t="s">
        <v>39</v>
      </c>
      <c r="B88" s="147"/>
      <c r="C88" s="147"/>
      <c r="D88" s="147"/>
      <c r="E88" s="147"/>
    </row>
    <row r="89" spans="1:5" s="144" customFormat="1" ht="30" x14ac:dyDescent="0.25">
      <c r="A89" s="145" t="s">
        <v>58</v>
      </c>
      <c r="B89" s="148" t="s">
        <v>263</v>
      </c>
      <c r="C89" s="148" t="s">
        <v>11</v>
      </c>
      <c r="D89" s="148">
        <f>E89</f>
        <v>11017.86</v>
      </c>
      <c r="E89" s="148">
        <v>11017.86</v>
      </c>
    </row>
    <row r="90" spans="1:5" s="144" customFormat="1" x14ac:dyDescent="0.25">
      <c r="A90" s="151" t="s">
        <v>83</v>
      </c>
      <c r="B90" s="147"/>
      <c r="C90" s="147"/>
      <c r="D90" s="148"/>
      <c r="E90" s="147"/>
    </row>
    <row r="91" spans="1:5" s="144" customFormat="1" x14ac:dyDescent="0.25">
      <c r="A91" s="145" t="s">
        <v>84</v>
      </c>
      <c r="B91" s="148" t="s">
        <v>263</v>
      </c>
      <c r="C91" s="148" t="s">
        <v>11</v>
      </c>
      <c r="D91" s="148">
        <f t="shared" ref="D91:D94" si="4">E91</f>
        <v>21600</v>
      </c>
      <c r="E91" s="148">
        <v>21600</v>
      </c>
    </row>
    <row r="92" spans="1:5" s="144" customFormat="1" ht="42.75" x14ac:dyDescent="0.25">
      <c r="A92" s="151" t="s">
        <v>369</v>
      </c>
      <c r="B92" s="147"/>
      <c r="C92" s="147"/>
      <c r="D92" s="148"/>
      <c r="E92" s="147"/>
    </row>
    <row r="93" spans="1:5" s="144" customFormat="1" x14ac:dyDescent="0.25">
      <c r="A93" s="145" t="s">
        <v>86</v>
      </c>
      <c r="B93" s="148" t="s">
        <v>22</v>
      </c>
      <c r="C93" s="148" t="s">
        <v>11</v>
      </c>
      <c r="D93" s="148">
        <f t="shared" si="4"/>
        <v>2711.59</v>
      </c>
      <c r="E93" s="148">
        <v>2711.59</v>
      </c>
    </row>
    <row r="94" spans="1:5" s="144" customFormat="1" ht="30" x14ac:dyDescent="0.25">
      <c r="A94" s="145" t="s">
        <v>370</v>
      </c>
      <c r="B94" s="148" t="s">
        <v>22</v>
      </c>
      <c r="C94" s="148" t="s">
        <v>11</v>
      </c>
      <c r="D94" s="148">
        <f t="shared" si="4"/>
        <v>2076.5700000000002</v>
      </c>
      <c r="E94" s="148">
        <v>2076.5700000000002</v>
      </c>
    </row>
    <row r="95" spans="1:5" s="28" customFormat="1" x14ac:dyDescent="0.25">
      <c r="A95" s="36" t="s">
        <v>10</v>
      </c>
      <c r="B95" s="53"/>
      <c r="C95" s="53"/>
      <c r="D95" s="53"/>
      <c r="E95" s="54"/>
    </row>
    <row r="96" spans="1:5" s="28" customFormat="1" x14ac:dyDescent="0.25">
      <c r="A96" s="37" t="s">
        <v>72</v>
      </c>
      <c r="B96" s="55" t="s">
        <v>21</v>
      </c>
      <c r="C96" s="55" t="s">
        <v>11</v>
      </c>
      <c r="D96" s="55">
        <f>E96</f>
        <v>44255.049000000006</v>
      </c>
      <c r="E96" s="56">
        <f>SUM(E17:E95)*10%</f>
        <v>44255.049000000006</v>
      </c>
    </row>
    <row r="97" spans="1:5" s="144" customFormat="1" x14ac:dyDescent="0.25">
      <c r="A97" s="149" t="s">
        <v>25</v>
      </c>
      <c r="B97" s="148"/>
      <c r="C97" s="148"/>
      <c r="D97" s="148"/>
      <c r="E97" s="150">
        <f>SUM(E17:E96)</f>
        <v>486805.53900000005</v>
      </c>
    </row>
    <row r="98" spans="1:5" s="144" customFormat="1" x14ac:dyDescent="0.25">
      <c r="A98" s="215"/>
      <c r="B98" s="215"/>
      <c r="C98" s="215"/>
      <c r="D98" s="215"/>
      <c r="E98" s="215"/>
    </row>
    <row r="99" spans="1:5" s="144" customFormat="1" x14ac:dyDescent="0.25">
      <c r="A99" s="215"/>
      <c r="B99" s="215"/>
      <c r="C99" s="215"/>
      <c r="D99" s="215"/>
      <c r="E99" s="215"/>
    </row>
    <row r="100" spans="1:5" s="144" customFormat="1" ht="39.75" customHeight="1" x14ac:dyDescent="0.25">
      <c r="A100" s="217" t="s">
        <v>372</v>
      </c>
      <c r="B100" s="217"/>
      <c r="C100" s="217"/>
      <c r="D100" s="217"/>
      <c r="E100" s="217"/>
    </row>
    <row r="101" spans="1:5" s="144" customFormat="1" ht="27.75" customHeight="1" x14ac:dyDescent="0.25">
      <c r="A101" s="217" t="s">
        <v>322</v>
      </c>
      <c r="B101" s="217"/>
      <c r="C101" s="217"/>
      <c r="D101" s="217"/>
      <c r="E101" s="217"/>
    </row>
    <row r="102" spans="1:5" s="144" customFormat="1" ht="24" customHeight="1" x14ac:dyDescent="0.25">
      <c r="A102" s="217" t="s">
        <v>323</v>
      </c>
      <c r="B102" s="217"/>
      <c r="C102" s="217"/>
      <c r="D102" s="217"/>
      <c r="E102" s="217"/>
    </row>
    <row r="103" spans="1:5" s="144" customFormat="1" ht="30.75" customHeight="1" x14ac:dyDescent="0.25">
      <c r="A103" s="217" t="s">
        <v>324</v>
      </c>
      <c r="B103" s="217"/>
      <c r="C103" s="217"/>
      <c r="D103" s="217"/>
      <c r="E103" s="217"/>
    </row>
    <row r="104" spans="1:5" s="144" customFormat="1" x14ac:dyDescent="0.25">
      <c r="A104" s="215"/>
      <c r="B104" s="215"/>
      <c r="C104" s="215"/>
      <c r="D104" s="215"/>
      <c r="E104" s="215"/>
    </row>
    <row r="105" spans="1:5" s="144" customFormat="1" ht="24.75" customHeight="1" x14ac:dyDescent="0.25">
      <c r="B105" s="217"/>
      <c r="C105" s="217"/>
      <c r="D105" s="217"/>
      <c r="E105" s="217"/>
    </row>
    <row r="106" spans="1:5" s="144" customFormat="1" ht="18.75" customHeight="1" x14ac:dyDescent="0.25">
      <c r="A106" s="215" t="s">
        <v>371</v>
      </c>
      <c r="B106" s="215"/>
      <c r="C106" s="215"/>
      <c r="D106" s="215"/>
      <c r="E106" s="215"/>
    </row>
    <row r="107" spans="1:5" s="144" customFormat="1" ht="15.75" customHeight="1" x14ac:dyDescent="0.25">
      <c r="A107" s="215" t="s">
        <v>373</v>
      </c>
      <c r="B107" s="215"/>
      <c r="C107" s="215"/>
      <c r="D107" s="215"/>
      <c r="E107" s="215"/>
    </row>
    <row r="108" spans="1:5" s="144" customFormat="1" ht="10.5" customHeight="1" x14ac:dyDescent="0.25">
      <c r="B108" s="215"/>
      <c r="C108" s="215"/>
      <c r="D108" s="215" t="s">
        <v>27</v>
      </c>
      <c r="E108" s="215"/>
    </row>
    <row r="109" spans="1:5" s="144" customFormat="1" x14ac:dyDescent="0.25">
      <c r="A109" s="215"/>
      <c r="B109" s="215"/>
      <c r="C109" s="215"/>
      <c r="D109" s="215"/>
      <c r="E109" s="215"/>
    </row>
    <row r="110" spans="1:5" s="144" customFormat="1" x14ac:dyDescent="0.25">
      <c r="A110" s="215" t="s">
        <v>325</v>
      </c>
      <c r="B110" s="215"/>
      <c r="C110" s="215"/>
      <c r="D110" s="215"/>
      <c r="E110" s="215"/>
    </row>
    <row r="111" spans="1:5" s="144" customFormat="1" ht="10.5" customHeight="1" x14ac:dyDescent="0.25">
      <c r="B111" s="215"/>
      <c r="C111" s="215"/>
      <c r="D111" s="215" t="s">
        <v>27</v>
      </c>
      <c r="E111" s="215"/>
    </row>
    <row r="112" spans="1:5" s="144" customFormat="1" ht="11.25" customHeight="1" x14ac:dyDescent="0.25">
      <c r="A112" s="215"/>
      <c r="B112" s="215"/>
      <c r="C112" s="215"/>
      <c r="D112" s="215"/>
      <c r="E112" s="215"/>
    </row>
  </sheetData>
  <mergeCells count="31">
    <mergeCell ref="A109:E109"/>
    <mergeCell ref="A110:E110"/>
    <mergeCell ref="B111:C111"/>
    <mergeCell ref="D111:E111"/>
    <mergeCell ref="A112:E112"/>
    <mergeCell ref="A104:E104"/>
    <mergeCell ref="B105:E105"/>
    <mergeCell ref="A106:E106"/>
    <mergeCell ref="A107:E107"/>
    <mergeCell ref="B108:C108"/>
    <mergeCell ref="D108:E108"/>
    <mergeCell ref="A6:D6"/>
    <mergeCell ref="A7:E7"/>
    <mergeCell ref="A8:E8"/>
    <mergeCell ref="A9:E9"/>
    <mergeCell ref="A103:E103"/>
    <mergeCell ref="A10:E10"/>
    <mergeCell ref="A11:E11"/>
    <mergeCell ref="A12:E12"/>
    <mergeCell ref="A13:E13"/>
    <mergeCell ref="A14:E14"/>
    <mergeCell ref="A98:E98"/>
    <mergeCell ref="A99:E99"/>
    <mergeCell ref="A100:E100"/>
    <mergeCell ref="A101:E101"/>
    <mergeCell ref="A102:E102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view="pageBreakPreview" topLeftCell="A22" zoomScaleNormal="100" zoomScaleSheetLayoutView="100" workbookViewId="0">
      <selection activeCell="E33" sqref="E33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7" width="9.140625" style="96"/>
    <col min="8" max="8" width="14.5703125" style="96" bestFit="1" customWidth="1"/>
    <col min="9" max="16384" width="9.140625" style="96"/>
  </cols>
  <sheetData>
    <row r="1" spans="1:19" s="67" customFormat="1" ht="35.25" customHeight="1" x14ac:dyDescent="0.3">
      <c r="A1" s="197" t="s">
        <v>374</v>
      </c>
      <c r="B1" s="197"/>
      <c r="C1" s="197"/>
      <c r="D1" s="197"/>
      <c r="E1" s="197"/>
      <c r="F1" s="197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375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8" t="s">
        <v>166</v>
      </c>
      <c r="B5" s="198"/>
      <c r="C5" s="198"/>
      <c r="D5" s="198"/>
      <c r="E5" s="198"/>
      <c r="F5" s="198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167</v>
      </c>
      <c r="B6" s="109">
        <v>4</v>
      </c>
      <c r="C6" s="109" t="s">
        <v>168</v>
      </c>
      <c r="D6" s="137">
        <v>3602.2</v>
      </c>
      <c r="E6" s="109" t="s">
        <v>169</v>
      </c>
      <c r="F6" s="111">
        <v>1712.1</v>
      </c>
      <c r="G6" s="72"/>
      <c r="H6" s="74"/>
      <c r="I6" s="75"/>
      <c r="J6" s="76"/>
      <c r="K6" s="152"/>
      <c r="L6" s="78"/>
      <c r="M6" s="78"/>
      <c r="N6" s="78"/>
      <c r="O6" s="78"/>
      <c r="P6" s="79"/>
      <c r="Q6" s="199"/>
      <c r="R6" s="200"/>
      <c r="S6" s="80"/>
    </row>
    <row r="7" spans="1:19" s="83" customFormat="1" ht="32.25" customHeight="1" x14ac:dyDescent="0.25">
      <c r="A7" s="109" t="s">
        <v>170</v>
      </c>
      <c r="B7" s="109">
        <v>4</v>
      </c>
      <c r="C7" s="109" t="s">
        <v>171</v>
      </c>
      <c r="D7" s="137">
        <v>243.3</v>
      </c>
      <c r="E7" s="109" t="s">
        <v>172</v>
      </c>
      <c r="F7" s="111">
        <v>1141.4000000000001</v>
      </c>
      <c r="G7" s="72"/>
      <c r="H7" s="74"/>
      <c r="I7" s="75"/>
      <c r="J7" s="76"/>
      <c r="K7" s="152"/>
      <c r="L7" s="78"/>
      <c r="M7" s="78"/>
      <c r="N7" s="78"/>
      <c r="O7" s="78"/>
      <c r="P7" s="79"/>
      <c r="Q7" s="199"/>
      <c r="R7" s="201"/>
      <c r="S7" s="82"/>
    </row>
    <row r="8" spans="1:19" s="83" customFormat="1" ht="48" customHeight="1" x14ac:dyDescent="0.25">
      <c r="A8" s="109" t="s">
        <v>173</v>
      </c>
      <c r="B8" s="109">
        <v>62</v>
      </c>
      <c r="C8" s="109" t="s">
        <v>174</v>
      </c>
      <c r="D8" s="111">
        <v>398.6</v>
      </c>
      <c r="E8" s="109" t="s">
        <v>175</v>
      </c>
      <c r="F8" s="111">
        <v>712.44</v>
      </c>
      <c r="G8" s="72"/>
      <c r="H8" s="74"/>
      <c r="I8" s="75"/>
      <c r="J8" s="76"/>
      <c r="K8" s="152"/>
      <c r="L8" s="78"/>
      <c r="M8" s="78"/>
      <c r="N8" s="78"/>
      <c r="O8" s="78"/>
      <c r="P8" s="79"/>
      <c r="Q8" s="199"/>
      <c r="R8" s="200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52"/>
      <c r="L9" s="78"/>
      <c r="M9" s="78"/>
      <c r="N9" s="78"/>
      <c r="O9" s="78"/>
      <c r="P9" s="72"/>
      <c r="Q9" s="152"/>
      <c r="R9" s="153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54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4" t="s">
        <v>176</v>
      </c>
      <c r="B11" s="195"/>
      <c r="C11" s="195"/>
      <c r="D11" s="195"/>
      <c r="E11" s="196"/>
      <c r="F11" s="90" t="s">
        <v>177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202" t="s">
        <v>178</v>
      </c>
      <c r="B12" s="203"/>
      <c r="C12" s="203"/>
      <c r="D12" s="203"/>
      <c r="E12" s="204"/>
      <c r="F12" s="112">
        <v>632276.90299999993</v>
      </c>
      <c r="G12" s="178"/>
    </row>
    <row r="13" spans="1:19" s="114" customFormat="1" ht="30" customHeight="1" x14ac:dyDescent="0.25">
      <c r="A13" s="202" t="s">
        <v>179</v>
      </c>
      <c r="B13" s="203"/>
      <c r="C13" s="203"/>
      <c r="D13" s="203"/>
      <c r="E13" s="204"/>
      <c r="F13" s="112">
        <v>133272.24000000011</v>
      </c>
    </row>
    <row r="14" spans="1:19" s="114" customFormat="1" ht="30" customHeight="1" x14ac:dyDescent="0.25">
      <c r="A14" s="202" t="s">
        <v>180</v>
      </c>
      <c r="B14" s="203"/>
      <c r="C14" s="203"/>
      <c r="D14" s="203"/>
      <c r="E14" s="204"/>
      <c r="F14" s="115">
        <f>SUM(F15:F17)</f>
        <v>573584.53</v>
      </c>
    </row>
    <row r="15" spans="1:19" s="89" customFormat="1" ht="28.5" customHeight="1" x14ac:dyDescent="0.25">
      <c r="A15" s="205" t="s">
        <v>181</v>
      </c>
      <c r="B15" s="206"/>
      <c r="C15" s="206"/>
      <c r="D15" s="206"/>
      <c r="E15" s="207"/>
      <c r="F15" s="92">
        <v>387957.62</v>
      </c>
    </row>
    <row r="16" spans="1:19" s="89" customFormat="1" ht="24.75" customHeight="1" x14ac:dyDescent="0.25">
      <c r="A16" s="205" t="s">
        <v>182</v>
      </c>
      <c r="B16" s="206"/>
      <c r="C16" s="206"/>
      <c r="D16" s="206"/>
      <c r="E16" s="207"/>
      <c r="F16" s="92">
        <v>44326.91</v>
      </c>
    </row>
    <row r="17" spans="1:19" s="89" customFormat="1" ht="30" customHeight="1" x14ac:dyDescent="0.25">
      <c r="A17" s="205" t="s">
        <v>183</v>
      </c>
      <c r="B17" s="206"/>
      <c r="C17" s="206"/>
      <c r="D17" s="206"/>
      <c r="E17" s="207"/>
      <c r="F17" s="92">
        <v>141300</v>
      </c>
    </row>
    <row r="18" spans="1:19" s="114" customFormat="1" ht="30" customHeight="1" x14ac:dyDescent="0.25">
      <c r="A18" s="202" t="s">
        <v>184</v>
      </c>
      <c r="B18" s="203"/>
      <c r="C18" s="203"/>
      <c r="D18" s="203"/>
      <c r="E18" s="204"/>
      <c r="F18" s="115">
        <f>SUM(F19:F21)</f>
        <v>574700.15999999992</v>
      </c>
    </row>
    <row r="19" spans="1:19" s="89" customFormat="1" ht="30" customHeight="1" x14ac:dyDescent="0.25">
      <c r="A19" s="205" t="s">
        <v>181</v>
      </c>
      <c r="B19" s="206"/>
      <c r="C19" s="206"/>
      <c r="D19" s="206"/>
      <c r="E19" s="207"/>
      <c r="F19" s="92">
        <v>438500.79</v>
      </c>
    </row>
    <row r="20" spans="1:19" s="89" customFormat="1" ht="30" customHeight="1" x14ac:dyDescent="0.25">
      <c r="A20" s="205" t="s">
        <v>182</v>
      </c>
      <c r="B20" s="206"/>
      <c r="C20" s="206"/>
      <c r="D20" s="206"/>
      <c r="E20" s="207"/>
      <c r="F20" s="92">
        <v>36611.870000000003</v>
      </c>
    </row>
    <row r="21" spans="1:19" s="93" customFormat="1" ht="30" customHeight="1" x14ac:dyDescent="0.2">
      <c r="A21" s="205" t="s">
        <v>183</v>
      </c>
      <c r="B21" s="206"/>
      <c r="C21" s="206"/>
      <c r="D21" s="206"/>
      <c r="E21" s="207"/>
      <c r="F21" s="92">
        <v>99587.5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202" t="s">
        <v>185</v>
      </c>
      <c r="B22" s="203"/>
      <c r="C22" s="203"/>
      <c r="D22" s="203"/>
      <c r="E22" s="204"/>
      <c r="F22" s="115">
        <f>F12+F18</f>
        <v>1206977.0629999998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02" t="s">
        <v>186</v>
      </c>
      <c r="B23" s="203"/>
      <c r="C23" s="203"/>
      <c r="D23" s="203"/>
      <c r="E23" s="204"/>
      <c r="F23" s="179">
        <f>акт21!E117</f>
        <v>534254.32499999984</v>
      </c>
      <c r="G23" s="180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2" t="s">
        <v>187</v>
      </c>
      <c r="B24" s="203"/>
      <c r="C24" s="203"/>
      <c r="D24" s="203"/>
      <c r="E24" s="204"/>
      <c r="F24" s="115">
        <f>F22-F23-0.01</f>
        <v>672722.728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2" t="s">
        <v>188</v>
      </c>
      <c r="B25" s="203"/>
      <c r="C25" s="203"/>
      <c r="D25" s="203"/>
      <c r="E25" s="204"/>
      <c r="F25" s="112">
        <f>F13+F14-F18</f>
        <v>132156.61000000022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51" customHeight="1" x14ac:dyDescent="0.2">
      <c r="A27" s="208" t="s">
        <v>189</v>
      </c>
      <c r="B27" s="208"/>
      <c r="C27" s="208"/>
      <c r="D27" s="208"/>
    </row>
    <row r="28" spans="1:19" s="67" customFormat="1" ht="21.75" hidden="1" customHeight="1" x14ac:dyDescent="0.25">
      <c r="A28" s="209" t="s">
        <v>419</v>
      </c>
      <c r="B28" s="209"/>
      <c r="C28" s="209"/>
      <c r="D28" s="209"/>
    </row>
    <row r="29" spans="1:19" s="67" customFormat="1" ht="22.5" customHeight="1" x14ac:dyDescent="0.25">
      <c r="A29" s="208" t="s">
        <v>45</v>
      </c>
      <c r="B29" s="208"/>
      <c r="C29" s="208"/>
      <c r="D29" s="208"/>
    </row>
    <row r="30" spans="1:19" s="67" customFormat="1" ht="22.5" customHeight="1" x14ac:dyDescent="0.25">
      <c r="A30" s="208" t="s">
        <v>46</v>
      </c>
      <c r="B30" s="208"/>
      <c r="C30" s="208"/>
      <c r="D30" s="6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8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9"/>
  <sheetViews>
    <sheetView topLeftCell="A99" workbookViewId="0">
      <selection activeCell="A118" sqref="A118:E118"/>
    </sheetView>
  </sheetViews>
  <sheetFormatPr defaultColWidth="8.140625" defaultRowHeight="15" x14ac:dyDescent="0.25"/>
  <cols>
    <col min="1" max="1" width="62" style="155" customWidth="1"/>
    <col min="2" max="2" width="17.28515625" style="155" customWidth="1"/>
    <col min="3" max="3" width="14.28515625" style="155" customWidth="1"/>
    <col min="4" max="4" width="16.85546875" style="155" customWidth="1"/>
    <col min="5" max="5" width="16.42578125" style="155" customWidth="1"/>
    <col min="6" max="6" width="9.42578125" style="155" bestFit="1" customWidth="1"/>
    <col min="7" max="255" width="8.140625" style="155"/>
    <col min="256" max="256" width="8.7109375" style="155" customWidth="1"/>
    <col min="257" max="257" width="31.5703125" style="155" customWidth="1"/>
    <col min="258" max="258" width="13.85546875" style="155" customWidth="1"/>
    <col min="259" max="259" width="19.140625" style="155" customWidth="1"/>
    <col min="260" max="260" width="17.5703125" style="155" customWidth="1"/>
    <col min="261" max="261" width="14.7109375" style="155" customWidth="1"/>
    <col min="262" max="511" width="8.140625" style="155"/>
    <col min="512" max="512" width="8.7109375" style="155" customWidth="1"/>
    <col min="513" max="513" width="31.5703125" style="155" customWidth="1"/>
    <col min="514" max="514" width="13.85546875" style="155" customWidth="1"/>
    <col min="515" max="515" width="19.140625" style="155" customWidth="1"/>
    <col min="516" max="516" width="17.5703125" style="155" customWidth="1"/>
    <col min="517" max="517" width="14.7109375" style="155" customWidth="1"/>
    <col min="518" max="767" width="8.140625" style="155"/>
    <col min="768" max="768" width="8.7109375" style="155" customWidth="1"/>
    <col min="769" max="769" width="31.5703125" style="155" customWidth="1"/>
    <col min="770" max="770" width="13.85546875" style="155" customWidth="1"/>
    <col min="771" max="771" width="19.140625" style="155" customWidth="1"/>
    <col min="772" max="772" width="17.5703125" style="155" customWidth="1"/>
    <col min="773" max="773" width="14.7109375" style="155" customWidth="1"/>
    <col min="774" max="1023" width="8.140625" style="155"/>
    <col min="1024" max="1024" width="8.7109375" style="155" customWidth="1"/>
    <col min="1025" max="1025" width="31.5703125" style="155" customWidth="1"/>
    <col min="1026" max="1026" width="13.85546875" style="155" customWidth="1"/>
    <col min="1027" max="1027" width="19.140625" style="155" customWidth="1"/>
    <col min="1028" max="1028" width="17.5703125" style="155" customWidth="1"/>
    <col min="1029" max="1029" width="14.7109375" style="155" customWidth="1"/>
    <col min="1030" max="1279" width="8.140625" style="155"/>
    <col min="1280" max="1280" width="8.7109375" style="155" customWidth="1"/>
    <col min="1281" max="1281" width="31.5703125" style="155" customWidth="1"/>
    <col min="1282" max="1282" width="13.85546875" style="155" customWidth="1"/>
    <col min="1283" max="1283" width="19.140625" style="155" customWidth="1"/>
    <col min="1284" max="1284" width="17.5703125" style="155" customWidth="1"/>
    <col min="1285" max="1285" width="14.7109375" style="155" customWidth="1"/>
    <col min="1286" max="1535" width="8.140625" style="155"/>
    <col min="1536" max="1536" width="8.7109375" style="155" customWidth="1"/>
    <col min="1537" max="1537" width="31.5703125" style="155" customWidth="1"/>
    <col min="1538" max="1538" width="13.85546875" style="155" customWidth="1"/>
    <col min="1539" max="1539" width="19.140625" style="155" customWidth="1"/>
    <col min="1540" max="1540" width="17.5703125" style="155" customWidth="1"/>
    <col min="1541" max="1541" width="14.7109375" style="155" customWidth="1"/>
    <col min="1542" max="1791" width="8.140625" style="155"/>
    <col min="1792" max="1792" width="8.7109375" style="155" customWidth="1"/>
    <col min="1793" max="1793" width="31.5703125" style="155" customWidth="1"/>
    <col min="1794" max="1794" width="13.85546875" style="155" customWidth="1"/>
    <col min="1795" max="1795" width="19.140625" style="155" customWidth="1"/>
    <col min="1796" max="1796" width="17.5703125" style="155" customWidth="1"/>
    <col min="1797" max="1797" width="14.7109375" style="155" customWidth="1"/>
    <col min="1798" max="2047" width="8.140625" style="155"/>
    <col min="2048" max="2048" width="8.7109375" style="155" customWidth="1"/>
    <col min="2049" max="2049" width="31.5703125" style="155" customWidth="1"/>
    <col min="2050" max="2050" width="13.85546875" style="155" customWidth="1"/>
    <col min="2051" max="2051" width="19.140625" style="155" customWidth="1"/>
    <col min="2052" max="2052" width="17.5703125" style="155" customWidth="1"/>
    <col min="2053" max="2053" width="14.7109375" style="155" customWidth="1"/>
    <col min="2054" max="2303" width="8.140625" style="155"/>
    <col min="2304" max="2304" width="8.7109375" style="155" customWidth="1"/>
    <col min="2305" max="2305" width="31.5703125" style="155" customWidth="1"/>
    <col min="2306" max="2306" width="13.85546875" style="155" customWidth="1"/>
    <col min="2307" max="2307" width="19.140625" style="155" customWidth="1"/>
    <col min="2308" max="2308" width="17.5703125" style="155" customWidth="1"/>
    <col min="2309" max="2309" width="14.7109375" style="155" customWidth="1"/>
    <col min="2310" max="2559" width="8.140625" style="155"/>
    <col min="2560" max="2560" width="8.7109375" style="155" customWidth="1"/>
    <col min="2561" max="2561" width="31.5703125" style="155" customWidth="1"/>
    <col min="2562" max="2562" width="13.85546875" style="155" customWidth="1"/>
    <col min="2563" max="2563" width="19.140625" style="155" customWidth="1"/>
    <col min="2564" max="2564" width="17.5703125" style="155" customWidth="1"/>
    <col min="2565" max="2565" width="14.7109375" style="155" customWidth="1"/>
    <col min="2566" max="2815" width="8.140625" style="155"/>
    <col min="2816" max="2816" width="8.7109375" style="155" customWidth="1"/>
    <col min="2817" max="2817" width="31.5703125" style="155" customWidth="1"/>
    <col min="2818" max="2818" width="13.85546875" style="155" customWidth="1"/>
    <col min="2819" max="2819" width="19.140625" style="155" customWidth="1"/>
    <col min="2820" max="2820" width="17.5703125" style="155" customWidth="1"/>
    <col min="2821" max="2821" width="14.7109375" style="155" customWidth="1"/>
    <col min="2822" max="3071" width="8.140625" style="155"/>
    <col min="3072" max="3072" width="8.7109375" style="155" customWidth="1"/>
    <col min="3073" max="3073" width="31.5703125" style="155" customWidth="1"/>
    <col min="3074" max="3074" width="13.85546875" style="155" customWidth="1"/>
    <col min="3075" max="3075" width="19.140625" style="155" customWidth="1"/>
    <col min="3076" max="3076" width="17.5703125" style="155" customWidth="1"/>
    <col min="3077" max="3077" width="14.7109375" style="155" customWidth="1"/>
    <col min="3078" max="3327" width="8.140625" style="155"/>
    <col min="3328" max="3328" width="8.7109375" style="155" customWidth="1"/>
    <col min="3329" max="3329" width="31.5703125" style="155" customWidth="1"/>
    <col min="3330" max="3330" width="13.85546875" style="155" customWidth="1"/>
    <col min="3331" max="3331" width="19.140625" style="155" customWidth="1"/>
    <col min="3332" max="3332" width="17.5703125" style="155" customWidth="1"/>
    <col min="3333" max="3333" width="14.7109375" style="155" customWidth="1"/>
    <col min="3334" max="3583" width="8.140625" style="155"/>
    <col min="3584" max="3584" width="8.7109375" style="155" customWidth="1"/>
    <col min="3585" max="3585" width="31.5703125" style="155" customWidth="1"/>
    <col min="3586" max="3586" width="13.85546875" style="155" customWidth="1"/>
    <col min="3587" max="3587" width="19.140625" style="155" customWidth="1"/>
    <col min="3588" max="3588" width="17.5703125" style="155" customWidth="1"/>
    <col min="3589" max="3589" width="14.7109375" style="155" customWidth="1"/>
    <col min="3590" max="3839" width="8.140625" style="155"/>
    <col min="3840" max="3840" width="8.7109375" style="155" customWidth="1"/>
    <col min="3841" max="3841" width="31.5703125" style="155" customWidth="1"/>
    <col min="3842" max="3842" width="13.85546875" style="155" customWidth="1"/>
    <col min="3843" max="3843" width="19.140625" style="155" customWidth="1"/>
    <col min="3844" max="3844" width="17.5703125" style="155" customWidth="1"/>
    <col min="3845" max="3845" width="14.7109375" style="155" customWidth="1"/>
    <col min="3846" max="4095" width="8.140625" style="155"/>
    <col min="4096" max="4096" width="8.7109375" style="155" customWidth="1"/>
    <col min="4097" max="4097" width="31.5703125" style="155" customWidth="1"/>
    <col min="4098" max="4098" width="13.85546875" style="155" customWidth="1"/>
    <col min="4099" max="4099" width="19.140625" style="155" customWidth="1"/>
    <col min="4100" max="4100" width="17.5703125" style="155" customWidth="1"/>
    <col min="4101" max="4101" width="14.7109375" style="155" customWidth="1"/>
    <col min="4102" max="4351" width="8.140625" style="155"/>
    <col min="4352" max="4352" width="8.7109375" style="155" customWidth="1"/>
    <col min="4353" max="4353" width="31.5703125" style="155" customWidth="1"/>
    <col min="4354" max="4354" width="13.85546875" style="155" customWidth="1"/>
    <col min="4355" max="4355" width="19.140625" style="155" customWidth="1"/>
    <col min="4356" max="4356" width="17.5703125" style="155" customWidth="1"/>
    <col min="4357" max="4357" width="14.7109375" style="155" customWidth="1"/>
    <col min="4358" max="4607" width="8.140625" style="155"/>
    <col min="4608" max="4608" width="8.7109375" style="155" customWidth="1"/>
    <col min="4609" max="4609" width="31.5703125" style="155" customWidth="1"/>
    <col min="4610" max="4610" width="13.85546875" style="155" customWidth="1"/>
    <col min="4611" max="4611" width="19.140625" style="155" customWidth="1"/>
    <col min="4612" max="4612" width="17.5703125" style="155" customWidth="1"/>
    <col min="4613" max="4613" width="14.7109375" style="155" customWidth="1"/>
    <col min="4614" max="4863" width="8.140625" style="155"/>
    <col min="4864" max="4864" width="8.7109375" style="155" customWidth="1"/>
    <col min="4865" max="4865" width="31.5703125" style="155" customWidth="1"/>
    <col min="4866" max="4866" width="13.85546875" style="155" customWidth="1"/>
    <col min="4867" max="4867" width="19.140625" style="155" customWidth="1"/>
    <col min="4868" max="4868" width="17.5703125" style="155" customWidth="1"/>
    <col min="4869" max="4869" width="14.7109375" style="155" customWidth="1"/>
    <col min="4870" max="5119" width="8.140625" style="155"/>
    <col min="5120" max="5120" width="8.7109375" style="155" customWidth="1"/>
    <col min="5121" max="5121" width="31.5703125" style="155" customWidth="1"/>
    <col min="5122" max="5122" width="13.85546875" style="155" customWidth="1"/>
    <col min="5123" max="5123" width="19.140625" style="155" customWidth="1"/>
    <col min="5124" max="5124" width="17.5703125" style="155" customWidth="1"/>
    <col min="5125" max="5125" width="14.7109375" style="155" customWidth="1"/>
    <col min="5126" max="5375" width="8.140625" style="155"/>
    <col min="5376" max="5376" width="8.7109375" style="155" customWidth="1"/>
    <col min="5377" max="5377" width="31.5703125" style="155" customWidth="1"/>
    <col min="5378" max="5378" width="13.85546875" style="155" customWidth="1"/>
    <col min="5379" max="5379" width="19.140625" style="155" customWidth="1"/>
    <col min="5380" max="5380" width="17.5703125" style="155" customWidth="1"/>
    <col min="5381" max="5381" width="14.7109375" style="155" customWidth="1"/>
    <col min="5382" max="5631" width="8.140625" style="155"/>
    <col min="5632" max="5632" width="8.7109375" style="155" customWidth="1"/>
    <col min="5633" max="5633" width="31.5703125" style="155" customWidth="1"/>
    <col min="5634" max="5634" width="13.85546875" style="155" customWidth="1"/>
    <col min="5635" max="5635" width="19.140625" style="155" customWidth="1"/>
    <col min="5636" max="5636" width="17.5703125" style="155" customWidth="1"/>
    <col min="5637" max="5637" width="14.7109375" style="155" customWidth="1"/>
    <col min="5638" max="5887" width="8.140625" style="155"/>
    <col min="5888" max="5888" width="8.7109375" style="155" customWidth="1"/>
    <col min="5889" max="5889" width="31.5703125" style="155" customWidth="1"/>
    <col min="5890" max="5890" width="13.85546875" style="155" customWidth="1"/>
    <col min="5891" max="5891" width="19.140625" style="155" customWidth="1"/>
    <col min="5892" max="5892" width="17.5703125" style="155" customWidth="1"/>
    <col min="5893" max="5893" width="14.7109375" style="155" customWidth="1"/>
    <col min="5894" max="6143" width="8.140625" style="155"/>
    <col min="6144" max="6144" width="8.7109375" style="155" customWidth="1"/>
    <col min="6145" max="6145" width="31.5703125" style="155" customWidth="1"/>
    <col min="6146" max="6146" width="13.85546875" style="155" customWidth="1"/>
    <col min="6147" max="6147" width="19.140625" style="155" customWidth="1"/>
    <col min="6148" max="6148" width="17.5703125" style="155" customWidth="1"/>
    <col min="6149" max="6149" width="14.7109375" style="155" customWidth="1"/>
    <col min="6150" max="6399" width="8.140625" style="155"/>
    <col min="6400" max="6400" width="8.7109375" style="155" customWidth="1"/>
    <col min="6401" max="6401" width="31.5703125" style="155" customWidth="1"/>
    <col min="6402" max="6402" width="13.85546875" style="155" customWidth="1"/>
    <col min="6403" max="6403" width="19.140625" style="155" customWidth="1"/>
    <col min="6404" max="6404" width="17.5703125" style="155" customWidth="1"/>
    <col min="6405" max="6405" width="14.7109375" style="155" customWidth="1"/>
    <col min="6406" max="6655" width="8.140625" style="155"/>
    <col min="6656" max="6656" width="8.7109375" style="155" customWidth="1"/>
    <col min="6657" max="6657" width="31.5703125" style="155" customWidth="1"/>
    <col min="6658" max="6658" width="13.85546875" style="155" customWidth="1"/>
    <col min="6659" max="6659" width="19.140625" style="155" customWidth="1"/>
    <col min="6660" max="6660" width="17.5703125" style="155" customWidth="1"/>
    <col min="6661" max="6661" width="14.7109375" style="155" customWidth="1"/>
    <col min="6662" max="6911" width="8.140625" style="155"/>
    <col min="6912" max="6912" width="8.7109375" style="155" customWidth="1"/>
    <col min="6913" max="6913" width="31.5703125" style="155" customWidth="1"/>
    <col min="6914" max="6914" width="13.85546875" style="155" customWidth="1"/>
    <col min="6915" max="6915" width="19.140625" style="155" customWidth="1"/>
    <col min="6916" max="6916" width="17.5703125" style="155" customWidth="1"/>
    <col min="6917" max="6917" width="14.7109375" style="155" customWidth="1"/>
    <col min="6918" max="7167" width="8.140625" style="155"/>
    <col min="7168" max="7168" width="8.7109375" style="155" customWidth="1"/>
    <col min="7169" max="7169" width="31.5703125" style="155" customWidth="1"/>
    <col min="7170" max="7170" width="13.85546875" style="155" customWidth="1"/>
    <col min="7171" max="7171" width="19.140625" style="155" customWidth="1"/>
    <col min="7172" max="7172" width="17.5703125" style="155" customWidth="1"/>
    <col min="7173" max="7173" width="14.7109375" style="155" customWidth="1"/>
    <col min="7174" max="7423" width="8.140625" style="155"/>
    <col min="7424" max="7424" width="8.7109375" style="155" customWidth="1"/>
    <col min="7425" max="7425" width="31.5703125" style="155" customWidth="1"/>
    <col min="7426" max="7426" width="13.85546875" style="155" customWidth="1"/>
    <col min="7427" max="7427" width="19.140625" style="155" customWidth="1"/>
    <col min="7428" max="7428" width="17.5703125" style="155" customWidth="1"/>
    <col min="7429" max="7429" width="14.7109375" style="155" customWidth="1"/>
    <col min="7430" max="7679" width="8.140625" style="155"/>
    <col min="7680" max="7680" width="8.7109375" style="155" customWidth="1"/>
    <col min="7681" max="7681" width="31.5703125" style="155" customWidth="1"/>
    <col min="7682" max="7682" width="13.85546875" style="155" customWidth="1"/>
    <col min="7683" max="7683" width="19.140625" style="155" customWidth="1"/>
    <col min="7684" max="7684" width="17.5703125" style="155" customWidth="1"/>
    <col min="7685" max="7685" width="14.7109375" style="155" customWidth="1"/>
    <col min="7686" max="7935" width="8.140625" style="155"/>
    <col min="7936" max="7936" width="8.7109375" style="155" customWidth="1"/>
    <col min="7937" max="7937" width="31.5703125" style="155" customWidth="1"/>
    <col min="7938" max="7938" width="13.85546875" style="155" customWidth="1"/>
    <col min="7939" max="7939" width="19.140625" style="155" customWidth="1"/>
    <col min="7940" max="7940" width="17.5703125" style="155" customWidth="1"/>
    <col min="7941" max="7941" width="14.7109375" style="155" customWidth="1"/>
    <col min="7942" max="8191" width="8.140625" style="155"/>
    <col min="8192" max="8192" width="8.7109375" style="155" customWidth="1"/>
    <col min="8193" max="8193" width="31.5703125" style="155" customWidth="1"/>
    <col min="8194" max="8194" width="13.85546875" style="155" customWidth="1"/>
    <col min="8195" max="8195" width="19.140625" style="155" customWidth="1"/>
    <col min="8196" max="8196" width="17.5703125" style="155" customWidth="1"/>
    <col min="8197" max="8197" width="14.7109375" style="155" customWidth="1"/>
    <col min="8198" max="8447" width="8.140625" style="155"/>
    <col min="8448" max="8448" width="8.7109375" style="155" customWidth="1"/>
    <col min="8449" max="8449" width="31.5703125" style="155" customWidth="1"/>
    <col min="8450" max="8450" width="13.85546875" style="155" customWidth="1"/>
    <col min="8451" max="8451" width="19.140625" style="155" customWidth="1"/>
    <col min="8452" max="8452" width="17.5703125" style="155" customWidth="1"/>
    <col min="8453" max="8453" width="14.7109375" style="155" customWidth="1"/>
    <col min="8454" max="8703" width="8.140625" style="155"/>
    <col min="8704" max="8704" width="8.7109375" style="155" customWidth="1"/>
    <col min="8705" max="8705" width="31.5703125" style="155" customWidth="1"/>
    <col min="8706" max="8706" width="13.85546875" style="155" customWidth="1"/>
    <col min="8707" max="8707" width="19.140625" style="155" customWidth="1"/>
    <col min="8708" max="8708" width="17.5703125" style="155" customWidth="1"/>
    <col min="8709" max="8709" width="14.7109375" style="155" customWidth="1"/>
    <col min="8710" max="8959" width="8.140625" style="155"/>
    <col min="8960" max="8960" width="8.7109375" style="155" customWidth="1"/>
    <col min="8961" max="8961" width="31.5703125" style="155" customWidth="1"/>
    <col min="8962" max="8962" width="13.85546875" style="155" customWidth="1"/>
    <col min="8963" max="8963" width="19.140625" style="155" customWidth="1"/>
    <col min="8964" max="8964" width="17.5703125" style="155" customWidth="1"/>
    <col min="8965" max="8965" width="14.7109375" style="155" customWidth="1"/>
    <col min="8966" max="9215" width="8.140625" style="155"/>
    <col min="9216" max="9216" width="8.7109375" style="155" customWidth="1"/>
    <col min="9217" max="9217" width="31.5703125" style="155" customWidth="1"/>
    <col min="9218" max="9218" width="13.85546875" style="155" customWidth="1"/>
    <col min="9219" max="9219" width="19.140625" style="155" customWidth="1"/>
    <col min="9220" max="9220" width="17.5703125" style="155" customWidth="1"/>
    <col min="9221" max="9221" width="14.7109375" style="155" customWidth="1"/>
    <col min="9222" max="9471" width="8.140625" style="155"/>
    <col min="9472" max="9472" width="8.7109375" style="155" customWidth="1"/>
    <col min="9473" max="9473" width="31.5703125" style="155" customWidth="1"/>
    <col min="9474" max="9474" width="13.85546875" style="155" customWidth="1"/>
    <col min="9475" max="9475" width="19.140625" style="155" customWidth="1"/>
    <col min="9476" max="9476" width="17.5703125" style="155" customWidth="1"/>
    <col min="9477" max="9477" width="14.7109375" style="155" customWidth="1"/>
    <col min="9478" max="9727" width="8.140625" style="155"/>
    <col min="9728" max="9728" width="8.7109375" style="155" customWidth="1"/>
    <col min="9729" max="9729" width="31.5703125" style="155" customWidth="1"/>
    <col min="9730" max="9730" width="13.85546875" style="155" customWidth="1"/>
    <col min="9731" max="9731" width="19.140625" style="155" customWidth="1"/>
    <col min="9732" max="9732" width="17.5703125" style="155" customWidth="1"/>
    <col min="9733" max="9733" width="14.7109375" style="155" customWidth="1"/>
    <col min="9734" max="9983" width="8.140625" style="155"/>
    <col min="9984" max="9984" width="8.7109375" style="155" customWidth="1"/>
    <col min="9985" max="9985" width="31.5703125" style="155" customWidth="1"/>
    <col min="9986" max="9986" width="13.85546875" style="155" customWidth="1"/>
    <col min="9987" max="9987" width="19.140625" style="155" customWidth="1"/>
    <col min="9988" max="9988" width="17.5703125" style="155" customWidth="1"/>
    <col min="9989" max="9989" width="14.7109375" style="155" customWidth="1"/>
    <col min="9990" max="10239" width="8.140625" style="155"/>
    <col min="10240" max="10240" width="8.7109375" style="155" customWidth="1"/>
    <col min="10241" max="10241" width="31.5703125" style="155" customWidth="1"/>
    <col min="10242" max="10242" width="13.85546875" style="155" customWidth="1"/>
    <col min="10243" max="10243" width="19.140625" style="155" customWidth="1"/>
    <col min="10244" max="10244" width="17.5703125" style="155" customWidth="1"/>
    <col min="10245" max="10245" width="14.7109375" style="155" customWidth="1"/>
    <col min="10246" max="10495" width="8.140625" style="155"/>
    <col min="10496" max="10496" width="8.7109375" style="155" customWidth="1"/>
    <col min="10497" max="10497" width="31.5703125" style="155" customWidth="1"/>
    <col min="10498" max="10498" width="13.85546875" style="155" customWidth="1"/>
    <col min="10499" max="10499" width="19.140625" style="155" customWidth="1"/>
    <col min="10500" max="10500" width="17.5703125" style="155" customWidth="1"/>
    <col min="10501" max="10501" width="14.7109375" style="155" customWidth="1"/>
    <col min="10502" max="10751" width="8.140625" style="155"/>
    <col min="10752" max="10752" width="8.7109375" style="155" customWidth="1"/>
    <col min="10753" max="10753" width="31.5703125" style="155" customWidth="1"/>
    <col min="10754" max="10754" width="13.85546875" style="155" customWidth="1"/>
    <col min="10755" max="10755" width="19.140625" style="155" customWidth="1"/>
    <col min="10756" max="10756" width="17.5703125" style="155" customWidth="1"/>
    <col min="10757" max="10757" width="14.7109375" style="155" customWidth="1"/>
    <col min="10758" max="11007" width="8.140625" style="155"/>
    <col min="11008" max="11008" width="8.7109375" style="155" customWidth="1"/>
    <col min="11009" max="11009" width="31.5703125" style="155" customWidth="1"/>
    <col min="11010" max="11010" width="13.85546875" style="155" customWidth="1"/>
    <col min="11011" max="11011" width="19.140625" style="155" customWidth="1"/>
    <col min="11012" max="11012" width="17.5703125" style="155" customWidth="1"/>
    <col min="11013" max="11013" width="14.7109375" style="155" customWidth="1"/>
    <col min="11014" max="11263" width="8.140625" style="155"/>
    <col min="11264" max="11264" width="8.7109375" style="155" customWidth="1"/>
    <col min="11265" max="11265" width="31.5703125" style="155" customWidth="1"/>
    <col min="11266" max="11266" width="13.85546875" style="155" customWidth="1"/>
    <col min="11267" max="11267" width="19.140625" style="155" customWidth="1"/>
    <col min="11268" max="11268" width="17.5703125" style="155" customWidth="1"/>
    <col min="11269" max="11269" width="14.7109375" style="155" customWidth="1"/>
    <col min="11270" max="11519" width="8.140625" style="155"/>
    <col min="11520" max="11520" width="8.7109375" style="155" customWidth="1"/>
    <col min="11521" max="11521" width="31.5703125" style="155" customWidth="1"/>
    <col min="11522" max="11522" width="13.85546875" style="155" customWidth="1"/>
    <col min="11523" max="11523" width="19.140625" style="155" customWidth="1"/>
    <col min="11524" max="11524" width="17.5703125" style="155" customWidth="1"/>
    <col min="11525" max="11525" width="14.7109375" style="155" customWidth="1"/>
    <col min="11526" max="11775" width="8.140625" style="155"/>
    <col min="11776" max="11776" width="8.7109375" style="155" customWidth="1"/>
    <col min="11777" max="11777" width="31.5703125" style="155" customWidth="1"/>
    <col min="11778" max="11778" width="13.85546875" style="155" customWidth="1"/>
    <col min="11779" max="11779" width="19.140625" style="155" customWidth="1"/>
    <col min="11780" max="11780" width="17.5703125" style="155" customWidth="1"/>
    <col min="11781" max="11781" width="14.7109375" style="155" customWidth="1"/>
    <col min="11782" max="12031" width="8.140625" style="155"/>
    <col min="12032" max="12032" width="8.7109375" style="155" customWidth="1"/>
    <col min="12033" max="12033" width="31.5703125" style="155" customWidth="1"/>
    <col min="12034" max="12034" width="13.85546875" style="155" customWidth="1"/>
    <col min="12035" max="12035" width="19.140625" style="155" customWidth="1"/>
    <col min="12036" max="12036" width="17.5703125" style="155" customWidth="1"/>
    <col min="12037" max="12037" width="14.7109375" style="155" customWidth="1"/>
    <col min="12038" max="12287" width="8.140625" style="155"/>
    <col min="12288" max="12288" width="8.7109375" style="155" customWidth="1"/>
    <col min="12289" max="12289" width="31.5703125" style="155" customWidth="1"/>
    <col min="12290" max="12290" width="13.85546875" style="155" customWidth="1"/>
    <col min="12291" max="12291" width="19.140625" style="155" customWidth="1"/>
    <col min="12292" max="12292" width="17.5703125" style="155" customWidth="1"/>
    <col min="12293" max="12293" width="14.7109375" style="155" customWidth="1"/>
    <col min="12294" max="12543" width="8.140625" style="155"/>
    <col min="12544" max="12544" width="8.7109375" style="155" customWidth="1"/>
    <col min="12545" max="12545" width="31.5703125" style="155" customWidth="1"/>
    <col min="12546" max="12546" width="13.85546875" style="155" customWidth="1"/>
    <col min="12547" max="12547" width="19.140625" style="155" customWidth="1"/>
    <col min="12548" max="12548" width="17.5703125" style="155" customWidth="1"/>
    <col min="12549" max="12549" width="14.7109375" style="155" customWidth="1"/>
    <col min="12550" max="12799" width="8.140625" style="155"/>
    <col min="12800" max="12800" width="8.7109375" style="155" customWidth="1"/>
    <col min="12801" max="12801" width="31.5703125" style="155" customWidth="1"/>
    <col min="12802" max="12802" width="13.85546875" style="155" customWidth="1"/>
    <col min="12803" max="12803" width="19.140625" style="155" customWidth="1"/>
    <col min="12804" max="12804" width="17.5703125" style="155" customWidth="1"/>
    <col min="12805" max="12805" width="14.7109375" style="155" customWidth="1"/>
    <col min="12806" max="13055" width="8.140625" style="155"/>
    <col min="13056" max="13056" width="8.7109375" style="155" customWidth="1"/>
    <col min="13057" max="13057" width="31.5703125" style="155" customWidth="1"/>
    <col min="13058" max="13058" width="13.85546875" style="155" customWidth="1"/>
    <col min="13059" max="13059" width="19.140625" style="155" customWidth="1"/>
    <col min="13060" max="13060" width="17.5703125" style="155" customWidth="1"/>
    <col min="13061" max="13061" width="14.7109375" style="155" customWidth="1"/>
    <col min="13062" max="13311" width="8.140625" style="155"/>
    <col min="13312" max="13312" width="8.7109375" style="155" customWidth="1"/>
    <col min="13313" max="13313" width="31.5703125" style="155" customWidth="1"/>
    <col min="13314" max="13314" width="13.85546875" style="155" customWidth="1"/>
    <col min="13315" max="13315" width="19.140625" style="155" customWidth="1"/>
    <col min="13316" max="13316" width="17.5703125" style="155" customWidth="1"/>
    <col min="13317" max="13317" width="14.7109375" style="155" customWidth="1"/>
    <col min="13318" max="13567" width="8.140625" style="155"/>
    <col min="13568" max="13568" width="8.7109375" style="155" customWidth="1"/>
    <col min="13569" max="13569" width="31.5703125" style="155" customWidth="1"/>
    <col min="13570" max="13570" width="13.85546875" style="155" customWidth="1"/>
    <col min="13571" max="13571" width="19.140625" style="155" customWidth="1"/>
    <col min="13572" max="13572" width="17.5703125" style="155" customWidth="1"/>
    <col min="13573" max="13573" width="14.7109375" style="155" customWidth="1"/>
    <col min="13574" max="13823" width="8.140625" style="155"/>
    <col min="13824" max="13824" width="8.7109375" style="155" customWidth="1"/>
    <col min="13825" max="13825" width="31.5703125" style="155" customWidth="1"/>
    <col min="13826" max="13826" width="13.85546875" style="155" customWidth="1"/>
    <col min="13827" max="13827" width="19.140625" style="155" customWidth="1"/>
    <col min="13828" max="13828" width="17.5703125" style="155" customWidth="1"/>
    <col min="13829" max="13829" width="14.7109375" style="155" customWidth="1"/>
    <col min="13830" max="14079" width="8.140625" style="155"/>
    <col min="14080" max="14080" width="8.7109375" style="155" customWidth="1"/>
    <col min="14081" max="14081" width="31.5703125" style="155" customWidth="1"/>
    <col min="14082" max="14082" width="13.85546875" style="155" customWidth="1"/>
    <col min="14083" max="14083" width="19.140625" style="155" customWidth="1"/>
    <col min="14084" max="14084" width="17.5703125" style="155" customWidth="1"/>
    <col min="14085" max="14085" width="14.7109375" style="155" customWidth="1"/>
    <col min="14086" max="14335" width="8.140625" style="155"/>
    <col min="14336" max="14336" width="8.7109375" style="155" customWidth="1"/>
    <col min="14337" max="14337" width="31.5703125" style="155" customWidth="1"/>
    <col min="14338" max="14338" width="13.85546875" style="155" customWidth="1"/>
    <col min="14339" max="14339" width="19.140625" style="155" customWidth="1"/>
    <col min="14340" max="14340" width="17.5703125" style="155" customWidth="1"/>
    <col min="14341" max="14341" width="14.7109375" style="155" customWidth="1"/>
    <col min="14342" max="14591" width="8.140625" style="155"/>
    <col min="14592" max="14592" width="8.7109375" style="155" customWidth="1"/>
    <col min="14593" max="14593" width="31.5703125" style="155" customWidth="1"/>
    <col min="14594" max="14594" width="13.85546875" style="155" customWidth="1"/>
    <col min="14595" max="14595" width="19.140625" style="155" customWidth="1"/>
    <col min="14596" max="14596" width="17.5703125" style="155" customWidth="1"/>
    <col min="14597" max="14597" width="14.7109375" style="155" customWidth="1"/>
    <col min="14598" max="14847" width="8.140625" style="155"/>
    <col min="14848" max="14848" width="8.7109375" style="155" customWidth="1"/>
    <col min="14849" max="14849" width="31.5703125" style="155" customWidth="1"/>
    <col min="14850" max="14850" width="13.85546875" style="155" customWidth="1"/>
    <col min="14851" max="14851" width="19.140625" style="155" customWidth="1"/>
    <col min="14852" max="14852" width="17.5703125" style="155" customWidth="1"/>
    <col min="14853" max="14853" width="14.7109375" style="155" customWidth="1"/>
    <col min="14854" max="15103" width="8.140625" style="155"/>
    <col min="15104" max="15104" width="8.7109375" style="155" customWidth="1"/>
    <col min="15105" max="15105" width="31.5703125" style="155" customWidth="1"/>
    <col min="15106" max="15106" width="13.85546875" style="155" customWidth="1"/>
    <col min="15107" max="15107" width="19.140625" style="155" customWidth="1"/>
    <col min="15108" max="15108" width="17.5703125" style="155" customWidth="1"/>
    <col min="15109" max="15109" width="14.7109375" style="155" customWidth="1"/>
    <col min="15110" max="15359" width="8.140625" style="155"/>
    <col min="15360" max="15360" width="8.7109375" style="155" customWidth="1"/>
    <col min="15361" max="15361" width="31.5703125" style="155" customWidth="1"/>
    <col min="15362" max="15362" width="13.85546875" style="155" customWidth="1"/>
    <col min="15363" max="15363" width="19.140625" style="155" customWidth="1"/>
    <col min="15364" max="15364" width="17.5703125" style="155" customWidth="1"/>
    <col min="15365" max="15365" width="14.7109375" style="155" customWidth="1"/>
    <col min="15366" max="15615" width="8.140625" style="155"/>
    <col min="15616" max="15616" width="8.7109375" style="155" customWidth="1"/>
    <col min="15617" max="15617" width="31.5703125" style="155" customWidth="1"/>
    <col min="15618" max="15618" width="13.85546875" style="155" customWidth="1"/>
    <col min="15619" max="15619" width="19.140625" style="155" customWidth="1"/>
    <col min="15620" max="15620" width="17.5703125" style="155" customWidth="1"/>
    <col min="15621" max="15621" width="14.7109375" style="155" customWidth="1"/>
    <col min="15622" max="15871" width="8.140625" style="155"/>
    <col min="15872" max="15872" width="8.7109375" style="155" customWidth="1"/>
    <col min="15873" max="15873" width="31.5703125" style="155" customWidth="1"/>
    <col min="15874" max="15874" width="13.85546875" style="155" customWidth="1"/>
    <col min="15875" max="15875" width="19.140625" style="155" customWidth="1"/>
    <col min="15876" max="15876" width="17.5703125" style="155" customWidth="1"/>
    <col min="15877" max="15877" width="14.7109375" style="155" customWidth="1"/>
    <col min="15878" max="16127" width="8.140625" style="155"/>
    <col min="16128" max="16128" width="8.7109375" style="155" customWidth="1"/>
    <col min="16129" max="16129" width="31.5703125" style="155" customWidth="1"/>
    <col min="16130" max="16130" width="13.85546875" style="155" customWidth="1"/>
    <col min="16131" max="16131" width="19.140625" style="155" customWidth="1"/>
    <col min="16132" max="16132" width="17.5703125" style="155" customWidth="1"/>
    <col min="16133" max="16133" width="14.7109375" style="155" customWidth="1"/>
    <col min="16134" max="16384" width="8.140625" style="155"/>
  </cols>
  <sheetData>
    <row r="1" spans="1:5" ht="23.25" hidden="1" customHeight="1" x14ac:dyDescent="0.25">
      <c r="A1" s="215"/>
      <c r="B1" s="215"/>
      <c r="C1" s="215"/>
      <c r="D1" s="215"/>
      <c r="E1" s="215"/>
    </row>
    <row r="2" spans="1:5" hidden="1" x14ac:dyDescent="0.25">
      <c r="A2" s="215" t="s">
        <v>268</v>
      </c>
      <c r="B2" s="215"/>
      <c r="C2" s="215"/>
      <c r="D2" s="215"/>
      <c r="E2" s="215"/>
    </row>
    <row r="3" spans="1:5" ht="15.75" customHeight="1" x14ac:dyDescent="0.25">
      <c r="A3" s="216" t="s">
        <v>326</v>
      </c>
      <c r="B3" s="216"/>
      <c r="C3" s="216"/>
      <c r="D3" s="216"/>
      <c r="E3" s="216"/>
    </row>
    <row r="4" spans="1:5" x14ac:dyDescent="0.25">
      <c r="A4" s="216" t="s">
        <v>269</v>
      </c>
      <c r="B4" s="216"/>
      <c r="C4" s="216"/>
      <c r="D4" s="216"/>
      <c r="E4" s="216"/>
    </row>
    <row r="5" spans="1:5" x14ac:dyDescent="0.25">
      <c r="A5" s="216" t="s">
        <v>270</v>
      </c>
      <c r="B5" s="216"/>
      <c r="C5" s="216"/>
      <c r="D5" s="216"/>
      <c r="E5" s="216"/>
    </row>
    <row r="6" spans="1:5" ht="26.25" customHeight="1" x14ac:dyDescent="0.25">
      <c r="A6" s="215" t="s">
        <v>271</v>
      </c>
      <c r="B6" s="215"/>
      <c r="C6" s="215"/>
      <c r="D6" s="215"/>
      <c r="E6" s="155" t="s">
        <v>376</v>
      </c>
    </row>
    <row r="7" spans="1:5" x14ac:dyDescent="0.25">
      <c r="A7" s="215"/>
      <c r="B7" s="215"/>
      <c r="C7" s="215"/>
      <c r="D7" s="215"/>
      <c r="E7" s="215"/>
    </row>
    <row r="8" spans="1:5" ht="28.5" customHeight="1" x14ac:dyDescent="0.25">
      <c r="A8" s="217" t="s">
        <v>327</v>
      </c>
      <c r="B8" s="217"/>
      <c r="C8" s="217"/>
      <c r="D8" s="217"/>
      <c r="E8" s="217"/>
    </row>
    <row r="9" spans="1:5" ht="29.25" customHeight="1" x14ac:dyDescent="0.25">
      <c r="A9" s="217" t="s">
        <v>273</v>
      </c>
      <c r="B9" s="217"/>
      <c r="C9" s="217"/>
      <c r="D9" s="217"/>
      <c r="E9" s="217"/>
    </row>
    <row r="10" spans="1:5" ht="30" customHeight="1" x14ac:dyDescent="0.25">
      <c r="A10" s="217" t="s">
        <v>274</v>
      </c>
      <c r="B10" s="217"/>
      <c r="C10" s="217"/>
      <c r="D10" s="217"/>
      <c r="E10" s="217"/>
    </row>
    <row r="11" spans="1:5" ht="30" customHeight="1" x14ac:dyDescent="0.25">
      <c r="A11" s="217" t="s">
        <v>275</v>
      </c>
      <c r="B11" s="217"/>
      <c r="C11" s="217"/>
      <c r="D11" s="217"/>
      <c r="E11" s="217"/>
    </row>
    <row r="12" spans="1:5" ht="29.25" customHeight="1" x14ac:dyDescent="0.25">
      <c r="A12" s="217" t="s">
        <v>276</v>
      </c>
      <c r="B12" s="217"/>
      <c r="C12" s="217"/>
      <c r="D12" s="217"/>
      <c r="E12" s="217"/>
    </row>
    <row r="13" spans="1:5" ht="28.5" customHeight="1" x14ac:dyDescent="0.25">
      <c r="A13" s="217" t="s">
        <v>277</v>
      </c>
      <c r="B13" s="217"/>
      <c r="C13" s="217"/>
      <c r="D13" s="217"/>
      <c r="E13" s="217"/>
    </row>
    <row r="14" spans="1:5" ht="15.75" customHeight="1" thickBot="1" x14ac:dyDescent="0.3">
      <c r="A14" s="215"/>
      <c r="B14" s="215"/>
      <c r="C14" s="215"/>
      <c r="D14" s="215"/>
      <c r="E14" s="215"/>
    </row>
    <row r="15" spans="1:5" ht="120.75" thickBot="1" x14ac:dyDescent="0.3">
      <c r="A15" s="158" t="s">
        <v>2</v>
      </c>
      <c r="B15" s="156" t="s">
        <v>279</v>
      </c>
      <c r="C15" s="156" t="s">
        <v>0</v>
      </c>
      <c r="D15" s="156" t="s">
        <v>278</v>
      </c>
      <c r="E15" s="156" t="s">
        <v>1</v>
      </c>
    </row>
    <row r="16" spans="1:5" x14ac:dyDescent="0.25">
      <c r="A16" s="218" t="s">
        <v>8</v>
      </c>
      <c r="B16" s="219"/>
      <c r="C16" s="219"/>
      <c r="D16" s="219"/>
      <c r="E16" s="159"/>
    </row>
    <row r="17" spans="1:5" ht="15" customHeight="1" x14ac:dyDescent="0.25">
      <c r="A17" s="168" t="s">
        <v>55</v>
      </c>
      <c r="B17" s="169" t="s">
        <v>21</v>
      </c>
      <c r="C17" s="170" t="s">
        <v>11</v>
      </c>
      <c r="D17" s="171">
        <v>0.14000000000000001</v>
      </c>
      <c r="E17" s="172">
        <v>6051.7</v>
      </c>
    </row>
    <row r="18" spans="1:5" ht="15" customHeight="1" x14ac:dyDescent="0.25">
      <c r="A18" s="220" t="s">
        <v>280</v>
      </c>
      <c r="B18" s="221"/>
      <c r="C18" s="221"/>
      <c r="D18" s="222"/>
      <c r="E18" s="173"/>
    </row>
    <row r="19" spans="1:5" ht="15" customHeight="1" x14ac:dyDescent="0.25">
      <c r="A19" s="168" t="s">
        <v>281</v>
      </c>
      <c r="B19" s="169" t="s">
        <v>264</v>
      </c>
      <c r="C19" s="170" t="s">
        <v>12</v>
      </c>
      <c r="D19" s="171">
        <f>E19</f>
        <v>132900.6</v>
      </c>
      <c r="E19" s="172">
        <v>132900.6</v>
      </c>
    </row>
    <row r="20" spans="1:5" ht="15" customHeight="1" x14ac:dyDescent="0.25">
      <c r="A20" s="168" t="s">
        <v>282</v>
      </c>
      <c r="B20" s="169" t="s">
        <v>264</v>
      </c>
      <c r="C20" s="170" t="s">
        <v>12</v>
      </c>
      <c r="D20" s="171">
        <f t="shared" ref="D20:D27" si="0">E20</f>
        <v>2768.88</v>
      </c>
      <c r="E20" s="172">
        <v>2768.88</v>
      </c>
    </row>
    <row r="21" spans="1:5" ht="28.5" customHeight="1" x14ac:dyDescent="0.25">
      <c r="A21" s="168" t="s">
        <v>145</v>
      </c>
      <c r="B21" s="174">
        <v>1</v>
      </c>
      <c r="C21" s="170" t="s">
        <v>131</v>
      </c>
      <c r="D21" s="171">
        <f t="shared" si="0"/>
        <v>774.89</v>
      </c>
      <c r="E21" s="172">
        <v>774.89</v>
      </c>
    </row>
    <row r="22" spans="1:5" ht="28.5" customHeight="1" x14ac:dyDescent="0.25">
      <c r="A22" s="168" t="s">
        <v>259</v>
      </c>
      <c r="B22" s="169" t="s">
        <v>22</v>
      </c>
      <c r="C22" s="170" t="s">
        <v>11</v>
      </c>
      <c r="D22" s="171">
        <f t="shared" si="0"/>
        <v>4018.41</v>
      </c>
      <c r="E22" s="172">
        <f>2268.41+1750</f>
        <v>4018.41</v>
      </c>
    </row>
    <row r="23" spans="1:5" ht="13.15" customHeight="1" x14ac:dyDescent="0.25">
      <c r="A23" s="168" t="s">
        <v>283</v>
      </c>
      <c r="B23" s="169" t="s">
        <v>22</v>
      </c>
      <c r="C23" s="170" t="s">
        <v>11</v>
      </c>
      <c r="D23" s="171">
        <f t="shared" si="0"/>
        <v>15564.43</v>
      </c>
      <c r="E23" s="172">
        <f>3564.43+12000</f>
        <v>15564.43</v>
      </c>
    </row>
    <row r="24" spans="1:5" x14ac:dyDescent="0.25">
      <c r="A24" s="220" t="s">
        <v>377</v>
      </c>
      <c r="B24" s="221"/>
      <c r="C24" s="221"/>
      <c r="D24" s="222"/>
      <c r="E24" s="173"/>
    </row>
    <row r="25" spans="1:5" ht="15" customHeight="1" x14ac:dyDescent="0.25">
      <c r="A25" s="168" t="s">
        <v>378</v>
      </c>
      <c r="B25" s="169" t="s">
        <v>22</v>
      </c>
      <c r="C25" s="170" t="s">
        <v>13</v>
      </c>
      <c r="D25" s="171">
        <f t="shared" si="0"/>
        <v>100</v>
      </c>
      <c r="E25" s="172">
        <v>100</v>
      </c>
    </row>
    <row r="26" spans="1:5" x14ac:dyDescent="0.25">
      <c r="A26" s="220" t="s">
        <v>105</v>
      </c>
      <c r="B26" s="221"/>
      <c r="C26" s="221"/>
      <c r="D26" s="222"/>
      <c r="E26" s="173"/>
    </row>
    <row r="27" spans="1:5" ht="15" customHeight="1" x14ac:dyDescent="0.25">
      <c r="A27" s="168" t="s">
        <v>198</v>
      </c>
      <c r="B27" s="169" t="s">
        <v>22</v>
      </c>
      <c r="C27" s="170" t="s">
        <v>11</v>
      </c>
      <c r="D27" s="171">
        <f t="shared" si="0"/>
        <v>93360.49</v>
      </c>
      <c r="E27" s="172">
        <v>93360.49</v>
      </c>
    </row>
    <row r="28" spans="1:5" x14ac:dyDescent="0.25">
      <c r="A28" s="220" t="s">
        <v>285</v>
      </c>
      <c r="B28" s="221"/>
      <c r="C28" s="221"/>
      <c r="D28" s="222"/>
      <c r="E28" s="173"/>
    </row>
    <row r="29" spans="1:5" ht="30.6" customHeight="1" x14ac:dyDescent="0.25">
      <c r="A29" s="168" t="s">
        <v>379</v>
      </c>
      <c r="B29" s="174">
        <v>2</v>
      </c>
      <c r="C29" s="170" t="s">
        <v>13</v>
      </c>
      <c r="D29" s="171">
        <f>E29/B29</f>
        <v>977.48</v>
      </c>
      <c r="E29" s="172">
        <v>1954.96</v>
      </c>
    </row>
    <row r="30" spans="1:5" ht="24.6" customHeight="1" x14ac:dyDescent="0.25">
      <c r="A30" s="168" t="s">
        <v>380</v>
      </c>
      <c r="B30" s="174">
        <v>1</v>
      </c>
      <c r="C30" s="170" t="s">
        <v>13</v>
      </c>
      <c r="D30" s="171">
        <f t="shared" ref="D30:D91" si="1">E30/B30</f>
        <v>2203.9299999999998</v>
      </c>
      <c r="E30" s="172">
        <v>2203.9299999999998</v>
      </c>
    </row>
    <row r="31" spans="1:5" ht="29.25" customHeight="1" x14ac:dyDescent="0.25">
      <c r="A31" s="168" t="s">
        <v>381</v>
      </c>
      <c r="B31" s="175">
        <v>1.4E-2</v>
      </c>
      <c r="C31" s="170" t="s">
        <v>116</v>
      </c>
      <c r="D31" s="171">
        <f t="shared" si="1"/>
        <v>23148.571428571428</v>
      </c>
      <c r="E31" s="172">
        <v>324.08</v>
      </c>
    </row>
    <row r="32" spans="1:5" ht="29.25" customHeight="1" x14ac:dyDescent="0.25">
      <c r="A32" s="168" t="s">
        <v>354</v>
      </c>
      <c r="B32" s="176">
        <v>0.02</v>
      </c>
      <c r="C32" s="170" t="s">
        <v>15</v>
      </c>
      <c r="D32" s="171">
        <f t="shared" si="1"/>
        <v>81541</v>
      </c>
      <c r="E32" s="172">
        <v>1630.82</v>
      </c>
    </row>
    <row r="33" spans="1:5" ht="29.25" customHeight="1" x14ac:dyDescent="0.25">
      <c r="A33" s="168" t="s">
        <v>355</v>
      </c>
      <c r="B33" s="176">
        <v>0.01</v>
      </c>
      <c r="C33" s="170" t="s">
        <v>15</v>
      </c>
      <c r="D33" s="171">
        <f t="shared" si="1"/>
        <v>60494.000000000007</v>
      </c>
      <c r="E33" s="172">
        <v>604.94000000000005</v>
      </c>
    </row>
    <row r="34" spans="1:5" ht="29.25" customHeight="1" x14ac:dyDescent="0.25">
      <c r="A34" s="168" t="s">
        <v>356</v>
      </c>
      <c r="B34" s="176">
        <v>0.02</v>
      </c>
      <c r="C34" s="170" t="s">
        <v>15</v>
      </c>
      <c r="D34" s="171">
        <f t="shared" si="1"/>
        <v>43410.5</v>
      </c>
      <c r="E34" s="172">
        <v>868.21</v>
      </c>
    </row>
    <row r="35" spans="1:5" ht="29.25" customHeight="1" x14ac:dyDescent="0.25">
      <c r="A35" s="168" t="s">
        <v>357</v>
      </c>
      <c r="B35" s="176">
        <v>0.01</v>
      </c>
      <c r="C35" s="170" t="s">
        <v>15</v>
      </c>
      <c r="D35" s="171">
        <f t="shared" si="1"/>
        <v>34579</v>
      </c>
      <c r="E35" s="172">
        <v>345.79</v>
      </c>
    </row>
    <row r="36" spans="1:5" ht="15" customHeight="1" x14ac:dyDescent="0.25">
      <c r="A36" s="168" t="s">
        <v>358</v>
      </c>
      <c r="B36" s="174">
        <v>1</v>
      </c>
      <c r="C36" s="170" t="s">
        <v>13</v>
      </c>
      <c r="D36" s="171">
        <f t="shared" si="1"/>
        <v>502.6</v>
      </c>
      <c r="E36" s="172">
        <v>502.6</v>
      </c>
    </row>
    <row r="37" spans="1:5" ht="15" customHeight="1" x14ac:dyDescent="0.25">
      <c r="A37" s="168" t="s">
        <v>382</v>
      </c>
      <c r="B37" s="176">
        <v>0.09</v>
      </c>
      <c r="C37" s="170" t="s">
        <v>15</v>
      </c>
      <c r="D37" s="171">
        <f t="shared" si="1"/>
        <v>90094.777777777781</v>
      </c>
      <c r="E37" s="172">
        <v>8108.53</v>
      </c>
    </row>
    <row r="38" spans="1:5" ht="15" customHeight="1" x14ac:dyDescent="0.25">
      <c r="A38" s="168" t="s">
        <v>288</v>
      </c>
      <c r="B38" s="174">
        <v>3</v>
      </c>
      <c r="C38" s="170" t="s">
        <v>130</v>
      </c>
      <c r="D38" s="171">
        <f t="shared" si="1"/>
        <v>1199.7933333333333</v>
      </c>
      <c r="E38" s="172">
        <v>3599.38</v>
      </c>
    </row>
    <row r="39" spans="1:5" ht="27.75" customHeight="1" x14ac:dyDescent="0.25">
      <c r="A39" s="168" t="s">
        <v>383</v>
      </c>
      <c r="B39" s="174">
        <v>1</v>
      </c>
      <c r="C39" s="170" t="s">
        <v>130</v>
      </c>
      <c r="D39" s="171">
        <f t="shared" si="1"/>
        <v>1225.3800000000001</v>
      </c>
      <c r="E39" s="172">
        <v>1225.3800000000001</v>
      </c>
    </row>
    <row r="40" spans="1:5" ht="15" customHeight="1" x14ac:dyDescent="0.25">
      <c r="A40" s="168" t="s">
        <v>384</v>
      </c>
      <c r="B40" s="174">
        <v>1</v>
      </c>
      <c r="C40" s="170" t="s">
        <v>132</v>
      </c>
      <c r="D40" s="171">
        <f t="shared" si="1"/>
        <v>86.67</v>
      </c>
      <c r="E40" s="172">
        <v>86.67</v>
      </c>
    </row>
    <row r="41" spans="1:5" ht="15" customHeight="1" x14ac:dyDescent="0.25">
      <c r="A41" s="168" t="s">
        <v>385</v>
      </c>
      <c r="B41" s="174">
        <v>1</v>
      </c>
      <c r="C41" s="170" t="s">
        <v>316</v>
      </c>
      <c r="D41" s="171">
        <f t="shared" si="1"/>
        <v>287.08999999999997</v>
      </c>
      <c r="E41" s="172">
        <v>287.08999999999997</v>
      </c>
    </row>
    <row r="42" spans="1:5" ht="15" customHeight="1" x14ac:dyDescent="0.25">
      <c r="A42" s="168" t="s">
        <v>360</v>
      </c>
      <c r="B42" s="174">
        <v>9</v>
      </c>
      <c r="C42" s="170" t="s">
        <v>129</v>
      </c>
      <c r="D42" s="171">
        <f t="shared" si="1"/>
        <v>98.782222222222217</v>
      </c>
      <c r="E42" s="172">
        <v>889.04</v>
      </c>
    </row>
    <row r="43" spans="1:5" ht="15" customHeight="1" x14ac:dyDescent="0.25">
      <c r="A43" s="168" t="s">
        <v>59</v>
      </c>
      <c r="B43" s="174">
        <v>1</v>
      </c>
      <c r="C43" s="170" t="s">
        <v>14</v>
      </c>
      <c r="D43" s="171">
        <f t="shared" si="1"/>
        <v>1005.22</v>
      </c>
      <c r="E43" s="172">
        <v>1005.22</v>
      </c>
    </row>
    <row r="44" spans="1:5" ht="15" customHeight="1" x14ac:dyDescent="0.25">
      <c r="A44" s="168" t="s">
        <v>386</v>
      </c>
      <c r="B44" s="174">
        <v>1</v>
      </c>
      <c r="C44" s="170" t="s">
        <v>200</v>
      </c>
      <c r="D44" s="171">
        <f t="shared" si="1"/>
        <v>747.35</v>
      </c>
      <c r="E44" s="172">
        <v>747.35</v>
      </c>
    </row>
    <row r="45" spans="1:5" ht="15" customHeight="1" x14ac:dyDescent="0.25">
      <c r="A45" s="168" t="s">
        <v>113</v>
      </c>
      <c r="B45" s="174">
        <v>1</v>
      </c>
      <c r="C45" s="170" t="s">
        <v>15</v>
      </c>
      <c r="D45" s="171">
        <f t="shared" si="1"/>
        <v>961.8</v>
      </c>
      <c r="E45" s="172">
        <v>961.8</v>
      </c>
    </row>
    <row r="46" spans="1:5" ht="15" customHeight="1" x14ac:dyDescent="0.25">
      <c r="A46" s="168" t="s">
        <v>387</v>
      </c>
      <c r="B46" s="174">
        <v>1</v>
      </c>
      <c r="C46" s="170" t="s">
        <v>13</v>
      </c>
      <c r="D46" s="171">
        <f t="shared" si="1"/>
        <v>149.54</v>
      </c>
      <c r="E46" s="172">
        <v>149.54</v>
      </c>
    </row>
    <row r="47" spans="1:5" ht="15" customHeight="1" x14ac:dyDescent="0.25">
      <c r="A47" s="168" t="s">
        <v>291</v>
      </c>
      <c r="B47" s="174">
        <v>1</v>
      </c>
      <c r="C47" s="170" t="s">
        <v>292</v>
      </c>
      <c r="D47" s="171">
        <f t="shared" si="1"/>
        <v>1107.3800000000001</v>
      </c>
      <c r="E47" s="172">
        <v>1107.3800000000001</v>
      </c>
    </row>
    <row r="48" spans="1:5" ht="30.6" customHeight="1" x14ac:dyDescent="0.25">
      <c r="A48" s="168" t="s">
        <v>293</v>
      </c>
      <c r="B48" s="177">
        <v>0.7</v>
      </c>
      <c r="C48" s="170" t="s">
        <v>16</v>
      </c>
      <c r="D48" s="171">
        <f t="shared" si="1"/>
        <v>3830.1285714285718</v>
      </c>
      <c r="E48" s="172">
        <v>2681.09</v>
      </c>
    </row>
    <row r="49" spans="1:5" ht="28.5" customHeight="1" x14ac:dyDescent="0.25">
      <c r="A49" s="168" t="s">
        <v>388</v>
      </c>
      <c r="B49" s="177">
        <v>0.3</v>
      </c>
      <c r="C49" s="170" t="s">
        <v>16</v>
      </c>
      <c r="D49" s="171">
        <f t="shared" si="1"/>
        <v>4051.4000000000005</v>
      </c>
      <c r="E49" s="172">
        <v>1215.42</v>
      </c>
    </row>
    <row r="50" spans="1:5" ht="15" customHeight="1" x14ac:dyDescent="0.25">
      <c r="A50" s="168" t="s">
        <v>77</v>
      </c>
      <c r="B50" s="176">
        <v>0.11</v>
      </c>
      <c r="C50" s="170" t="s">
        <v>78</v>
      </c>
      <c r="D50" s="171">
        <f t="shared" si="1"/>
        <v>29933.999999999996</v>
      </c>
      <c r="E50" s="172">
        <v>3292.74</v>
      </c>
    </row>
    <row r="51" spans="1:5" ht="15" customHeight="1" x14ac:dyDescent="0.25">
      <c r="A51" s="168" t="s">
        <v>389</v>
      </c>
      <c r="B51" s="175">
        <v>2.2519999999999998</v>
      </c>
      <c r="C51" s="170" t="s">
        <v>16</v>
      </c>
      <c r="D51" s="171">
        <f t="shared" si="1"/>
        <v>1915.0621669627001</v>
      </c>
      <c r="E51" s="172">
        <v>4312.72</v>
      </c>
    </row>
    <row r="52" spans="1:5" ht="15" customHeight="1" x14ac:dyDescent="0.25">
      <c r="A52" s="168" t="s">
        <v>206</v>
      </c>
      <c r="B52" s="176">
        <v>0.01</v>
      </c>
      <c r="C52" s="170" t="s">
        <v>17</v>
      </c>
      <c r="D52" s="171">
        <f t="shared" si="1"/>
        <v>30081</v>
      </c>
      <c r="E52" s="172">
        <v>300.81</v>
      </c>
    </row>
    <row r="53" spans="1:5" ht="15" customHeight="1" x14ac:dyDescent="0.25">
      <c r="A53" s="168" t="s">
        <v>61</v>
      </c>
      <c r="B53" s="176">
        <v>0.01</v>
      </c>
      <c r="C53" s="170" t="s">
        <v>17</v>
      </c>
      <c r="D53" s="171">
        <f t="shared" si="1"/>
        <v>28708.999999999996</v>
      </c>
      <c r="E53" s="172">
        <v>287.08999999999997</v>
      </c>
    </row>
    <row r="54" spans="1:5" ht="15" customHeight="1" x14ac:dyDescent="0.25">
      <c r="A54" s="168" t="s">
        <v>390</v>
      </c>
      <c r="B54" s="174">
        <v>1</v>
      </c>
      <c r="C54" s="170" t="s">
        <v>14</v>
      </c>
      <c r="D54" s="171">
        <f t="shared" si="1"/>
        <v>611.75</v>
      </c>
      <c r="E54" s="172">
        <v>611.75</v>
      </c>
    </row>
    <row r="55" spans="1:5" ht="15" customHeight="1" x14ac:dyDescent="0.25">
      <c r="A55" s="168" t="s">
        <v>391</v>
      </c>
      <c r="B55" s="174">
        <v>3</v>
      </c>
      <c r="C55" s="170" t="s">
        <v>81</v>
      </c>
      <c r="D55" s="171">
        <f t="shared" si="1"/>
        <v>519.2166666666667</v>
      </c>
      <c r="E55" s="172">
        <v>1557.65</v>
      </c>
    </row>
    <row r="56" spans="1:5" ht="15" customHeight="1" x14ac:dyDescent="0.25">
      <c r="A56" s="168" t="s">
        <v>79</v>
      </c>
      <c r="B56" s="176">
        <v>0.54</v>
      </c>
      <c r="C56" s="170" t="s">
        <v>15</v>
      </c>
      <c r="D56" s="171">
        <f t="shared" si="1"/>
        <v>17113.037037037036</v>
      </c>
      <c r="E56" s="172">
        <v>9241.0400000000009</v>
      </c>
    </row>
    <row r="57" spans="1:5" ht="15" customHeight="1" x14ac:dyDescent="0.25">
      <c r="A57" s="168" t="s">
        <v>63</v>
      </c>
      <c r="B57" s="174">
        <v>5</v>
      </c>
      <c r="C57" s="170" t="s">
        <v>18</v>
      </c>
      <c r="D57" s="171">
        <f t="shared" si="1"/>
        <v>251.62199999999999</v>
      </c>
      <c r="E57" s="172">
        <v>1258.1099999999999</v>
      </c>
    </row>
    <row r="58" spans="1:5" ht="15" customHeight="1" x14ac:dyDescent="0.25">
      <c r="A58" s="168" t="s">
        <v>362</v>
      </c>
      <c r="B58" s="174">
        <v>9</v>
      </c>
      <c r="C58" s="170" t="s">
        <v>129</v>
      </c>
      <c r="D58" s="171">
        <f t="shared" si="1"/>
        <v>79.075555555555553</v>
      </c>
      <c r="E58" s="172">
        <v>711.68</v>
      </c>
    </row>
    <row r="59" spans="1:5" ht="15" customHeight="1" x14ac:dyDescent="0.25">
      <c r="A59" s="168" t="s">
        <v>294</v>
      </c>
      <c r="B59" s="174">
        <v>1</v>
      </c>
      <c r="C59" s="170" t="s">
        <v>13</v>
      </c>
      <c r="D59" s="171">
        <f t="shared" si="1"/>
        <v>7368.26</v>
      </c>
      <c r="E59" s="172">
        <v>7368.26</v>
      </c>
    </row>
    <row r="60" spans="1:5" ht="15" customHeight="1" x14ac:dyDescent="0.25">
      <c r="A60" s="168" t="s">
        <v>392</v>
      </c>
      <c r="B60" s="169" t="s">
        <v>20</v>
      </c>
      <c r="C60" s="170" t="s">
        <v>11</v>
      </c>
      <c r="D60" s="171" t="e">
        <f t="shared" si="1"/>
        <v>#VALUE!</v>
      </c>
      <c r="E60" s="172">
        <v>4600</v>
      </c>
    </row>
    <row r="61" spans="1:5" ht="15" customHeight="1" x14ac:dyDescent="0.25">
      <c r="A61" s="168" t="s">
        <v>209</v>
      </c>
      <c r="B61" s="174">
        <v>1</v>
      </c>
      <c r="C61" s="170" t="s">
        <v>14</v>
      </c>
      <c r="D61" s="171">
        <f t="shared" si="1"/>
        <v>10936.37</v>
      </c>
      <c r="E61" s="172">
        <v>10936.37</v>
      </c>
    </row>
    <row r="62" spans="1:5" ht="15" customHeight="1" x14ac:dyDescent="0.25">
      <c r="A62" s="168" t="s">
        <v>213</v>
      </c>
      <c r="B62" s="174">
        <v>1</v>
      </c>
      <c r="C62" s="170" t="s">
        <v>19</v>
      </c>
      <c r="D62" s="171">
        <f t="shared" si="1"/>
        <v>857.06</v>
      </c>
      <c r="E62" s="172">
        <v>857.06</v>
      </c>
    </row>
    <row r="63" spans="1:5" ht="15" customHeight="1" x14ac:dyDescent="0.25">
      <c r="A63" s="168" t="s">
        <v>296</v>
      </c>
      <c r="B63" s="174">
        <v>1</v>
      </c>
      <c r="C63" s="170" t="s">
        <v>19</v>
      </c>
      <c r="D63" s="171">
        <f t="shared" si="1"/>
        <v>598.84</v>
      </c>
      <c r="E63" s="172">
        <v>598.84</v>
      </c>
    </row>
    <row r="64" spans="1:5" ht="15" customHeight="1" x14ac:dyDescent="0.25">
      <c r="A64" s="168" t="s">
        <v>215</v>
      </c>
      <c r="B64" s="174">
        <v>1</v>
      </c>
      <c r="C64" s="170" t="s">
        <v>216</v>
      </c>
      <c r="D64" s="171">
        <f t="shared" si="1"/>
        <v>301.56</v>
      </c>
      <c r="E64" s="172">
        <v>301.56</v>
      </c>
    </row>
    <row r="65" spans="1:5" ht="15" customHeight="1" x14ac:dyDescent="0.25">
      <c r="A65" s="168" t="s">
        <v>66</v>
      </c>
      <c r="B65" s="174">
        <v>33</v>
      </c>
      <c r="C65" s="170" t="s">
        <v>19</v>
      </c>
      <c r="D65" s="171">
        <f t="shared" si="1"/>
        <v>302.27181818181816</v>
      </c>
      <c r="E65" s="172">
        <v>9974.9699999999993</v>
      </c>
    </row>
    <row r="66" spans="1:5" ht="30.75" customHeight="1" x14ac:dyDescent="0.25">
      <c r="A66" s="168" t="s">
        <v>217</v>
      </c>
      <c r="B66" s="174">
        <v>1</v>
      </c>
      <c r="C66" s="170" t="s">
        <v>132</v>
      </c>
      <c r="D66" s="171">
        <f t="shared" si="1"/>
        <v>87.26</v>
      </c>
      <c r="E66" s="172">
        <v>87.26</v>
      </c>
    </row>
    <row r="67" spans="1:5" x14ac:dyDescent="0.25">
      <c r="A67" s="220" t="s">
        <v>297</v>
      </c>
      <c r="B67" s="221"/>
      <c r="C67" s="221"/>
      <c r="D67" s="222"/>
      <c r="E67" s="173"/>
    </row>
    <row r="68" spans="1:5" ht="15" customHeight="1" x14ac:dyDescent="0.25">
      <c r="A68" s="168" t="s">
        <v>393</v>
      </c>
      <c r="B68" s="176">
        <v>0.04</v>
      </c>
      <c r="C68" s="170" t="s">
        <v>17</v>
      </c>
      <c r="D68" s="171">
        <f t="shared" si="1"/>
        <v>33937.25</v>
      </c>
      <c r="E68" s="172">
        <v>1357.49</v>
      </c>
    </row>
    <row r="69" spans="1:5" ht="15" customHeight="1" x14ac:dyDescent="0.25">
      <c r="A69" s="168" t="s">
        <v>394</v>
      </c>
      <c r="B69" s="174">
        <v>1</v>
      </c>
      <c r="C69" s="170" t="s">
        <v>13</v>
      </c>
      <c r="D69" s="171">
        <f t="shared" si="1"/>
        <v>267.06</v>
      </c>
      <c r="E69" s="172">
        <v>267.06</v>
      </c>
    </row>
    <row r="70" spans="1:5" ht="15" customHeight="1" x14ac:dyDescent="0.25">
      <c r="A70" s="168" t="s">
        <v>117</v>
      </c>
      <c r="B70" s="175">
        <v>1.2E-2</v>
      </c>
      <c r="C70" s="170" t="s">
        <v>93</v>
      </c>
      <c r="D70" s="171">
        <f t="shared" si="1"/>
        <v>22350.833333333332</v>
      </c>
      <c r="E70" s="172">
        <v>268.20999999999998</v>
      </c>
    </row>
    <row r="71" spans="1:5" ht="15" customHeight="1" x14ac:dyDescent="0.25">
      <c r="A71" s="168" t="s">
        <v>395</v>
      </c>
      <c r="B71" s="176">
        <v>0.02</v>
      </c>
      <c r="C71" s="170" t="s">
        <v>93</v>
      </c>
      <c r="D71" s="171">
        <f t="shared" si="1"/>
        <v>34790</v>
      </c>
      <c r="E71" s="172">
        <v>695.8</v>
      </c>
    </row>
    <row r="72" spans="1:5" ht="15" customHeight="1" x14ac:dyDescent="0.25">
      <c r="A72" s="168" t="s">
        <v>91</v>
      </c>
      <c r="B72" s="176">
        <v>0.12</v>
      </c>
      <c r="C72" s="170" t="s">
        <v>17</v>
      </c>
      <c r="D72" s="171">
        <f t="shared" si="1"/>
        <v>6070</v>
      </c>
      <c r="E72" s="172">
        <v>728.4</v>
      </c>
    </row>
    <row r="73" spans="1:5" ht="15" customHeight="1" x14ac:dyDescent="0.25">
      <c r="A73" s="168" t="s">
        <v>396</v>
      </c>
      <c r="B73" s="174">
        <v>7</v>
      </c>
      <c r="C73" s="170" t="s">
        <v>93</v>
      </c>
      <c r="D73" s="171">
        <f t="shared" si="1"/>
        <v>164.51714285714283</v>
      </c>
      <c r="E73" s="172">
        <v>1151.6199999999999</v>
      </c>
    </row>
    <row r="74" spans="1:5" ht="15" customHeight="1" x14ac:dyDescent="0.25">
      <c r="A74" s="168" t="s">
        <v>300</v>
      </c>
      <c r="B74" s="176">
        <v>0.06</v>
      </c>
      <c r="C74" s="170" t="s">
        <v>15</v>
      </c>
      <c r="D74" s="171">
        <f t="shared" si="1"/>
        <v>43269</v>
      </c>
      <c r="E74" s="172">
        <v>2596.14</v>
      </c>
    </row>
    <row r="75" spans="1:5" ht="29.25" customHeight="1" x14ac:dyDescent="0.25">
      <c r="A75" s="168" t="s">
        <v>161</v>
      </c>
      <c r="B75" s="176">
        <v>2.52</v>
      </c>
      <c r="C75" s="170" t="s">
        <v>12</v>
      </c>
      <c r="D75" s="171">
        <f t="shared" si="1"/>
        <v>324.80555555555554</v>
      </c>
      <c r="E75" s="172">
        <v>818.51</v>
      </c>
    </row>
    <row r="76" spans="1:5" ht="29.25" customHeight="1" x14ac:dyDescent="0.25">
      <c r="A76" s="168" t="s">
        <v>397</v>
      </c>
      <c r="B76" s="175">
        <v>1.2E-2</v>
      </c>
      <c r="C76" s="170" t="s">
        <v>15</v>
      </c>
      <c r="D76" s="171">
        <f t="shared" si="1"/>
        <v>66078.333333333343</v>
      </c>
      <c r="E76" s="172">
        <v>792.94</v>
      </c>
    </row>
    <row r="77" spans="1:5" ht="29.25" customHeight="1" x14ac:dyDescent="0.25">
      <c r="A77" s="168" t="s">
        <v>411</v>
      </c>
      <c r="B77" s="175">
        <v>4.2000000000000003E-2</v>
      </c>
      <c r="C77" s="170" t="s">
        <v>93</v>
      </c>
      <c r="D77" s="171">
        <f t="shared" si="1"/>
        <v>9957.1428571428569</v>
      </c>
      <c r="E77" s="172">
        <v>418.2</v>
      </c>
    </row>
    <row r="78" spans="1:5" ht="15" customHeight="1" x14ac:dyDescent="0.25">
      <c r="A78" s="168" t="s">
        <v>118</v>
      </c>
      <c r="B78" s="175">
        <v>0.161</v>
      </c>
      <c r="C78" s="170" t="s">
        <v>116</v>
      </c>
      <c r="D78" s="171">
        <f t="shared" si="1"/>
        <v>5137.1428571428569</v>
      </c>
      <c r="E78" s="172">
        <v>827.08</v>
      </c>
    </row>
    <row r="79" spans="1:5" ht="15" customHeight="1" x14ac:dyDescent="0.25">
      <c r="A79" s="168" t="s">
        <v>412</v>
      </c>
      <c r="B79" s="175">
        <v>4.2000000000000003E-2</v>
      </c>
      <c r="C79" s="170" t="s">
        <v>93</v>
      </c>
      <c r="D79" s="171">
        <f t="shared" si="1"/>
        <v>14088.333333333334</v>
      </c>
      <c r="E79" s="172">
        <v>591.71</v>
      </c>
    </row>
    <row r="80" spans="1:5" ht="15" customHeight="1" x14ac:dyDescent="0.25">
      <c r="A80" s="168" t="s">
        <v>413</v>
      </c>
      <c r="B80" s="175">
        <v>4.2000000000000003E-2</v>
      </c>
      <c r="C80" s="170" t="s">
        <v>93</v>
      </c>
      <c r="D80" s="171">
        <f t="shared" si="1"/>
        <v>142375.23809523808</v>
      </c>
      <c r="E80" s="172">
        <v>5979.76</v>
      </c>
    </row>
    <row r="81" spans="1:5" ht="15.75" customHeight="1" x14ac:dyDescent="0.25">
      <c r="A81" s="168" t="s">
        <v>414</v>
      </c>
      <c r="B81" s="175">
        <v>4.2000000000000003E-2</v>
      </c>
      <c r="C81" s="170" t="s">
        <v>93</v>
      </c>
      <c r="D81" s="171">
        <f t="shared" si="1"/>
        <v>7605</v>
      </c>
      <c r="E81" s="172">
        <v>319.41000000000003</v>
      </c>
    </row>
    <row r="82" spans="1:5" ht="15" customHeight="1" x14ac:dyDescent="0.25">
      <c r="A82" s="168" t="s">
        <v>398</v>
      </c>
      <c r="B82" s="176">
        <v>0.04</v>
      </c>
      <c r="C82" s="170" t="s">
        <v>17</v>
      </c>
      <c r="D82" s="171">
        <f t="shared" si="1"/>
        <v>96346.25</v>
      </c>
      <c r="E82" s="172">
        <v>3853.85</v>
      </c>
    </row>
    <row r="83" spans="1:5" ht="15" customHeight="1" x14ac:dyDescent="0.25">
      <c r="A83" s="168" t="s">
        <v>399</v>
      </c>
      <c r="B83" s="176">
        <v>0.04</v>
      </c>
      <c r="C83" s="170" t="s">
        <v>17</v>
      </c>
      <c r="D83" s="171">
        <f t="shared" si="1"/>
        <v>54837.750000000007</v>
      </c>
      <c r="E83" s="172">
        <v>2193.5100000000002</v>
      </c>
    </row>
    <row r="84" spans="1:5" ht="15" customHeight="1" x14ac:dyDescent="0.25">
      <c r="A84" s="168" t="s">
        <v>400</v>
      </c>
      <c r="B84" s="176">
        <v>0.02</v>
      </c>
      <c r="C84" s="170" t="s">
        <v>17</v>
      </c>
      <c r="D84" s="171">
        <f t="shared" si="1"/>
        <v>48011.5</v>
      </c>
      <c r="E84" s="172">
        <v>960.23</v>
      </c>
    </row>
    <row r="85" spans="1:5" ht="30" customHeight="1" x14ac:dyDescent="0.25">
      <c r="A85" s="168" t="s">
        <v>312</v>
      </c>
      <c r="B85" s="175">
        <v>1.0999999999999999E-2</v>
      </c>
      <c r="C85" s="170" t="s">
        <v>15</v>
      </c>
      <c r="D85" s="171">
        <f t="shared" si="1"/>
        <v>43894.545454545456</v>
      </c>
      <c r="E85" s="172">
        <v>482.84</v>
      </c>
    </row>
    <row r="86" spans="1:5" ht="15" customHeight="1" x14ac:dyDescent="0.25">
      <c r="A86" s="168" t="s">
        <v>401</v>
      </c>
      <c r="B86" s="176">
        <v>0.17</v>
      </c>
      <c r="C86" s="170" t="s">
        <v>16</v>
      </c>
      <c r="D86" s="171">
        <f t="shared" si="1"/>
        <v>2115.3529411764707</v>
      </c>
      <c r="E86" s="172">
        <v>359.61</v>
      </c>
    </row>
    <row r="87" spans="1:5" ht="28.5" customHeight="1" x14ac:dyDescent="0.25">
      <c r="A87" s="168" t="s">
        <v>67</v>
      </c>
      <c r="B87" s="175">
        <v>2.254</v>
      </c>
      <c r="C87" s="170" t="s">
        <v>16</v>
      </c>
      <c r="D87" s="171">
        <f t="shared" si="1"/>
        <v>2026.0337178349603</v>
      </c>
      <c r="E87" s="172">
        <v>4566.68</v>
      </c>
    </row>
    <row r="88" spans="1:5" ht="28.5" customHeight="1" x14ac:dyDescent="0.25">
      <c r="A88" s="168" t="s">
        <v>402</v>
      </c>
      <c r="B88" s="175">
        <v>2.2519999999999998</v>
      </c>
      <c r="C88" s="170" t="s">
        <v>16</v>
      </c>
      <c r="D88" s="171">
        <f t="shared" si="1"/>
        <v>2013.6545293072827</v>
      </c>
      <c r="E88" s="172">
        <v>4534.75</v>
      </c>
    </row>
    <row r="89" spans="1:5" ht="28.5" customHeight="1" x14ac:dyDescent="0.25">
      <c r="A89" s="168" t="s">
        <v>403</v>
      </c>
      <c r="B89" s="175">
        <f>2*3.424</f>
        <v>6.8479999999999999</v>
      </c>
      <c r="C89" s="170" t="s">
        <v>16</v>
      </c>
      <c r="D89" s="171">
        <f t="shared" si="1"/>
        <v>1831.1185747663551</v>
      </c>
      <c r="E89" s="172">
        <f>2*6269.75</f>
        <v>12539.5</v>
      </c>
    </row>
    <row r="90" spans="1:5" ht="28.5" customHeight="1" x14ac:dyDescent="0.25">
      <c r="A90" s="168" t="s">
        <v>60</v>
      </c>
      <c r="B90" s="175">
        <f>2*2.252</f>
        <v>4.5039999999999996</v>
      </c>
      <c r="C90" s="170" t="s">
        <v>16</v>
      </c>
      <c r="D90" s="171">
        <f t="shared" si="1"/>
        <v>2005.50621669627</v>
      </c>
      <c r="E90" s="172">
        <f>2*4516.4</f>
        <v>9032.7999999999993</v>
      </c>
    </row>
    <row r="91" spans="1:5" ht="15.75" customHeight="1" x14ac:dyDescent="0.25">
      <c r="A91" s="168" t="s">
        <v>404</v>
      </c>
      <c r="B91" s="174">
        <v>80</v>
      </c>
      <c r="C91" s="170" t="s">
        <v>405</v>
      </c>
      <c r="D91" s="171">
        <f t="shared" si="1"/>
        <v>80.637874999999994</v>
      </c>
      <c r="E91" s="172">
        <v>6451.03</v>
      </c>
    </row>
    <row r="92" spans="1:5" ht="15" customHeight="1" x14ac:dyDescent="0.25">
      <c r="A92" s="168" t="s">
        <v>223</v>
      </c>
      <c r="B92" s="174">
        <v>12</v>
      </c>
      <c r="C92" s="170" t="s">
        <v>68</v>
      </c>
      <c r="D92" s="171">
        <f t="shared" ref="D92:D102" si="2">E92/B92</f>
        <v>85.622500000000002</v>
      </c>
      <c r="E92" s="172">
        <v>1027.47</v>
      </c>
    </row>
    <row r="93" spans="1:5" ht="15" customHeight="1" x14ac:dyDescent="0.25">
      <c r="A93" s="168" t="s">
        <v>406</v>
      </c>
      <c r="B93" s="174">
        <v>6</v>
      </c>
      <c r="C93" s="170" t="s">
        <v>405</v>
      </c>
      <c r="D93" s="171">
        <f t="shared" si="2"/>
        <v>116.50833333333333</v>
      </c>
      <c r="E93" s="172">
        <v>699.05</v>
      </c>
    </row>
    <row r="94" spans="1:5" ht="29.25" customHeight="1" x14ac:dyDescent="0.25">
      <c r="A94" s="168" t="s">
        <v>407</v>
      </c>
      <c r="B94" s="174">
        <v>260</v>
      </c>
      <c r="C94" s="170" t="s">
        <v>405</v>
      </c>
      <c r="D94" s="171">
        <f t="shared" si="2"/>
        <v>55.325384615384614</v>
      </c>
      <c r="E94" s="172">
        <v>14384.6</v>
      </c>
    </row>
    <row r="95" spans="1:5" ht="15" customHeight="1" x14ac:dyDescent="0.25">
      <c r="A95" s="168" t="s">
        <v>408</v>
      </c>
      <c r="B95" s="174">
        <v>4</v>
      </c>
      <c r="C95" s="170" t="s">
        <v>13</v>
      </c>
      <c r="D95" s="171">
        <f t="shared" si="2"/>
        <v>514.45000000000005</v>
      </c>
      <c r="E95" s="172">
        <v>2057.8000000000002</v>
      </c>
    </row>
    <row r="96" spans="1:5" ht="27.75" customHeight="1" x14ac:dyDescent="0.25">
      <c r="A96" s="168" t="s">
        <v>224</v>
      </c>
      <c r="B96" s="174">
        <v>144</v>
      </c>
      <c r="C96" s="170" t="s">
        <v>81</v>
      </c>
      <c r="D96" s="171">
        <f t="shared" si="2"/>
        <v>57.496458333333329</v>
      </c>
      <c r="E96" s="172">
        <v>8279.49</v>
      </c>
    </row>
    <row r="97" spans="1:7" ht="27.75" customHeight="1" x14ac:dyDescent="0.25">
      <c r="A97" s="168" t="s">
        <v>126</v>
      </c>
      <c r="B97" s="175">
        <v>1.712</v>
      </c>
      <c r="C97" s="170" t="s">
        <v>16</v>
      </c>
      <c r="D97" s="171">
        <f t="shared" si="2"/>
        <v>1831.1214953271028</v>
      </c>
      <c r="E97" s="172">
        <v>3134.88</v>
      </c>
    </row>
    <row r="98" spans="1:7" ht="15" customHeight="1" x14ac:dyDescent="0.25">
      <c r="A98" s="168" t="s">
        <v>409</v>
      </c>
      <c r="B98" s="176">
        <v>0.02</v>
      </c>
      <c r="C98" s="170" t="s">
        <v>17</v>
      </c>
      <c r="D98" s="171">
        <f t="shared" si="2"/>
        <v>55549.5</v>
      </c>
      <c r="E98" s="172">
        <v>1110.99</v>
      </c>
    </row>
    <row r="99" spans="1:7" ht="30" customHeight="1" x14ac:dyDescent="0.25">
      <c r="A99" s="168" t="s">
        <v>321</v>
      </c>
      <c r="B99" s="175">
        <v>2E-3</v>
      </c>
      <c r="C99" s="170" t="s">
        <v>93</v>
      </c>
      <c r="D99" s="171">
        <f t="shared" si="2"/>
        <v>169840</v>
      </c>
      <c r="E99" s="172">
        <v>339.68</v>
      </c>
    </row>
    <row r="100" spans="1:7" ht="15" customHeight="1" x14ac:dyDescent="0.25">
      <c r="A100" s="168" t="s">
        <v>137</v>
      </c>
      <c r="B100" s="176">
        <v>0.01</v>
      </c>
      <c r="C100" s="170" t="s">
        <v>17</v>
      </c>
      <c r="D100" s="171">
        <f t="shared" si="2"/>
        <v>34050</v>
      </c>
      <c r="E100" s="172">
        <v>340.5</v>
      </c>
    </row>
    <row r="101" spans="1:7" ht="15" customHeight="1" x14ac:dyDescent="0.25">
      <c r="A101" s="168" t="s">
        <v>410</v>
      </c>
      <c r="B101" s="175">
        <v>1.2E-2</v>
      </c>
      <c r="C101" s="170" t="s">
        <v>93</v>
      </c>
      <c r="D101" s="171">
        <f t="shared" si="2"/>
        <v>15773.333333333334</v>
      </c>
      <c r="E101" s="172">
        <v>189.28</v>
      </c>
    </row>
    <row r="102" spans="1:7" ht="28.5" customHeight="1" x14ac:dyDescent="0.25">
      <c r="A102" s="168" t="s">
        <v>94</v>
      </c>
      <c r="B102" s="176">
        <v>0.02</v>
      </c>
      <c r="C102" s="170" t="s">
        <v>17</v>
      </c>
      <c r="D102" s="171">
        <f t="shared" si="2"/>
        <v>51120.5</v>
      </c>
      <c r="E102" s="172">
        <v>1022.41</v>
      </c>
    </row>
    <row r="103" spans="1:7" ht="15" customHeight="1" x14ac:dyDescent="0.25">
      <c r="A103" s="220" t="s">
        <v>39</v>
      </c>
      <c r="B103" s="221"/>
      <c r="C103" s="221"/>
      <c r="D103" s="222"/>
      <c r="E103" s="173"/>
    </row>
    <row r="104" spans="1:7" ht="28.5" customHeight="1" x14ac:dyDescent="0.25">
      <c r="A104" s="168" t="s">
        <v>58</v>
      </c>
      <c r="B104" s="169" t="s">
        <v>263</v>
      </c>
      <c r="C104" s="170" t="s">
        <v>11</v>
      </c>
      <c r="D104" s="171">
        <f>E104</f>
        <v>10821.94</v>
      </c>
      <c r="E104" s="172">
        <v>10821.94</v>
      </c>
    </row>
    <row r="105" spans="1:7" x14ac:dyDescent="0.25">
      <c r="A105" s="220" t="s">
        <v>106</v>
      </c>
      <c r="B105" s="221"/>
      <c r="C105" s="221"/>
      <c r="D105" s="222"/>
      <c r="E105" s="173"/>
    </row>
    <row r="106" spans="1:7" ht="15" customHeight="1" x14ac:dyDescent="0.25">
      <c r="A106" s="168" t="s">
        <v>199</v>
      </c>
      <c r="B106" s="169" t="s">
        <v>263</v>
      </c>
      <c r="C106" s="170" t="s">
        <v>284</v>
      </c>
      <c r="D106" s="171">
        <f>E106</f>
        <v>13600</v>
      </c>
      <c r="E106" s="172">
        <v>13600</v>
      </c>
    </row>
    <row r="107" spans="1:7" x14ac:dyDescent="0.25">
      <c r="A107" s="220" t="s">
        <v>83</v>
      </c>
      <c r="B107" s="221"/>
      <c r="C107" s="221"/>
      <c r="D107" s="222"/>
      <c r="E107" s="173"/>
    </row>
    <row r="108" spans="1:7" ht="15" customHeight="1" x14ac:dyDescent="0.25">
      <c r="A108" s="168" t="s">
        <v>84</v>
      </c>
      <c r="B108" s="169" t="s">
        <v>263</v>
      </c>
      <c r="C108" s="170" t="s">
        <v>11</v>
      </c>
      <c r="D108" s="171">
        <f>E108</f>
        <v>21600</v>
      </c>
      <c r="E108" s="172">
        <v>21600</v>
      </c>
    </row>
    <row r="109" spans="1:7" ht="15" customHeight="1" x14ac:dyDescent="0.25">
      <c r="A109" s="220" t="s">
        <v>369</v>
      </c>
      <c r="B109" s="221"/>
      <c r="C109" s="221"/>
      <c r="D109" s="222"/>
      <c r="E109" s="173"/>
    </row>
    <row r="110" spans="1:7" ht="15" customHeight="1" thickBot="1" x14ac:dyDescent="0.3">
      <c r="A110" s="168" t="s">
        <v>86</v>
      </c>
      <c r="B110" s="169" t="s">
        <v>22</v>
      </c>
      <c r="C110" s="170" t="s">
        <v>11</v>
      </c>
      <c r="D110" s="171">
        <f>E110</f>
        <v>862.04</v>
      </c>
      <c r="E110" s="172">
        <v>862.04</v>
      </c>
    </row>
    <row r="111" spans="1:7" ht="27.75" customHeight="1" x14ac:dyDescent="0.25">
      <c r="A111" s="168" t="s">
        <v>370</v>
      </c>
      <c r="B111" s="169" t="s">
        <v>22</v>
      </c>
      <c r="C111" s="170" t="s">
        <v>11</v>
      </c>
      <c r="D111" s="171">
        <f>E111</f>
        <v>2091.96</v>
      </c>
      <c r="E111" s="172">
        <v>2091.96</v>
      </c>
      <c r="F111" s="160">
        <f>SUM(E17:E111)</f>
        <v>485685.74999999988</v>
      </c>
      <c r="G111" s="157" t="s">
        <v>415</v>
      </c>
    </row>
    <row r="112" spans="1:7" s="28" customFormat="1" x14ac:dyDescent="0.25">
      <c r="A112" s="36" t="s">
        <v>10</v>
      </c>
      <c r="B112" s="53"/>
      <c r="C112" s="53"/>
      <c r="D112" s="53"/>
      <c r="E112" s="54"/>
    </row>
    <row r="113" spans="1:6" s="28" customFormat="1" x14ac:dyDescent="0.25">
      <c r="A113" s="37" t="s">
        <v>72</v>
      </c>
      <c r="B113" s="55" t="s">
        <v>21</v>
      </c>
      <c r="C113" s="55" t="s">
        <v>11</v>
      </c>
      <c r="D113" s="55">
        <f>E113</f>
        <v>48568.57499999999</v>
      </c>
      <c r="E113" s="56">
        <f>SUM(E17:E111)*10%</f>
        <v>48568.57499999999</v>
      </c>
    </row>
    <row r="114" spans="1:6" x14ac:dyDescent="0.25">
      <c r="A114" s="149" t="s">
        <v>25</v>
      </c>
      <c r="B114" s="148"/>
      <c r="C114" s="148"/>
      <c r="D114" s="148"/>
      <c r="E114" s="150">
        <f>F111+E113</f>
        <v>534254.32499999984</v>
      </c>
    </row>
    <row r="115" spans="1:6" x14ac:dyDescent="0.25">
      <c r="A115" s="215"/>
      <c r="B115" s="215"/>
      <c r="C115" s="215"/>
      <c r="D115" s="215"/>
      <c r="E115" s="215"/>
    </row>
    <row r="116" spans="1:6" x14ac:dyDescent="0.25">
      <c r="A116" s="215"/>
      <c r="B116" s="215"/>
      <c r="C116" s="215"/>
      <c r="D116" s="215"/>
      <c r="E116" s="215"/>
    </row>
    <row r="117" spans="1:6" s="163" customFormat="1" ht="21.75" customHeight="1" x14ac:dyDescent="0.25">
      <c r="A117" s="223" t="s">
        <v>417</v>
      </c>
      <c r="B117" s="223"/>
      <c r="C117" s="223"/>
      <c r="D117" s="223"/>
      <c r="E117" s="161">
        <f>E114</f>
        <v>534254.32499999984</v>
      </c>
      <c r="F117" s="162"/>
    </row>
    <row r="118" spans="1:6" s="163" customFormat="1" ht="20.25" customHeight="1" x14ac:dyDescent="0.25">
      <c r="A118" s="224" t="s">
        <v>420</v>
      </c>
      <c r="B118" s="224"/>
      <c r="C118" s="224"/>
      <c r="D118" s="224"/>
      <c r="E118" s="224"/>
      <c r="F118" s="164"/>
    </row>
    <row r="119" spans="1:6" s="163" customFormat="1" ht="24.75" customHeight="1" x14ac:dyDescent="0.25">
      <c r="A119" s="223" t="s">
        <v>322</v>
      </c>
      <c r="B119" s="223"/>
      <c r="C119" s="223"/>
      <c r="D119" s="223"/>
      <c r="E119" s="223"/>
      <c r="F119" s="165"/>
    </row>
    <row r="120" spans="1:6" s="163" customFormat="1" ht="24" customHeight="1" x14ac:dyDescent="0.25">
      <c r="A120" s="223" t="s">
        <v>323</v>
      </c>
      <c r="B120" s="223"/>
      <c r="C120" s="223"/>
      <c r="D120" s="223"/>
      <c r="E120" s="223"/>
      <c r="F120" s="165"/>
    </row>
    <row r="121" spans="1:6" s="163" customFormat="1" ht="30.75" customHeight="1" x14ac:dyDescent="0.25">
      <c r="A121" s="223" t="s">
        <v>324</v>
      </c>
      <c r="B121" s="223"/>
      <c r="C121" s="223"/>
      <c r="D121" s="223"/>
      <c r="E121" s="223"/>
      <c r="F121" s="165"/>
    </row>
    <row r="122" spans="1:6" s="163" customFormat="1" x14ac:dyDescent="0.25">
      <c r="A122" s="166"/>
      <c r="B122" s="166"/>
      <c r="C122" s="166"/>
      <c r="D122" s="166"/>
      <c r="E122" s="166"/>
      <c r="F122" s="166"/>
    </row>
    <row r="123" spans="1:6" s="163" customFormat="1" ht="24.75" customHeight="1" x14ac:dyDescent="0.25">
      <c r="A123" s="223" t="s">
        <v>416</v>
      </c>
      <c r="B123" s="223"/>
      <c r="C123" s="223"/>
      <c r="D123" s="223"/>
      <c r="E123" s="223"/>
      <c r="F123" s="165"/>
    </row>
    <row r="124" spans="1:6" ht="18.75" customHeight="1" x14ac:dyDescent="0.25">
      <c r="A124" s="167" t="s">
        <v>371</v>
      </c>
      <c r="B124" s="167"/>
      <c r="C124" s="167"/>
      <c r="D124" s="167"/>
      <c r="E124" s="167"/>
    </row>
    <row r="125" spans="1:6" ht="24.75" customHeight="1" x14ac:dyDescent="0.25">
      <c r="A125" s="167" t="s">
        <v>418</v>
      </c>
      <c r="B125" s="167"/>
      <c r="C125" s="167"/>
      <c r="D125" s="167"/>
      <c r="E125" s="167"/>
    </row>
    <row r="126" spans="1:6" ht="10.5" customHeight="1" x14ac:dyDescent="0.25">
      <c r="B126" s="167"/>
      <c r="C126" s="167"/>
      <c r="D126" s="167" t="s">
        <v>27</v>
      </c>
      <c r="E126" s="167"/>
    </row>
    <row r="127" spans="1:6" x14ac:dyDescent="0.25">
      <c r="A127" s="215"/>
      <c r="B127" s="215"/>
      <c r="C127" s="215"/>
      <c r="D127" s="215"/>
      <c r="E127" s="215"/>
    </row>
    <row r="128" spans="1:6" x14ac:dyDescent="0.25">
      <c r="A128" s="215" t="s">
        <v>325</v>
      </c>
      <c r="B128" s="215"/>
      <c r="C128" s="215"/>
      <c r="D128" s="215"/>
      <c r="E128" s="215"/>
    </row>
    <row r="129" spans="2:5" ht="10.5" customHeight="1" x14ac:dyDescent="0.25">
      <c r="B129" s="215"/>
      <c r="C129" s="215"/>
      <c r="D129" s="215" t="s">
        <v>27</v>
      </c>
      <c r="E129" s="215"/>
    </row>
  </sheetData>
  <mergeCells count="36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67:D67"/>
    <mergeCell ref="A10:E10"/>
    <mergeCell ref="A11:E11"/>
    <mergeCell ref="A12:E12"/>
    <mergeCell ref="A13:E13"/>
    <mergeCell ref="A14:E14"/>
    <mergeCell ref="A103:D103"/>
    <mergeCell ref="A105:D105"/>
    <mergeCell ref="A107:D107"/>
    <mergeCell ref="A109:D109"/>
    <mergeCell ref="A117:D117"/>
    <mergeCell ref="A128:E128"/>
    <mergeCell ref="B129:C129"/>
    <mergeCell ref="D129:E129"/>
    <mergeCell ref="A16:D16"/>
    <mergeCell ref="A18:D18"/>
    <mergeCell ref="A24:D24"/>
    <mergeCell ref="A26:D26"/>
    <mergeCell ref="A28:D28"/>
    <mergeCell ref="A127:E127"/>
    <mergeCell ref="A119:E119"/>
    <mergeCell ref="A120:E120"/>
    <mergeCell ref="A121:E121"/>
    <mergeCell ref="A123:E123"/>
    <mergeCell ref="A115:E115"/>
    <mergeCell ref="A116:E116"/>
    <mergeCell ref="A118:E118"/>
  </mergeCells>
  <pageMargins left="0.70866141732283472" right="0.51181102362204722" top="0.35433070866141736" bottom="0.35433070866141736" header="0.11811023622047245" footer="0.11811023622047245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2022-04-11T16:54:42Z</dcterms:modified>
</cp:coreProperties>
</file>