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75" yWindow="495" windowWidth="16500" windowHeight="11760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Акт!$A$1:$E$110</definedName>
    <definedName name="_xlnm.Print_Area" localSheetId="3">'Акт (2)'!$A$1:$E$120</definedName>
    <definedName name="_xlnm.Print_Area" localSheetId="9">акт21!$A$3:$E$110</definedName>
    <definedName name="_xlnm.Print_Area" localSheetId="1">Бюджет!$A$1:$D$42</definedName>
    <definedName name="_xlnm.Print_Area" localSheetId="7">Лист1!$A$3:$E$111</definedName>
    <definedName name="_xlnm.Print_Area" localSheetId="5">Лист3!$A$2:$E$100</definedName>
  </definedNames>
  <calcPr calcId="145621"/>
</workbook>
</file>

<file path=xl/calcChain.xml><?xml version="1.0" encoding="utf-8"?>
<calcChain xmlns="http://schemas.openxmlformats.org/spreadsheetml/2006/main">
  <c r="A99" i="10" l="1"/>
  <c r="E80" i="10" l="1"/>
  <c r="B80" i="10"/>
  <c r="E49" i="10"/>
  <c r="B49" i="10"/>
  <c r="E21" i="10" l="1"/>
  <c r="E76" i="10" l="1"/>
  <c r="B76" i="10"/>
  <c r="E75" i="10"/>
  <c r="B75" i="10"/>
  <c r="D22" i="10"/>
  <c r="E20" i="10"/>
  <c r="F92" i="10" l="1"/>
  <c r="F18" i="9"/>
  <c r="F14" i="9"/>
  <c r="E94" i="10"/>
  <c r="D94" i="10" s="1"/>
  <c r="D92" i="10"/>
  <c r="D91" i="10"/>
  <c r="D89" i="10"/>
  <c r="D87" i="10"/>
  <c r="D85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0" i="10"/>
  <c r="D61" i="10"/>
  <c r="D41" i="10"/>
  <c r="D33" i="10"/>
  <c r="D34" i="10"/>
  <c r="D35" i="10"/>
  <c r="D36" i="10"/>
  <c r="D37" i="10"/>
  <c r="D38" i="10"/>
  <c r="D39" i="10"/>
  <c r="D40" i="10"/>
  <c r="D32" i="10"/>
  <c r="D30" i="10"/>
  <c r="D28" i="10"/>
  <c r="D26" i="10"/>
  <c r="D24" i="10"/>
  <c r="D20" i="10"/>
  <c r="D21" i="10"/>
  <c r="D19" i="10"/>
  <c r="F22" i="9" l="1"/>
  <c r="F25" i="9"/>
  <c r="E95" i="10"/>
  <c r="E98" i="10" s="1"/>
  <c r="F23" i="9" s="1"/>
  <c r="E95" i="8"/>
  <c r="H25" i="7"/>
  <c r="D88" i="8"/>
  <c r="D90" i="8"/>
  <c r="D91" i="8"/>
  <c r="D93" i="8"/>
  <c r="D86" i="8"/>
  <c r="D70" i="8"/>
  <c r="D81" i="8"/>
  <c r="D64" i="8"/>
  <c r="D45" i="8"/>
  <c r="D44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5" i="8"/>
  <c r="D66" i="8"/>
  <c r="D67" i="8"/>
  <c r="D68" i="8"/>
  <c r="D71" i="8"/>
  <c r="D72" i="8"/>
  <c r="D73" i="8"/>
  <c r="D74" i="8"/>
  <c r="D75" i="8"/>
  <c r="D76" i="8"/>
  <c r="D77" i="8"/>
  <c r="D78" i="8"/>
  <c r="D79" i="8"/>
  <c r="D80" i="8"/>
  <c r="D82" i="8"/>
  <c r="D83" i="8"/>
  <c r="D84" i="8"/>
  <c r="D43" i="8"/>
  <c r="D37" i="8"/>
  <c r="D39" i="8"/>
  <c r="D41" i="8"/>
  <c r="D36" i="8"/>
  <c r="D25" i="8"/>
  <c r="D26" i="8"/>
  <c r="D27" i="8"/>
  <c r="D28" i="8"/>
  <c r="D29" i="8"/>
  <c r="D30" i="8"/>
  <c r="D31" i="8"/>
  <c r="D32" i="8"/>
  <c r="D33" i="8"/>
  <c r="D34" i="8"/>
  <c r="D35" i="8"/>
  <c r="D24" i="8"/>
  <c r="D21" i="8"/>
  <c r="D20" i="8"/>
  <c r="D22" i="8"/>
  <c r="D23" i="8"/>
  <c r="D19" i="8"/>
  <c r="F24" i="9" l="1"/>
  <c r="D95" i="8"/>
  <c r="E96" i="8" l="1"/>
  <c r="F23" i="7" s="1"/>
  <c r="F19" i="7"/>
  <c r="F15" i="7"/>
  <c r="F18" i="7"/>
  <c r="F22" i="7" s="1"/>
  <c r="F14" i="7"/>
  <c r="F24" i="7" l="1"/>
  <c r="F25" i="7"/>
  <c r="F15" i="6"/>
  <c r="F13" i="6"/>
  <c r="E85" i="3"/>
  <c r="D85" i="3" s="1"/>
  <c r="D81" i="3"/>
  <c r="D83" i="3"/>
  <c r="D79" i="3"/>
  <c r="D32" i="3"/>
  <c r="D33" i="3"/>
  <c r="D34" i="3"/>
  <c r="D35" i="3"/>
  <c r="D36" i="3"/>
  <c r="D37" i="3"/>
  <c r="D38" i="3"/>
  <c r="D39" i="3"/>
  <c r="D40" i="3"/>
  <c r="D41" i="3"/>
  <c r="D42" i="3"/>
  <c r="D43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31" i="3"/>
  <c r="D22" i="3"/>
  <c r="D23" i="3"/>
  <c r="D25" i="3"/>
  <c r="D27" i="3"/>
  <c r="D29" i="3"/>
  <c r="D21" i="3"/>
  <c r="D20" i="3"/>
  <c r="D19" i="3"/>
  <c r="F18" i="6"/>
  <c r="F22" i="6" s="1"/>
  <c r="F14" i="6"/>
  <c r="E86" i="3" l="1"/>
  <c r="F23" i="6" s="1"/>
  <c r="F24" i="6" s="1"/>
  <c r="F25" i="6"/>
  <c r="D98" i="5"/>
  <c r="D100" i="5"/>
  <c r="D101" i="5"/>
  <c r="D96" i="5"/>
  <c r="D54" i="5"/>
  <c r="D52" i="5"/>
  <c r="D46" i="5"/>
  <c r="E17" i="5"/>
  <c r="D13" i="5"/>
  <c r="D15" i="5"/>
  <c r="D17" i="5"/>
  <c r="D11" i="5"/>
  <c r="D7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7" i="5"/>
  <c r="D38" i="5"/>
  <c r="D39" i="5"/>
  <c r="D40" i="5"/>
  <c r="D41" i="5"/>
  <c r="D42" i="5"/>
  <c r="D43" i="5"/>
  <c r="D44" i="5"/>
  <c r="D45" i="5"/>
  <c r="D47" i="5"/>
  <c r="D48" i="5"/>
  <c r="D49" i="5"/>
  <c r="D50" i="5"/>
  <c r="D56" i="5"/>
  <c r="D57" i="5"/>
  <c r="D58" i="5"/>
  <c r="D59" i="5"/>
  <c r="D60" i="5"/>
  <c r="D61" i="5"/>
  <c r="D62" i="5"/>
  <c r="D63" i="5"/>
  <c r="D64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19" i="5"/>
  <c r="D9" i="5"/>
  <c r="E103" i="5" l="1"/>
  <c r="E104" i="5" s="1"/>
  <c r="F23" i="4" s="1"/>
  <c r="D103" i="5" l="1"/>
  <c r="F15" i="4"/>
  <c r="F14" i="4" s="1"/>
  <c r="F13" i="4"/>
  <c r="F18" i="4"/>
  <c r="F22" i="4" s="1"/>
  <c r="F24" i="4" s="1"/>
  <c r="F25" i="4" l="1"/>
  <c r="B33" i="2" l="1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C35" i="2"/>
  <c r="E94" i="1" s="1"/>
  <c r="D35" i="2"/>
  <c r="B34" i="2" l="1"/>
  <c r="E95" i="1"/>
  <c r="B35" i="2"/>
  <c r="E36" i="2" s="1"/>
  <c r="D94" i="1"/>
  <c r="D92" i="1"/>
  <c r="D90" i="1"/>
  <c r="D88" i="1"/>
  <c r="D86" i="1"/>
  <c r="D85" i="1"/>
  <c r="D83" i="1"/>
  <c r="D82" i="1"/>
  <c r="D81" i="1"/>
  <c r="D80" i="1"/>
  <c r="D79" i="1"/>
  <c r="D78" i="1"/>
  <c r="D77" i="1"/>
  <c r="D76" i="1"/>
  <c r="D75" i="1"/>
  <c r="D73" i="1"/>
  <c r="D72" i="1"/>
  <c r="D71" i="1"/>
  <c r="D70" i="1"/>
  <c r="D69" i="1"/>
  <c r="D68" i="1"/>
  <c r="D67" i="1"/>
  <c r="D65" i="1"/>
  <c r="D63" i="1"/>
  <c r="D61" i="1"/>
  <c r="D60" i="1"/>
  <c r="D59" i="1"/>
  <c r="D58" i="1"/>
  <c r="D57" i="1"/>
  <c r="D56" i="1"/>
  <c r="D55" i="1"/>
  <c r="D54" i="1"/>
  <c r="D53" i="1"/>
  <c r="D52" i="1"/>
  <c r="D51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7" i="1"/>
  <c r="D25" i="1"/>
  <c r="D23" i="1"/>
  <c r="D22" i="1"/>
  <c r="D21" i="1"/>
  <c r="D20" i="1"/>
  <c r="D18" i="1"/>
  <c r="D16" i="1"/>
  <c r="D15" i="1"/>
  <c r="D14" i="1"/>
  <c r="D13" i="1"/>
  <c r="D12" i="1"/>
  <c r="D11" i="1"/>
  <c r="D10" i="1"/>
  <c r="D9" i="1"/>
  <c r="D7" i="1"/>
</calcChain>
</file>

<file path=xl/sharedStrings.xml><?xml version="1.0" encoding="utf-8"?>
<sst xmlns="http://schemas.openxmlformats.org/spreadsheetml/2006/main" count="1189" uniqueCount="412">
  <si>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</si>
  <si>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</si>
  <si>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</si>
  <si>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</si>
  <si>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</si>
  <si>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</si>
  <si>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</si>
  <si>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</si>
  <si>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</si>
  <si>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</si>
  <si>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</si>
  <si>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</si>
  <si>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</si>
  <si>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</si>
  <si>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</si>
  <si>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</si>
  <si>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</si>
  <si>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</si>
  <si>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</si>
  <si>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</si>
  <si>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</si>
  <si>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</si>
  <si>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</si>
  <si>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</si>
  <si>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</si>
  <si>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</si>
  <si>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</si>
  <si>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</si>
  <si>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</si>
  <si>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</si>
  <si>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</si>
  <si>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</si>
  <si>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</si>
  <si>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</si>
  <si>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</si>
  <si>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</si>
  <si>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</si>
  <si>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</si>
  <si>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</si>
  <si>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</si>
  <si>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</si>
  <si>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</si>
  <si>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</si>
  <si>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</si>
  <si>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</si>
  <si>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</si>
  <si>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</si>
  <si>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</si>
  <si>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</si>
  <si>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</si>
  <si>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</si>
  <si>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</si>
  <si>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</si>
  <si>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</si>
  <si>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</si>
  <si>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</si>
  <si>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</si>
  <si>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</si>
  <si>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</si>
  <si>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</si>
  <si>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</si>
  <si>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</si>
  <si>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</si>
  <si>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</si>
  <si>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</si>
  <si>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</si>
  <si>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</si>
  <si>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</si>
  <si>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</si>
  <si>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</si>
  <si>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</si>
  <si>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</si>
  <si>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Долг за выполненные работы на 01.01.2017 г.</t>
  </si>
  <si>
    <t xml:space="preserve">     Уборка л/клеток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</si>
  <si>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</si>
  <si>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</si>
  <si>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</si>
  <si>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</si>
  <si>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 xml:space="preserve">     Очистка канализационной сети: внутренней</t>
  </si>
  <si>
    <t xml:space="preserve">     Очистка кровли от снега, сбивание сосулей</t>
  </si>
  <si>
    <t>Обслуживание ОДПУ</t>
  </si>
  <si>
    <t xml:space="preserve">     Техническое обслуживание ОДПУ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</si>
  <si>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</si>
  <si>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</si>
  <si>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Текущий ремонт конструктивных элементов жилых зданий</t>
  </si>
  <si>
    <t>100 м2</t>
  </si>
  <si>
    <t>100 приборов</t>
  </si>
  <si>
    <t xml:space="preserve">     Смена оконных приборов: завертки форточные</t>
  </si>
  <si>
    <t xml:space="preserve">     Укрепление дверных приборов: петли (шарниры), шпингалеты, ручки накладные</t>
  </si>
  <si>
    <t xml:space="preserve">     Услуги а/вышки</t>
  </si>
  <si>
    <t>Ежемесячно</t>
  </si>
  <si>
    <t>Аренда общего имущества МКД</t>
  </si>
  <si>
    <t>ГВС на содержание общ. имущества</t>
  </si>
  <si>
    <t>Обслуживание ВДГО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</si>
  <si>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</si>
  <si>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</si>
  <si>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</si>
  <si>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Коммунальные ресурсы на содержание общ. имущества МКД</t>
  </si>
  <si>
    <t>Обслуживание газового оборудования</t>
  </si>
  <si>
    <t>Уборка чердаков и подвалов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</si>
  <si>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</si>
  <si>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</si>
  <si>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</si>
  <si>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</si>
  <si>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Диагностирование газового оборудования</t>
  </si>
  <si>
    <t xml:space="preserve">     Опрессовка ТУ диаметром: до 100 мм</t>
  </si>
  <si>
    <t xml:space="preserve">     Подготовка элеваторного узла Д-80 к зиме</t>
  </si>
  <si>
    <t xml:space="preserve">     Очистка кровли от снега толщ. 10 см, сбивание сосулей (вышка)</t>
  </si>
  <si>
    <t xml:space="preserve">     Очистка чердаков и подвалов</t>
  </si>
  <si>
    <t>По нормативу</t>
  </si>
  <si>
    <t xml:space="preserve">     Ликвидация воздушных пробок в системе отопления, в стояке</t>
  </si>
  <si>
    <t xml:space="preserve">     Перекрытие потока воды: отопление, ГВС</t>
  </si>
  <si>
    <t xml:space="preserve">     Проверка на прогрев отопительных приборов с регулировкой.</t>
  </si>
  <si>
    <t>1 узел</t>
  </si>
  <si>
    <t>1 стояк</t>
  </si>
  <si>
    <t xml:space="preserve">     Временная заделка свищей и трещин на внутренних трубопроводах и стояках.</t>
  </si>
  <si>
    <t>1 место</t>
  </si>
  <si>
    <t xml:space="preserve">     Ремонт дверных полотен (выдергивание гвоздей, подгонка, установка, укрепление притворной планки)</t>
  </si>
  <si>
    <t>Отчет по бюджету №107/1-2017</t>
  </si>
  <si>
    <t>Техническое обслуживание нежилых помещений</t>
  </si>
  <si>
    <t>Задолженность по оплате за содержание и текущий ремонт на 01.01.2018 г. -  407 323,91 руб.</t>
  </si>
  <si>
    <t>АКТ № 107/1-2017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</si>
  <si>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 квартала 107.</t>
  </si>
  <si>
    <t xml:space="preserve">     Демонтаж-монтаж МАФ металлических</t>
  </si>
  <si>
    <t>1 стойка</t>
  </si>
  <si>
    <t xml:space="preserve">     Простая окраска масляными составами по дереву МАФ (с 4-х сторон)</t>
  </si>
  <si>
    <t xml:space="preserve">     Ремонт беседки, домика</t>
  </si>
  <si>
    <t xml:space="preserve">     Ремонт качели-маятник без окраски</t>
  </si>
  <si>
    <t xml:space="preserve">     Ремонт качели-маятник с окраской отремонтированных мест</t>
  </si>
  <si>
    <t xml:space="preserve">     Ремонт скамейки без спинки</t>
  </si>
  <si>
    <t xml:space="preserve">     Устройство штахетного забора высотой до 0,5 м</t>
  </si>
  <si>
    <t xml:space="preserve">     Запуск потока воды: отопление, ГВС</t>
  </si>
  <si>
    <t xml:space="preserve">     Ремонт смесителя без душа</t>
  </si>
  <si>
    <t>1 смеситель</t>
  </si>
  <si>
    <t xml:space="preserve">     Ремонт смесителя без душа, без снятия с места замена кран-буксы</t>
  </si>
  <si>
    <t xml:space="preserve">     Ремонт смесителя без душа, без снятия с места, смена прокладок</t>
  </si>
  <si>
    <t xml:space="preserve">     Устранение засоров санитарных приборов</t>
  </si>
  <si>
    <t>1 прибор</t>
  </si>
  <si>
    <t xml:space="preserve">     Демонтаж жалюзийных решеток</t>
  </si>
  <si>
    <t xml:space="preserve">     Осмотр кровли, чердака, люков</t>
  </si>
  <si>
    <t xml:space="preserve">     Очистка желобов от мусора: вручную (при расчете 1 кг. мусора = 3 м 1 желоба) - в.</t>
  </si>
  <si>
    <t>м</t>
  </si>
  <si>
    <t xml:space="preserve">     Проверка наличия тяги в ДВ и вент. каналах</t>
  </si>
  <si>
    <t xml:space="preserve">     Смена дверных приборов: навесного замка</t>
  </si>
  <si>
    <t xml:space="preserve">     Смена дверных приборов: накладка дверная</t>
  </si>
  <si>
    <t xml:space="preserve">     Прочистка вентиляционных каналов.</t>
  </si>
  <si>
    <t xml:space="preserve">     Прочистка трубопровода Д-20</t>
  </si>
  <si>
    <t xml:space="preserve">     Регулировка КОРАЛЛа накидной гайкой, проверка работоспособности</t>
  </si>
  <si>
    <t xml:space="preserve">     Смена отдельных участков трубопроводов из стальных водогазопроводных неоцинкованных труб д-м: 32 мм</t>
  </si>
  <si>
    <t>1 участок</t>
  </si>
  <si>
    <t xml:space="preserve">     Смена сгонов у трубопроводов диаметром: 20 мм</t>
  </si>
  <si>
    <t xml:space="preserve">     Установка вентилей и клапанов обратных муфтовых д. до 15 мм (для предохр. клапана)</t>
  </si>
  <si>
    <t xml:space="preserve">     Приготовление бетона (М50-М75)</t>
  </si>
  <si>
    <t>100 м3</t>
  </si>
  <si>
    <t xml:space="preserve">     Ремонт деревянных ограждений</t>
  </si>
  <si>
    <t xml:space="preserve">     Ремонт обделок из листовой стали (парапета, карниза, отливов,  т.д)-(укрепление, промазка свищ.)</t>
  </si>
  <si>
    <t xml:space="preserve">     Ремонт обделок из листовой стали конька шириной: до 0,7 м</t>
  </si>
  <si>
    <t xml:space="preserve">     Ремонт отдельных мест скатной кровли (материалом Унифлекс)</t>
  </si>
  <si>
    <t xml:space="preserve">     Улучшенная окраска масляными составами по дереву: доски объявлений</t>
  </si>
  <si>
    <t xml:space="preserve">     Установка досок объявлений с изготовлением</t>
  </si>
  <si>
    <t xml:space="preserve">     Устройство рамы с форточкой на продух (поливочный кран)</t>
  </si>
  <si>
    <t>Корректировка бюджета за 2016 год</t>
  </si>
  <si>
    <t>на общую сумму 692 113,79 руб. (Шестьсот девяносто две тысячи сто тринадцать рублей 79 копеек).</t>
  </si>
  <si>
    <t>Долг (доходы за минусом расходов) на  01.01.2018 г. -  163 215,27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</si>
  <si>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</si>
  <si>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</si>
  <si>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</si>
  <si>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</si>
  <si>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</si>
  <si>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</si>
  <si>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</si>
  <si>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</si>
  <si>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</si>
  <si>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</si>
  <si>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</si>
  <si>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</si>
  <si>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</si>
  <si>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</si>
  <si>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</si>
  <si>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</si>
  <si>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</si>
  <si>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</si>
  <si>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</si>
  <si>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</si>
  <si>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</si>
  <si>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</si>
  <si>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</si>
  <si>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</si>
  <si>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</si>
  <si>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</si>
  <si>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107/1-2018</t>
  </si>
  <si>
    <t xml:space="preserve">     Окраска известковыми составами: по кирпичу и бетону (бордюр. столбики, столбы)</t>
  </si>
  <si>
    <t xml:space="preserve">     Вывоз и утилизация ТКО, в т.ч. крупногабаритный мусор</t>
  </si>
  <si>
    <t xml:space="preserve">     Коммунальные ресурсы на содержание общего имущества МКД</t>
  </si>
  <si>
    <t xml:space="preserve">     Техобслуживание газового оборудования</t>
  </si>
  <si>
    <t xml:space="preserve">     Осмотр выпусков канализации  (засоры, подпоры) прим.</t>
  </si>
  <si>
    <t xml:space="preserve">     Осмотр, замеры, опломбировка ПУ Т/У с представителем</t>
  </si>
  <si>
    <t xml:space="preserve">     Осмотр, проверка работы приборов ИТП</t>
  </si>
  <si>
    <t xml:space="preserve">     Промывка трубопровода системы отопления</t>
  </si>
  <si>
    <t>м3</t>
  </si>
  <si>
    <t xml:space="preserve">     Сдача ИТП представителю энергоснабжающей организации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</si>
  <si>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</si>
  <si>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</si>
  <si>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Закрытие подвальных окон и люков (прим)</t>
  </si>
  <si>
    <t>10 шт.</t>
  </si>
  <si>
    <t xml:space="preserve">     Закрытие слуховых окон и люков выхода на кровлю</t>
  </si>
  <si>
    <t xml:space="preserve">     Осмотр квартир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</si>
  <si>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</si>
  <si>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</si>
  <si>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 xml:space="preserve">     Очистка канализационного стояка от наледи</t>
  </si>
  <si>
    <t xml:space="preserve">     Очистка кровли от снега, сбивание сосулей (вышка)</t>
  </si>
  <si>
    <t xml:space="preserve">     Плановые проверки вентиляционных каналов и оголовков</t>
  </si>
  <si>
    <t xml:space="preserve">     Проверка исправности канализационных вытяжек (по жалобе)</t>
  </si>
  <si>
    <t xml:space="preserve">     Прочистка вентиляционных каналов</t>
  </si>
  <si>
    <t xml:space="preserve">     Смена ухватов для водосточных труб: в каменных стенах</t>
  </si>
  <si>
    <t xml:space="preserve">     Замена маховичка вентильной головки или ручки переключателя на смесителе</t>
  </si>
  <si>
    <t xml:space="preserve">     Замена трубопровода диаметром: 15 мм</t>
  </si>
  <si>
    <t xml:space="preserve">     Замена трубопровода диаметром: 20 мм</t>
  </si>
  <si>
    <t xml:space="preserve">     Замена трубопровода диаметром: 32 мм</t>
  </si>
  <si>
    <t xml:space="preserve">     Осмотр замеры рамок холодной воды</t>
  </si>
  <si>
    <t>чел.-ч</t>
  </si>
  <si>
    <t xml:space="preserve">     Смена вентилей Д-15</t>
  </si>
  <si>
    <t xml:space="preserve">     Смена внутренних трубопроводов из стальных труб д. 25 мм</t>
  </si>
  <si>
    <t xml:space="preserve">     Смена отдельных участков трубопроводов диаметром: 20 мм</t>
  </si>
  <si>
    <t xml:space="preserve">     Смена отдельных участков трубопроводов ХВС и ГВС из стальных электросварных труб д 50 мм</t>
  </si>
  <si>
    <t xml:space="preserve">     Демонтаж МАФ (деревянные)</t>
  </si>
  <si>
    <t xml:space="preserve">     Железнение цементных покрытий</t>
  </si>
  <si>
    <t xml:space="preserve">     Заделка выбоин в цементных полах площадью до: 0,25 м2</t>
  </si>
  <si>
    <t>100 мест</t>
  </si>
  <si>
    <t xml:space="preserve">     Заделка стыков соединений стояков (раструб-труба)</t>
  </si>
  <si>
    <t xml:space="preserve">     Обрамление ступеней угловой сталью</t>
  </si>
  <si>
    <t>т</t>
  </si>
  <si>
    <t xml:space="preserve">     Окраска поливинил. водоэм. составами простая по штукатурке и сборным конструкциям</t>
  </si>
  <si>
    <t xml:space="preserve">     Окраска цементным молочком за 1 раз ранее окрашенных фасадов</t>
  </si>
  <si>
    <t xml:space="preserve">     Покрытие поверхностей грунтовкой глубокого проникновения: за 1 раз стен</t>
  </si>
  <si>
    <t xml:space="preserve">     Постановка заклепок в местах соединения труб</t>
  </si>
  <si>
    <t xml:space="preserve">     Приготовление растворов вручную.</t>
  </si>
  <si>
    <t>1 м3</t>
  </si>
  <si>
    <t xml:space="preserve">     Приготовление тяжелого бетона: на гравии класса В20 (М250)</t>
  </si>
  <si>
    <t xml:space="preserve">     Разборка покрытий полов: цементных</t>
  </si>
  <si>
    <t xml:space="preserve">     Ремонт кирпичной кладки стен отдельными местами</t>
  </si>
  <si>
    <t xml:space="preserve">     Ремонт существующего крыльца железобетоном</t>
  </si>
  <si>
    <t xml:space="preserve">     Ремонт штакетного забора.</t>
  </si>
  <si>
    <t xml:space="preserve">     Ремонт штукатурки лестничных маршей и площадок.</t>
  </si>
  <si>
    <t xml:space="preserve">     Ремонт штукатурки наружных столбов, прямоугольных колонн и пилястр с земли и лесов по камню и бетону</t>
  </si>
  <si>
    <t xml:space="preserve">     Смена обделок из листовой стали поясков, сандриков, отливов, карнизов шириной до: 0,4 мм</t>
  </si>
  <si>
    <t xml:space="preserve">     Смена обделок из листовой стали поясков, сандриков, отливов, карнизов шириной до: 0,7 мм</t>
  </si>
  <si>
    <t xml:space="preserve">     Смена частей водосточных труб: отливов (отметов)</t>
  </si>
  <si>
    <t xml:space="preserve">     Смена частей водосточных труб: прямых звеньев с земли, лестниц или подмостей</t>
  </si>
  <si>
    <t xml:space="preserve">     Смена частей канализационных вытяжек - трубы</t>
  </si>
  <si>
    <t xml:space="preserve">     Смена: колен водосточных труб</t>
  </si>
  <si>
    <t xml:space="preserve">     Укладка бетона- 100мм</t>
  </si>
  <si>
    <t xml:space="preserve">     Установка частей канализационных вытяжек</t>
  </si>
  <si>
    <t xml:space="preserve">     Устройство: трапов ходовых на крыльце</t>
  </si>
  <si>
    <t>100 п. м ходов</t>
  </si>
  <si>
    <t xml:space="preserve">     Шпатлевка стен и потолка</t>
  </si>
  <si>
    <t xml:space="preserve">     Услуги  по вывозу и утилизации листвы, веток, деревьев, скошенной травы , смета и др.</t>
  </si>
  <si>
    <t>По смете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</si>
  <si>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</si>
  <si>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</si>
  <si>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</si>
  <si>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</si>
  <si>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АКТ № 107/1-2018</t>
  </si>
  <si>
    <t>"31" марта 2019 г.</t>
  </si>
  <si>
    <t>Всего  за период с "01" января 2018 г. по "31"декабря 2018 г. выполнено работ (оказано услуг) на общую сумму 643 499.33 руб. (Шестьсот сорок три тысячи четыреста девяносто девять рублей 33 копейки)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</si>
  <si>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</si>
  <si>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</si>
  <si>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</si>
  <si>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</si>
  <si>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</si>
  <si>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</si>
  <si>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</si>
  <si>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</si>
  <si>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</si>
  <si>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</si>
  <si>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</si>
  <si>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</si>
  <si>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</si>
  <si>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Переустановка скамейки</t>
  </si>
  <si>
    <t xml:space="preserve">     Ремонт беседки, домика, посочницы под крышей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</si>
  <si>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</si>
  <si>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</si>
  <si>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</si>
  <si>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Дезинсекция и дератизация</t>
  </si>
  <si>
    <t xml:space="preserve">     Дезинсекция и дератизация</t>
  </si>
  <si>
    <t>16 стояков</t>
  </si>
  <si>
    <t>Обслуживание и текущий ремонт инженерного оборудования</t>
  </si>
  <si>
    <t xml:space="preserve">     Врезка в трубопровод Д-15</t>
  </si>
  <si>
    <t xml:space="preserve">     Регулировка температуры отопления в ИТП вентилями</t>
  </si>
  <si>
    <t xml:space="preserve">     Осмотр системы центрального отопления, устройств в чердачных и подвальных помещениях.</t>
  </si>
  <si>
    <t xml:space="preserve">     Осмотр, проверка работы приборов ИТП, РХВ</t>
  </si>
  <si>
    <t xml:space="preserve">     Подготовка элеваторного узла</t>
  </si>
  <si>
    <t xml:space="preserve">     Расконсервация системы отопления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</si>
  <si>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</si>
  <si>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</si>
  <si>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Окраска масляными составами поручней и решеток перильного ограждения</t>
  </si>
  <si>
    <t xml:space="preserve">     Простая масляная окраска ранее окрашенных стен: с подготовкой и с расчисткой старой краски до 35%</t>
  </si>
  <si>
    <t xml:space="preserve">     Ремонт катальной горки.</t>
  </si>
  <si>
    <t xml:space="preserve">     Ремонт обделок из листовой стали (парапета, карниза, отливов, поясков, сандриков, брандмауэров)</t>
  </si>
  <si>
    <t xml:space="preserve">     Ремонт оконных переплетов с заменой брусков: с изготовлением элементов по размеру и профилю</t>
  </si>
  <si>
    <t xml:space="preserve">     Ремонт отдельных мест покрытия из асбоцементных листов: обыкновенного профиля (мат. БУ)</t>
  </si>
  <si>
    <t xml:space="preserve">     Ремонт, укрепление перегородки</t>
  </si>
  <si>
    <t xml:space="preserve">     Устройство новых почтовых ящиков</t>
  </si>
  <si>
    <t>1 блок, 4 секции</t>
  </si>
  <si>
    <t xml:space="preserve">     Устройство новых почтовых ящиков 6 секц</t>
  </si>
  <si>
    <t>1 блок</t>
  </si>
  <si>
    <t xml:space="preserve">     Устройство перильного ограждения крыльца Д-32</t>
  </si>
  <si>
    <t xml:space="preserve">     Открытие подъездного окна</t>
  </si>
  <si>
    <t xml:space="preserve">     Очистка желобов от мусора: вручную (при расчете 1 кг. мусора = 3 м 1 желоба)</t>
  </si>
  <si>
    <t xml:space="preserve">     Очистка кровли от снега толщ. 10 см, сбивание сосулей (в)</t>
  </si>
  <si>
    <t xml:space="preserve">     Проверка исправности канализационных вытяжек</t>
  </si>
  <si>
    <t>1 кв</t>
  </si>
  <si>
    <t xml:space="preserve">     Смена стекол в деревянных переплетах при площади стекла  до: 0,25 м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</si>
  <si>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</si>
  <si>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</si>
  <si>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</si>
  <si>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</si>
  <si>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>АКТ № 107-1</t>
  </si>
  <si>
    <t>По заявке</t>
  </si>
  <si>
    <t xml:space="preserve">                           ________________________________________      ____________________________________</t>
  </si>
  <si>
    <t>Отчет по бюджету № 107/1-2019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</si>
  <si>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______________________________________________________________________________, </t>
  </si>
  <si>
    <t>Период: с 01.01.2019 по 31.12.2019 года.</t>
  </si>
  <si>
    <t xml:space="preserve">           2. Всего за период с "01"января 2019 г. по "31"декабря 2019 г. выполнено работ на общую сумму 531797.72 руб. (Пятьсот тридцать одна тысяча семьсот девяносто семь рублей 72 копейки)</t>
  </si>
  <si>
    <t xml:space="preserve">Исполнитель -           Директор ООО "ТРЭК" Плотников А.А. </t>
  </si>
  <si>
    <t>Отчет по бюджету № 107/1-2020</t>
  </si>
  <si>
    <t>Период: с 01.01.2020 по 31.12.2020,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</si>
  <si>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</si>
  <si>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</si>
  <si>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</si>
  <si>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</si>
  <si>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</si>
  <si>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горки деревянной</t>
  </si>
  <si>
    <t xml:space="preserve">     Окраска известковыми составами: по кирпичу и бетону (бордюр. столбики, столбы) за 2019 год</t>
  </si>
  <si>
    <t xml:space="preserve">     Окраска качели-балансир</t>
  </si>
  <si>
    <t xml:space="preserve">     Окраска качели-маятник</t>
  </si>
  <si>
    <t xml:space="preserve">     Окраска МАФ по дереву - штахетный забор</t>
  </si>
  <si>
    <t xml:space="preserve">     Окраска скамейки без спинки</t>
  </si>
  <si>
    <t xml:space="preserve">     Окраска турника</t>
  </si>
  <si>
    <t xml:space="preserve">     Окраска урны</t>
  </si>
  <si>
    <t xml:space="preserve">     Окраска шведской стенки (большая)</t>
  </si>
  <si>
    <t xml:space="preserve">     Приварка шарнира, скобы, проварка швов на МАФ</t>
  </si>
  <si>
    <t xml:space="preserve">     Ремонт качели-балансир</t>
  </si>
  <si>
    <t xml:space="preserve">     Ремонт мусорного контейнера</t>
  </si>
  <si>
    <t xml:space="preserve">     Заделка свища сваркой при длине стыка до 6 мм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</si>
  <si>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</si>
  <si>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</si>
  <si>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</si>
  <si>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Регулировка РТВЖ</t>
  </si>
  <si>
    <t xml:space="preserve">     Смена кранов</t>
  </si>
  <si>
    <t xml:space="preserve">     Смена отдельных участков трубопроводов канализации из полиет. труб высокой пл-ти: вертик. д 50 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</si>
  <si>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</si>
  <si>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</si>
  <si>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подвальных помещений и выпуска при подпоре</t>
  </si>
  <si>
    <t>1 осмотр</t>
  </si>
  <si>
    <t xml:space="preserve">     Осмотр СТО в чердачных и подвальных помещениях ФКР</t>
  </si>
  <si>
    <t xml:space="preserve">     Перекрытие потока воды: отопление, ГВС, ХВС</t>
  </si>
  <si>
    <t xml:space="preserve">     Перемотка сгона со сливом стояка</t>
  </si>
  <si>
    <t xml:space="preserve">     Смена заглушек на обратный клапан АЭРАТОР диаметром: до 50 мм</t>
  </si>
  <si>
    <t xml:space="preserve">     Смена: прямых звеньев водосточных труб</t>
  </si>
  <si>
    <t xml:space="preserve">     Устройство рам слухового окна с остеклением и покраской</t>
  </si>
  <si>
    <t xml:space="preserve">     Очистка  кровли от снега толщ. 10см, сбивание сосулей</t>
  </si>
  <si>
    <t xml:space="preserve">     Очистка  кровли от снега, сбивание сосулей с выходом на кровлю</t>
  </si>
  <si>
    <t>1 м 1 основания</t>
  </si>
  <si>
    <t xml:space="preserve">     Смена дверных приборов: пружин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</si>
  <si>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</si>
  <si>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</si>
  <si>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</si>
  <si>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Установка прожекторов и фотореле</t>
  </si>
  <si>
    <t xml:space="preserve">Исполнитель -           Директор ООО "ТРЭК", Плотников А.А. </t>
  </si>
  <si>
    <t>По плану</t>
  </si>
  <si>
    <t>АКТ №107/1</t>
  </si>
  <si>
    <t xml:space="preserve">           2. Всего за период с "01"января 2020 г. по "31"декабря 2020 г. выполнено работ на общую сумму 674257.26 руб. (Шестьсот семьдесят четыре тысячи двести пятьдесят семь рублей 26 копеек)</t>
  </si>
  <si>
    <t xml:space="preserve">                         ___________________________________________      ____________________________________</t>
  </si>
  <si>
    <t xml:space="preserve">     Спиливание скелетных ветвей деревьев</t>
  </si>
  <si>
    <t>31 марта 2022 г.</t>
  </si>
  <si>
    <t>Изготовление ключей</t>
  </si>
  <si>
    <t xml:space="preserve">     Изготовление ключей</t>
  </si>
  <si>
    <t>Изготовление плана благоустройства</t>
  </si>
  <si>
    <t xml:space="preserve">     Изготовление плана благоустройства</t>
  </si>
  <si>
    <t xml:space="preserve">     Изоляция трубопровода матами с совмещенным покрывным  слоем</t>
  </si>
  <si>
    <t xml:space="preserve">     Монтаж обратного клапана Аэратор</t>
  </si>
  <si>
    <t xml:space="preserve">     Прокладка трубопроводов канализационных из полиэтиленовых труб высокой плотности: 50 мм</t>
  </si>
  <si>
    <t xml:space="preserve">     Разборка трубопровода из чугунных канализационных труб. диаметром 50мм</t>
  </si>
  <si>
    <t xml:space="preserve">     Ремонт металлических ограждении: средний</t>
  </si>
  <si>
    <t xml:space="preserve">     Смена отдельных участков трубопроводов диаметром: 50 мм</t>
  </si>
  <si>
    <t xml:space="preserve">     Установка заглушек на трубопроводах д. до 50мм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</si>
  <si>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</si>
  <si>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</si>
  <si>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</si>
  <si>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Осмотр и устранение мелких неисправностей на РХВ</t>
  </si>
  <si>
    <t xml:space="preserve">     Осмотр подъездов, подвального помещения чердачного помещения</t>
  </si>
  <si>
    <t xml:space="preserve">     Отключение системы отопления</t>
  </si>
  <si>
    <t xml:space="preserve">     Демонтаж- монтаж засыпки перекрытия: с укладкой толя</t>
  </si>
  <si>
    <t xml:space="preserve">     Демонтаж-монтаж жалюзийных решеток</t>
  </si>
  <si>
    <t xml:space="preserve">     Монтаж п/ящиков (1 блок, 4 секции)</t>
  </si>
  <si>
    <t xml:space="preserve">     Утепление покрытий: шлаком</t>
  </si>
  <si>
    <t xml:space="preserve">     Заделка отверстий, гнезд, и борозд: в перекрытиях железобетонных площадью до 0,1 м2</t>
  </si>
  <si>
    <t xml:space="preserve">     М. Ремонт оконных переплетов (пристрожка, установка угольников, укрепление)</t>
  </si>
  <si>
    <t>1 створка</t>
  </si>
  <si>
    <t xml:space="preserve">     Осмотр кровли, чердака, подъездов, подвального помещения -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</si>
  <si>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</si>
  <si>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</si>
  <si>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снега, сбивание сосулей вышка</t>
  </si>
  <si>
    <t xml:space="preserve">     Проверка исправности вент. каналов, правильного расположения оголовков относ. крыши и наличия тяги</t>
  </si>
  <si>
    <t>497177.45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</si>
  <si>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</si>
  <si>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</si>
  <si>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</si>
  <si>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по бюджету № 107/1-2021</t>
  </si>
  <si>
    <t>Период: с 01.01.2021 по 31.12.2021 года.</t>
  </si>
  <si>
    <t>Отчет составил: экономист  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</si>
</sst>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00;[Red]\-0.000"/>
    <numFmt numFmtId="168" formatCode="0.0;[Red]\-0.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  <font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1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6" fillId="0" borderId="7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16" fillId="0" borderId="8" xfId="1" applyFont="1" applyBorder="1" applyAlignment="1">
      <alignment horizontal="center" vertical="center"/>
    </xf>
    <xf numFmtId="164" fontId="16" fillId="0" borderId="1" xfId="1" applyFont="1" applyBorder="1" applyAlignment="1">
      <alignment horizontal="center" vertical="center"/>
    </xf>
    <xf numFmtId="0" fontId="14" fillId="2" borderId="9" xfId="0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2" borderId="10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166" fontId="15" fillId="0" borderId="5" xfId="0" applyNumberFormat="1" applyFont="1" applyFill="1" applyBorder="1" applyAlignment="1">
      <alignment horizontal="center" vertical="center"/>
    </xf>
    <xf numFmtId="167" fontId="15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3" fillId="0" borderId="0" xfId="1" applyFont="1" applyAlignment="1">
      <alignment horizontal="center"/>
    </xf>
    <xf numFmtId="164" fontId="4" fillId="0" borderId="1" xfId="1" applyFont="1" applyBorder="1" applyAlignment="1">
      <alignment horizontal="center" vertical="center" wrapText="1"/>
    </xf>
    <xf numFmtId="164" fontId="14" fillId="2" borderId="10" xfId="1" applyFont="1" applyFill="1" applyBorder="1" applyAlignment="1">
      <alignment horizontal="center" vertical="center" wrapText="1"/>
    </xf>
    <xf numFmtId="164" fontId="14" fillId="2" borderId="11" xfId="1" applyFont="1" applyFill="1" applyBorder="1" applyAlignment="1">
      <alignment horizontal="center" vertical="center" wrapText="1"/>
    </xf>
    <xf numFmtId="164" fontId="15" fillId="0" borderId="5" xfId="1" applyFont="1" applyFill="1" applyBorder="1" applyAlignment="1">
      <alignment horizontal="center" vertical="center"/>
    </xf>
    <xf numFmtId="164" fontId="15" fillId="0" borderId="6" xfId="1" applyFont="1" applyFill="1" applyBorder="1" applyAlignment="1">
      <alignment horizontal="center" vertical="center"/>
    </xf>
    <xf numFmtId="164" fontId="14" fillId="0" borderId="1" xfId="1" applyFont="1" applyFill="1" applyBorder="1" applyAlignment="1">
      <alignment horizontal="center" vertical="top" wrapText="1"/>
    </xf>
    <xf numFmtId="164" fontId="4" fillId="0" borderId="0" xfId="1" applyFont="1" applyBorder="1" applyAlignment="1">
      <alignment horizontal="center" vertical="center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/>
    </xf>
    <xf numFmtId="164" fontId="4" fillId="0" borderId="0" xfId="1" applyFont="1" applyAlignment="1">
      <alignment horizontal="center" vertical="center"/>
    </xf>
    <xf numFmtId="168" fontId="15" fillId="0" borderId="5" xfId="0" applyNumberFormat="1" applyFont="1" applyFill="1" applyBorder="1" applyAlignment="1">
      <alignment horizontal="center"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2" xfId="1" applyFont="1" applyBorder="1" applyAlignment="1">
      <alignment wrapText="1"/>
    </xf>
    <xf numFmtId="164" fontId="18" fillId="0" borderId="14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8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19" fillId="0" borderId="22" xfId="1" applyFont="1" applyBorder="1" applyAlignment="1">
      <alignment horizontal="center" vertical="top" wrapText="1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Alignment="1">
      <alignment horizontal="center" vertical="center"/>
    </xf>
    <xf numFmtId="0" fontId="4" fillId="0" borderId="0" xfId="0" applyFont="1" applyFill="1" applyAlignment="1"/>
    <xf numFmtId="0" fontId="15" fillId="0" borderId="9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vertical="top" wrapText="1"/>
    </xf>
    <xf numFmtId="0" fontId="13" fillId="0" borderId="0" xfId="0" applyFont="1" applyFill="1" applyAlignment="1"/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8" fillId="0" borderId="0" xfId="1" quotePrefix="1" applyNumberFormat="1" applyFont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20" fillId="0" borderId="22" xfId="1" applyFont="1" applyBorder="1" applyAlignment="1">
      <alignment horizontal="center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22" xfId="1" applyFont="1" applyBorder="1" applyAlignment="1">
      <alignment horizontal="center" vertical="top" wrapText="1"/>
    </xf>
    <xf numFmtId="164" fontId="25" fillId="0" borderId="0" xfId="1" applyFont="1"/>
    <xf numFmtId="164" fontId="20" fillId="0" borderId="22" xfId="1" applyFont="1" applyFill="1" applyBorder="1" applyAlignment="1">
      <alignment horizontal="center" vertical="top"/>
    </xf>
    <xf numFmtId="0" fontId="18" fillId="0" borderId="0" xfId="1" applyNumberFormat="1" applyFont="1" applyFill="1" applyBorder="1" applyAlignment="1">
      <alignment horizontal="left" vertical="top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vertical="top" wrapText="1"/>
    </xf>
    <xf numFmtId="164" fontId="22" fillId="0" borderId="1" xfId="1" applyNumberFormat="1" applyFont="1" applyFill="1" applyBorder="1" applyAlignment="1">
      <alignment vertical="center"/>
    </xf>
    <xf numFmtId="164" fontId="15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24" xfId="0" applyFont="1" applyBorder="1" applyAlignment="1">
      <alignment horizontal="centerContinuous" vertical="center" wrapText="1"/>
    </xf>
    <xf numFmtId="0" fontId="15" fillId="0" borderId="26" xfId="0" applyFont="1" applyBorder="1" applyAlignment="1">
      <alignment horizontal="left" vertical="center"/>
    </xf>
    <xf numFmtId="0" fontId="15" fillId="0" borderId="23" xfId="0" applyFont="1" applyBorder="1" applyAlignment="1">
      <alignment horizontal="center" vertical="center" wrapText="1"/>
    </xf>
    <xf numFmtId="0" fontId="16" fillId="0" borderId="31" xfId="0" applyFont="1" applyBorder="1" applyAlignment="1">
      <alignment vertical="center" wrapText="1"/>
    </xf>
    <xf numFmtId="165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6" borderId="25" xfId="0" applyFont="1" applyFill="1" applyBorder="1" applyAlignment="1">
      <alignment horizontal="left" vertical="center" wrapText="1"/>
    </xf>
    <xf numFmtId="0" fontId="15" fillId="6" borderId="27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165" fontId="15" fillId="6" borderId="1" xfId="0" applyNumberFormat="1" applyFont="1" applyFill="1" applyBorder="1" applyAlignment="1">
      <alignment horizontal="center" vertical="center"/>
    </xf>
    <xf numFmtId="165" fontId="15" fillId="6" borderId="11" xfId="0" applyNumberFormat="1" applyFont="1" applyFill="1" applyBorder="1" applyAlignment="1">
      <alignment horizontal="center" vertical="center"/>
    </xf>
    <xf numFmtId="165" fontId="16" fillId="6" borderId="28" xfId="0" applyNumberFormat="1" applyFont="1" applyFill="1" applyBorder="1" applyAlignment="1">
      <alignment horizontal="center" vertical="center" wrapText="1"/>
    </xf>
    <xf numFmtId="167" fontId="15" fillId="6" borderId="27" xfId="0" applyNumberFormat="1" applyFont="1" applyFill="1" applyBorder="1" applyAlignment="1">
      <alignment horizontal="center" vertical="center"/>
    </xf>
    <xf numFmtId="165" fontId="15" fillId="6" borderId="27" xfId="0" applyNumberFormat="1" applyFont="1" applyFill="1" applyBorder="1" applyAlignment="1">
      <alignment horizontal="center" vertical="center"/>
    </xf>
    <xf numFmtId="166" fontId="15" fillId="6" borderId="27" xfId="0" applyNumberFormat="1" applyFont="1" applyFill="1" applyBorder="1" applyAlignment="1">
      <alignment horizontal="center" vertical="center"/>
    </xf>
    <xf numFmtId="168" fontId="15" fillId="6" borderId="27" xfId="0" applyNumberFormat="1" applyFont="1" applyFill="1" applyBorder="1" applyAlignment="1">
      <alignment horizontal="center" vertical="center"/>
    </xf>
    <xf numFmtId="164" fontId="20" fillId="6" borderId="0" xfId="1" applyFont="1" applyFill="1" applyAlignment="1">
      <alignment horizontal="left" vertical="top"/>
    </xf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164" fontId="13" fillId="0" borderId="0" xfId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19" fillId="0" borderId="19" xfId="1" applyFont="1" applyBorder="1" applyAlignment="1">
      <alignment horizontal="left" vertical="top" wrapText="1"/>
    </xf>
    <xf numFmtId="164" fontId="19" fillId="0" borderId="20" xfId="1" applyFont="1" applyBorder="1" applyAlignment="1">
      <alignment horizontal="left" vertical="top" wrapText="1"/>
    </xf>
    <xf numFmtId="164" fontId="19" fillId="0" borderId="21" xfId="1" applyFont="1" applyBorder="1" applyAlignment="1">
      <alignment horizontal="left" vertical="top" wrapText="1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13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20" fillId="4" borderId="15" xfId="1" applyFont="1" applyFill="1" applyBorder="1" applyAlignment="1">
      <alignment horizontal="left" vertical="center"/>
    </xf>
    <xf numFmtId="164" fontId="20" fillId="4" borderId="16" xfId="1" applyFont="1" applyFill="1" applyBorder="1" applyAlignment="1">
      <alignment horizontal="left" vertical="center"/>
    </xf>
    <xf numFmtId="164" fontId="20" fillId="4" borderId="17" xfId="1" applyFont="1" applyFill="1" applyBorder="1" applyAlignment="1">
      <alignment horizontal="left" vertical="center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20" fillId="0" borderId="21" xfId="1" applyFont="1" applyBorder="1" applyAlignment="1">
      <alignment horizontal="left" vertical="top" wrapText="1"/>
    </xf>
    <xf numFmtId="164" fontId="22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 wrapText="1"/>
    </xf>
    <xf numFmtId="0" fontId="15" fillId="6" borderId="0" xfId="0" applyFont="1" applyFill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  <xf numFmtId="0" fontId="14" fillId="6" borderId="7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4" fillId="0" borderId="29" xfId="0" applyFont="1" applyBorder="1" applyAlignment="1">
      <alignment horizontal="left" vertical="center" wrapText="1"/>
    </xf>
    <xf numFmtId="0" fontId="14" fillId="0" borderId="30" xfId="0" applyFont="1" applyBorder="1" applyAlignment="1">
      <alignment horizontal="left" vertical="center" wrapText="1"/>
    </xf>
    <xf numFmtId="0" fontId="26" fillId="0" borderId="0" xfId="0" applyFont="1" applyAlignment="1">
      <alignment horizontal="center" vertical="center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definedNames>
      <definedName name="Сумма_прописью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1"/>
  <sheetViews>
    <sheetView view="pageBreakPreview" zoomScale="85" zoomScaleSheetLayoutView="85" workbookViewId="0">
      <selection activeCell="L94" sqref="L94"/>
    </sheetView>
  </sheetViews>
  <sheetFormatPr defaultColWidth="9.140625" defaultRowHeight="12.75" x14ac:dyDescent="0.2"/>
  <cols>
    <col min="1" max="1" width="47.7109375" style="1" customWidth="1"/>
    <col min="2" max="2" width="16.28515625" style="40" bestFit="1" customWidth="1"/>
    <col min="3" max="3" width="12.85546875" style="15" customWidth="1"/>
    <col min="4" max="4" width="13.85546875" style="49" customWidth="1"/>
    <col min="5" max="5" width="15" style="49" customWidth="1"/>
    <col min="6" max="6" width="10.140625" style="1" bestFit="1" customWidth="1"/>
    <col min="7" max="16384" width="9.140625" style="1"/>
  </cols>
  <sheetData>
    <row r="1" spans="1:9" ht="14.25" x14ac:dyDescent="0.2">
      <c r="A1" s="175" t="s">
        <v>121</v>
      </c>
      <c r="B1" s="175"/>
      <c r="C1" s="175"/>
      <c r="D1" s="175"/>
      <c r="E1" s="175"/>
      <c r="I1" s="3"/>
    </row>
    <row r="2" spans="1:9" ht="31.5" customHeight="1" x14ac:dyDescent="0.2">
      <c r="A2" s="174" t="s">
        <v>122</v>
      </c>
      <c r="B2" s="174"/>
      <c r="C2" s="174"/>
      <c r="D2" s="174"/>
      <c r="E2" s="174"/>
      <c r="I2" s="3"/>
    </row>
    <row r="3" spans="1:9" ht="14.25" x14ac:dyDescent="0.2">
      <c r="A3" s="17" t="s">
        <v>6</v>
      </c>
      <c r="B3" s="39"/>
      <c r="C3" s="32"/>
      <c r="D3" s="176" t="s">
        <v>7</v>
      </c>
      <c r="E3" s="176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50" t="s">
        <v>4</v>
      </c>
      <c r="E5" s="50" t="s">
        <v>1</v>
      </c>
      <c r="I5" s="3"/>
    </row>
    <row r="6" spans="1:9" s="27" customFormat="1" ht="14.25" x14ac:dyDescent="0.25">
      <c r="A6" s="36" t="s">
        <v>8</v>
      </c>
      <c r="B6" s="41"/>
      <c r="C6" s="41"/>
      <c r="D6" s="51"/>
      <c r="E6" s="52"/>
    </row>
    <row r="7" spans="1:9" s="28" customFormat="1" ht="15" x14ac:dyDescent="0.25">
      <c r="A7" s="37" t="s">
        <v>54</v>
      </c>
      <c r="B7" s="42" t="s">
        <v>21</v>
      </c>
      <c r="C7" s="42" t="s">
        <v>11</v>
      </c>
      <c r="D7" s="53">
        <f>E7</f>
        <v>5915.21</v>
      </c>
      <c r="E7" s="54">
        <v>5915.21</v>
      </c>
    </row>
    <row r="8" spans="1:9" s="27" customFormat="1" ht="14.25" x14ac:dyDescent="0.25">
      <c r="A8" s="36" t="s">
        <v>37</v>
      </c>
      <c r="B8" s="41"/>
      <c r="C8" s="41"/>
      <c r="D8" s="51"/>
      <c r="E8" s="52"/>
    </row>
    <row r="9" spans="1:9" s="28" customFormat="1" ht="15" x14ac:dyDescent="0.25">
      <c r="A9" s="37" t="s">
        <v>55</v>
      </c>
      <c r="B9" s="43">
        <v>2400</v>
      </c>
      <c r="C9" s="42" t="s">
        <v>12</v>
      </c>
      <c r="D9" s="53">
        <f>E9/B9</f>
        <v>3.9500041666666665</v>
      </c>
      <c r="E9" s="54">
        <v>9480.01</v>
      </c>
    </row>
    <row r="10" spans="1:9" s="28" customFormat="1" ht="15" x14ac:dyDescent="0.25">
      <c r="A10" s="37" t="s">
        <v>123</v>
      </c>
      <c r="B10" s="43">
        <v>1</v>
      </c>
      <c r="C10" s="42" t="s">
        <v>124</v>
      </c>
      <c r="D10" s="53">
        <f t="shared" ref="D10:D16" si="0">E10/B10</f>
        <v>2164.11</v>
      </c>
      <c r="E10" s="54">
        <v>2164.11</v>
      </c>
    </row>
    <row r="11" spans="1:9" s="28" customFormat="1" ht="30" x14ac:dyDescent="0.25">
      <c r="A11" s="37" t="s">
        <v>125</v>
      </c>
      <c r="B11" s="45">
        <v>0.05</v>
      </c>
      <c r="C11" s="42" t="s">
        <v>85</v>
      </c>
      <c r="D11" s="53">
        <f t="shared" si="0"/>
        <v>22176.999999999996</v>
      </c>
      <c r="E11" s="54">
        <v>1108.8499999999999</v>
      </c>
    </row>
    <row r="12" spans="1:9" s="28" customFormat="1" ht="15" x14ac:dyDescent="0.25">
      <c r="A12" s="37" t="s">
        <v>126</v>
      </c>
      <c r="B12" s="43">
        <v>2</v>
      </c>
      <c r="C12" s="42" t="s">
        <v>13</v>
      </c>
      <c r="D12" s="53">
        <f t="shared" si="0"/>
        <v>1642.895</v>
      </c>
      <c r="E12" s="54">
        <v>3285.79</v>
      </c>
    </row>
    <row r="13" spans="1:9" s="28" customFormat="1" ht="15" x14ac:dyDescent="0.25">
      <c r="A13" s="37" t="s">
        <v>127</v>
      </c>
      <c r="B13" s="43">
        <v>1</v>
      </c>
      <c r="C13" s="42" t="s">
        <v>13</v>
      </c>
      <c r="D13" s="53">
        <f t="shared" si="0"/>
        <v>3220.28</v>
      </c>
      <c r="E13" s="54">
        <v>3220.28</v>
      </c>
    </row>
    <row r="14" spans="1:9" s="28" customFormat="1" ht="30" x14ac:dyDescent="0.25">
      <c r="A14" s="37" t="s">
        <v>128</v>
      </c>
      <c r="B14" s="43">
        <v>1</v>
      </c>
      <c r="C14" s="42" t="s">
        <v>13</v>
      </c>
      <c r="D14" s="53">
        <f t="shared" si="0"/>
        <v>792.51</v>
      </c>
      <c r="E14" s="54">
        <v>792.51</v>
      </c>
    </row>
    <row r="15" spans="1:9" s="28" customFormat="1" ht="15" x14ac:dyDescent="0.25">
      <c r="A15" s="37" t="s">
        <v>129</v>
      </c>
      <c r="B15" s="43">
        <v>1</v>
      </c>
      <c r="C15" s="42" t="s">
        <v>13</v>
      </c>
      <c r="D15" s="53">
        <f t="shared" si="0"/>
        <v>704.87</v>
      </c>
      <c r="E15" s="54">
        <v>704.87</v>
      </c>
    </row>
    <row r="16" spans="1:9" s="28" customFormat="1" ht="30" x14ac:dyDescent="0.25">
      <c r="A16" s="37" t="s">
        <v>130</v>
      </c>
      <c r="B16" s="44">
        <v>6.6000000000000003E-2</v>
      </c>
      <c r="C16" s="42" t="s">
        <v>85</v>
      </c>
      <c r="D16" s="53">
        <f t="shared" si="0"/>
        <v>46321.515151515145</v>
      </c>
      <c r="E16" s="54">
        <v>3057.22</v>
      </c>
    </row>
    <row r="17" spans="1:5" s="28" customFormat="1" ht="15" x14ac:dyDescent="0.25">
      <c r="A17" s="38" t="s">
        <v>53</v>
      </c>
      <c r="B17" s="41"/>
      <c r="C17" s="41"/>
      <c r="D17" s="51"/>
      <c r="E17" s="52"/>
    </row>
    <row r="18" spans="1:5" s="28" customFormat="1" ht="30" x14ac:dyDescent="0.25">
      <c r="A18" s="37" t="s">
        <v>56</v>
      </c>
      <c r="B18" s="42" t="s">
        <v>21</v>
      </c>
      <c r="C18" s="42" t="s">
        <v>11</v>
      </c>
      <c r="D18" s="53">
        <f>E18</f>
        <v>91003.199999999997</v>
      </c>
      <c r="E18" s="54">
        <v>91003.199999999997</v>
      </c>
    </row>
    <row r="19" spans="1:5" s="28" customFormat="1" ht="15" x14ac:dyDescent="0.25">
      <c r="A19" s="38" t="s">
        <v>97</v>
      </c>
      <c r="B19" s="41"/>
      <c r="C19" s="41"/>
      <c r="D19" s="51"/>
      <c r="E19" s="52"/>
    </row>
    <row r="20" spans="1:5" s="28" customFormat="1" ht="15" x14ac:dyDescent="0.25">
      <c r="A20" s="37" t="s">
        <v>100</v>
      </c>
      <c r="B20" s="42" t="s">
        <v>22</v>
      </c>
      <c r="C20" s="42" t="s">
        <v>11</v>
      </c>
      <c r="D20" s="53">
        <f t="shared" ref="D20:D23" si="1">E20</f>
        <v>9452.34</v>
      </c>
      <c r="E20" s="54">
        <v>9452.34</v>
      </c>
    </row>
    <row r="21" spans="1:5" s="28" customFormat="1" ht="30" x14ac:dyDescent="0.25">
      <c r="A21" s="37" t="s">
        <v>101</v>
      </c>
      <c r="B21" s="42" t="s">
        <v>109</v>
      </c>
      <c r="C21" s="42" t="s">
        <v>11</v>
      </c>
      <c r="D21" s="53">
        <f t="shared" si="1"/>
        <v>3209.54</v>
      </c>
      <c r="E21" s="54">
        <v>3209.54</v>
      </c>
    </row>
    <row r="22" spans="1:5" s="28" customFormat="1" ht="15" x14ac:dyDescent="0.25">
      <c r="A22" s="37" t="s">
        <v>102</v>
      </c>
      <c r="B22" s="42" t="s">
        <v>109</v>
      </c>
      <c r="C22" s="42" t="s">
        <v>11</v>
      </c>
      <c r="D22" s="53">
        <f t="shared" si="1"/>
        <v>2722.33</v>
      </c>
      <c r="E22" s="54">
        <v>2722.33</v>
      </c>
    </row>
    <row r="23" spans="1:5" s="28" customFormat="1" ht="30" x14ac:dyDescent="0.25">
      <c r="A23" s="37" t="s">
        <v>103</v>
      </c>
      <c r="B23" s="42" t="s">
        <v>22</v>
      </c>
      <c r="C23" s="42" t="s">
        <v>11</v>
      </c>
      <c r="D23" s="53">
        <f t="shared" si="1"/>
        <v>11940.06</v>
      </c>
      <c r="E23" s="54">
        <v>11940.06</v>
      </c>
    </row>
    <row r="24" spans="1:5" s="28" customFormat="1" ht="15" x14ac:dyDescent="0.25">
      <c r="A24" s="36" t="s">
        <v>98</v>
      </c>
      <c r="B24" s="41"/>
      <c r="C24" s="41"/>
      <c r="D24" s="51"/>
      <c r="E24" s="52"/>
    </row>
    <row r="25" spans="1:5" s="28" customFormat="1" ht="15" x14ac:dyDescent="0.25">
      <c r="A25" s="37" t="s">
        <v>104</v>
      </c>
      <c r="B25" s="42" t="s">
        <v>22</v>
      </c>
      <c r="C25" s="42" t="s">
        <v>11</v>
      </c>
      <c r="D25" s="53">
        <f>E25</f>
        <v>78000</v>
      </c>
      <c r="E25" s="54">
        <v>78000</v>
      </c>
    </row>
    <row r="26" spans="1:5" s="28" customFormat="1" ht="15" x14ac:dyDescent="0.25">
      <c r="A26" s="38" t="s">
        <v>38</v>
      </c>
      <c r="B26" s="41"/>
      <c r="C26" s="41"/>
      <c r="D26" s="51"/>
      <c r="E26" s="52"/>
    </row>
    <row r="27" spans="1:5" s="28" customFormat="1" ht="30" x14ac:dyDescent="0.25">
      <c r="A27" s="37" t="s">
        <v>57</v>
      </c>
      <c r="B27" s="42" t="s">
        <v>22</v>
      </c>
      <c r="C27" s="42" t="s">
        <v>11</v>
      </c>
      <c r="D27" s="53">
        <f>E27</f>
        <v>22608.560000000001</v>
      </c>
      <c r="E27" s="54">
        <v>22608.560000000001</v>
      </c>
    </row>
    <row r="28" spans="1:5" s="28" customFormat="1" ht="15" x14ac:dyDescent="0.25">
      <c r="A28" s="36" t="s">
        <v>39</v>
      </c>
      <c r="B28" s="41"/>
      <c r="C28" s="41"/>
      <c r="D28" s="51"/>
      <c r="E28" s="52"/>
    </row>
    <row r="29" spans="1:5" s="28" customFormat="1" ht="30" x14ac:dyDescent="0.25">
      <c r="A29" s="37" t="s">
        <v>115</v>
      </c>
      <c r="B29" s="43">
        <v>1</v>
      </c>
      <c r="C29" s="42" t="s">
        <v>116</v>
      </c>
      <c r="D29" s="53">
        <f t="shared" ref="D29:D49" si="2">E29/B29</f>
        <v>217.79</v>
      </c>
      <c r="E29" s="54">
        <v>217.79</v>
      </c>
    </row>
    <row r="30" spans="1:5" s="28" customFormat="1" ht="15" x14ac:dyDescent="0.25">
      <c r="A30" s="37" t="s">
        <v>131</v>
      </c>
      <c r="B30" s="43">
        <v>3</v>
      </c>
      <c r="C30" s="42" t="s">
        <v>113</v>
      </c>
      <c r="D30" s="53">
        <f t="shared" si="2"/>
        <v>71.7</v>
      </c>
      <c r="E30" s="54">
        <v>215.1</v>
      </c>
    </row>
    <row r="31" spans="1:5" s="28" customFormat="1" ht="15" x14ac:dyDescent="0.25">
      <c r="A31" s="37" t="s">
        <v>58</v>
      </c>
      <c r="B31" s="43">
        <v>1</v>
      </c>
      <c r="C31" s="42" t="s">
        <v>14</v>
      </c>
      <c r="D31" s="53">
        <f t="shared" si="2"/>
        <v>796.94</v>
      </c>
      <c r="E31" s="54">
        <v>796.94</v>
      </c>
    </row>
    <row r="32" spans="1:5" s="28" customFormat="1" ht="30" x14ac:dyDescent="0.25">
      <c r="A32" s="37" t="s">
        <v>110</v>
      </c>
      <c r="B32" s="43">
        <v>1</v>
      </c>
      <c r="C32" s="42" t="s">
        <v>114</v>
      </c>
      <c r="D32" s="53">
        <f t="shared" si="2"/>
        <v>435.14</v>
      </c>
      <c r="E32" s="54">
        <v>435.14</v>
      </c>
    </row>
    <row r="33" spans="1:5" s="28" customFormat="1" ht="15" x14ac:dyDescent="0.25">
      <c r="A33" s="37" t="s">
        <v>105</v>
      </c>
      <c r="B33" s="45">
        <v>0.09</v>
      </c>
      <c r="C33" s="42" t="s">
        <v>15</v>
      </c>
      <c r="D33" s="53">
        <f t="shared" si="2"/>
        <v>4450.7777777777783</v>
      </c>
      <c r="E33" s="54">
        <v>400.57</v>
      </c>
    </row>
    <row r="34" spans="1:5" s="28" customFormat="1" ht="15" x14ac:dyDescent="0.25">
      <c r="A34" s="37" t="s">
        <v>76</v>
      </c>
      <c r="B34" s="45">
        <v>0.12</v>
      </c>
      <c r="C34" s="42" t="s">
        <v>77</v>
      </c>
      <c r="D34" s="53">
        <f t="shared" si="2"/>
        <v>22326.25</v>
      </c>
      <c r="E34" s="54">
        <v>2679.15</v>
      </c>
    </row>
    <row r="35" spans="1:5" s="28" customFormat="1" ht="30" x14ac:dyDescent="0.25">
      <c r="A35" s="37" t="s">
        <v>59</v>
      </c>
      <c r="B35" s="45">
        <v>4.46</v>
      </c>
      <c r="C35" s="42" t="s">
        <v>16</v>
      </c>
      <c r="D35" s="53">
        <f t="shared" si="2"/>
        <v>1586.6300448430493</v>
      </c>
      <c r="E35" s="54">
        <v>7076.37</v>
      </c>
    </row>
    <row r="36" spans="1:5" s="28" customFormat="1" ht="15" x14ac:dyDescent="0.25">
      <c r="A36" s="37" t="s">
        <v>60</v>
      </c>
      <c r="B36" s="45">
        <v>0.02</v>
      </c>
      <c r="C36" s="42" t="s">
        <v>17</v>
      </c>
      <c r="D36" s="53">
        <f t="shared" si="2"/>
        <v>21940.5</v>
      </c>
      <c r="E36" s="54">
        <v>438.81</v>
      </c>
    </row>
    <row r="37" spans="1:5" s="28" customFormat="1" ht="30" x14ac:dyDescent="0.25">
      <c r="A37" s="37" t="s">
        <v>61</v>
      </c>
      <c r="B37" s="43">
        <v>1</v>
      </c>
      <c r="C37" s="42" t="s">
        <v>14</v>
      </c>
      <c r="D37" s="53">
        <f t="shared" si="2"/>
        <v>384.58</v>
      </c>
      <c r="E37" s="54">
        <v>384.58</v>
      </c>
    </row>
    <row r="38" spans="1:5" s="28" customFormat="1" ht="15" x14ac:dyDescent="0.25">
      <c r="A38" s="37" t="s">
        <v>78</v>
      </c>
      <c r="B38" s="45">
        <v>0.17</v>
      </c>
      <c r="C38" s="42" t="s">
        <v>15</v>
      </c>
      <c r="D38" s="53">
        <f t="shared" si="2"/>
        <v>12679.352941176468</v>
      </c>
      <c r="E38" s="54">
        <v>2155.4899999999998</v>
      </c>
    </row>
    <row r="39" spans="1:5" s="28" customFormat="1" ht="30" x14ac:dyDescent="0.25">
      <c r="A39" s="37" t="s">
        <v>62</v>
      </c>
      <c r="B39" s="43">
        <v>5</v>
      </c>
      <c r="C39" s="42" t="s">
        <v>18</v>
      </c>
      <c r="D39" s="53">
        <f t="shared" si="2"/>
        <v>151.42000000000002</v>
      </c>
      <c r="E39" s="54">
        <v>757.1</v>
      </c>
    </row>
    <row r="40" spans="1:5" s="28" customFormat="1" ht="15" x14ac:dyDescent="0.25">
      <c r="A40" s="37" t="s">
        <v>111</v>
      </c>
      <c r="B40" s="43">
        <v>2</v>
      </c>
      <c r="C40" s="42" t="s">
        <v>113</v>
      </c>
      <c r="D40" s="53">
        <f t="shared" si="2"/>
        <v>59.32</v>
      </c>
      <c r="E40" s="54">
        <v>118.64</v>
      </c>
    </row>
    <row r="41" spans="1:5" s="28" customFormat="1" ht="15" x14ac:dyDescent="0.25">
      <c r="A41" s="37" t="s">
        <v>106</v>
      </c>
      <c r="B41" s="43">
        <v>1</v>
      </c>
      <c r="C41" s="42" t="s">
        <v>13</v>
      </c>
      <c r="D41" s="53">
        <f t="shared" si="2"/>
        <v>4978.5200000000004</v>
      </c>
      <c r="E41" s="54">
        <v>4978.5200000000004</v>
      </c>
    </row>
    <row r="42" spans="1:5" s="28" customFormat="1" ht="30" x14ac:dyDescent="0.25">
      <c r="A42" s="37" t="s">
        <v>112</v>
      </c>
      <c r="B42" s="45">
        <v>0.01</v>
      </c>
      <c r="C42" s="42" t="s">
        <v>86</v>
      </c>
      <c r="D42" s="53">
        <f t="shared" si="2"/>
        <v>6104</v>
      </c>
      <c r="E42" s="54">
        <v>61.04</v>
      </c>
    </row>
    <row r="43" spans="1:5" s="28" customFormat="1" ht="15" x14ac:dyDescent="0.25">
      <c r="A43" s="37" t="s">
        <v>63</v>
      </c>
      <c r="B43" s="43">
        <v>1</v>
      </c>
      <c r="C43" s="42" t="s">
        <v>13</v>
      </c>
      <c r="D43" s="53">
        <f t="shared" si="2"/>
        <v>387.91</v>
      </c>
      <c r="E43" s="54">
        <v>387.91</v>
      </c>
    </row>
    <row r="44" spans="1:5" s="28" customFormat="1" ht="15" x14ac:dyDescent="0.25">
      <c r="A44" s="37" t="s">
        <v>132</v>
      </c>
      <c r="B44" s="43">
        <v>1</v>
      </c>
      <c r="C44" s="42" t="s">
        <v>133</v>
      </c>
      <c r="D44" s="53">
        <f t="shared" si="2"/>
        <v>580.67999999999995</v>
      </c>
      <c r="E44" s="54">
        <v>580.67999999999995</v>
      </c>
    </row>
    <row r="45" spans="1:5" s="28" customFormat="1" ht="30" x14ac:dyDescent="0.25">
      <c r="A45" s="37" t="s">
        <v>134</v>
      </c>
      <c r="B45" s="43">
        <v>1</v>
      </c>
      <c r="C45" s="42" t="s">
        <v>133</v>
      </c>
      <c r="D45" s="53">
        <f t="shared" si="2"/>
        <v>115.27</v>
      </c>
      <c r="E45" s="54">
        <v>115.27</v>
      </c>
    </row>
    <row r="46" spans="1:5" s="28" customFormat="1" ht="30" x14ac:dyDescent="0.25">
      <c r="A46" s="37" t="s">
        <v>135</v>
      </c>
      <c r="B46" s="43">
        <v>1</v>
      </c>
      <c r="C46" s="42" t="s">
        <v>133</v>
      </c>
      <c r="D46" s="53">
        <f t="shared" si="2"/>
        <v>91.27</v>
      </c>
      <c r="E46" s="54">
        <v>91.27</v>
      </c>
    </row>
    <row r="47" spans="1:5" s="28" customFormat="1" ht="30" x14ac:dyDescent="0.25">
      <c r="A47" s="37" t="s">
        <v>64</v>
      </c>
      <c r="B47" s="43">
        <v>1</v>
      </c>
      <c r="C47" s="42" t="s">
        <v>19</v>
      </c>
      <c r="D47" s="53">
        <f t="shared" si="2"/>
        <v>542.77</v>
      </c>
      <c r="E47" s="54">
        <v>542.77</v>
      </c>
    </row>
    <row r="48" spans="1:5" s="28" customFormat="1" ht="15" x14ac:dyDescent="0.25">
      <c r="A48" s="37" t="s">
        <v>65</v>
      </c>
      <c r="B48" s="43">
        <v>30</v>
      </c>
      <c r="C48" s="42" t="s">
        <v>19</v>
      </c>
      <c r="D48" s="53">
        <f t="shared" si="2"/>
        <v>227.21933333333334</v>
      </c>
      <c r="E48" s="54">
        <v>6816.58</v>
      </c>
    </row>
    <row r="49" spans="1:5" s="28" customFormat="1" ht="15" x14ac:dyDescent="0.25">
      <c r="A49" s="37" t="s">
        <v>136</v>
      </c>
      <c r="B49" s="43">
        <v>2</v>
      </c>
      <c r="C49" s="42" t="s">
        <v>137</v>
      </c>
      <c r="D49" s="53">
        <f t="shared" si="2"/>
        <v>275.08</v>
      </c>
      <c r="E49" s="54">
        <v>550.16</v>
      </c>
    </row>
    <row r="50" spans="1:5" s="28" customFormat="1" ht="15" x14ac:dyDescent="0.25">
      <c r="A50" s="36" t="s">
        <v>40</v>
      </c>
      <c r="B50" s="41"/>
      <c r="C50" s="41"/>
      <c r="D50" s="51"/>
      <c r="E50" s="52"/>
    </row>
    <row r="51" spans="1:5" s="28" customFormat="1" ht="15" x14ac:dyDescent="0.25">
      <c r="A51" s="37" t="s">
        <v>138</v>
      </c>
      <c r="B51" s="45">
        <v>0.01</v>
      </c>
      <c r="C51" s="42" t="s">
        <v>17</v>
      </c>
      <c r="D51" s="53">
        <f t="shared" ref="D51:D61" si="3">E51/B51</f>
        <v>19511</v>
      </c>
      <c r="E51" s="54">
        <v>195.11</v>
      </c>
    </row>
    <row r="52" spans="1:5" s="28" customFormat="1" ht="15" x14ac:dyDescent="0.25">
      <c r="A52" s="37" t="s">
        <v>139</v>
      </c>
      <c r="B52" s="45">
        <v>0.17</v>
      </c>
      <c r="C52" s="42" t="s">
        <v>16</v>
      </c>
      <c r="D52" s="53">
        <f t="shared" si="3"/>
        <v>1427.4705882352939</v>
      </c>
      <c r="E52" s="54">
        <v>242.67</v>
      </c>
    </row>
    <row r="53" spans="1:5" s="28" customFormat="1" ht="30" x14ac:dyDescent="0.25">
      <c r="A53" s="37" t="s">
        <v>66</v>
      </c>
      <c r="B53" s="44">
        <v>1.8520000000000001</v>
      </c>
      <c r="C53" s="42" t="s">
        <v>16</v>
      </c>
      <c r="D53" s="53">
        <f t="shared" si="3"/>
        <v>1557.1328293736501</v>
      </c>
      <c r="E53" s="54">
        <v>2883.81</v>
      </c>
    </row>
    <row r="54" spans="1:5" s="28" customFormat="1" ht="30" x14ac:dyDescent="0.25">
      <c r="A54" s="37" t="s">
        <v>140</v>
      </c>
      <c r="B54" s="43">
        <v>45</v>
      </c>
      <c r="C54" s="42" t="s">
        <v>141</v>
      </c>
      <c r="D54" s="53">
        <f t="shared" si="3"/>
        <v>111.17155555555556</v>
      </c>
      <c r="E54" s="54">
        <v>5002.72</v>
      </c>
    </row>
    <row r="55" spans="1:5" s="28" customFormat="1" ht="30" x14ac:dyDescent="0.25">
      <c r="A55" s="37" t="s">
        <v>107</v>
      </c>
      <c r="B55" s="43">
        <v>6</v>
      </c>
      <c r="C55" s="42" t="s">
        <v>67</v>
      </c>
      <c r="D55" s="53">
        <f t="shared" si="3"/>
        <v>67.37833333333333</v>
      </c>
      <c r="E55" s="54">
        <v>404.27</v>
      </c>
    </row>
    <row r="56" spans="1:5" s="28" customFormat="1" ht="15" x14ac:dyDescent="0.25">
      <c r="A56" s="37" t="s">
        <v>79</v>
      </c>
      <c r="B56" s="43">
        <v>50</v>
      </c>
      <c r="C56" s="42" t="s">
        <v>67</v>
      </c>
      <c r="D56" s="53">
        <f t="shared" si="3"/>
        <v>47.076599999999999</v>
      </c>
      <c r="E56" s="54">
        <v>2353.83</v>
      </c>
    </row>
    <row r="57" spans="1:5" s="28" customFormat="1" ht="15" x14ac:dyDescent="0.25">
      <c r="A57" s="37" t="s">
        <v>142</v>
      </c>
      <c r="B57" s="45">
        <v>0.12</v>
      </c>
      <c r="C57" s="42" t="s">
        <v>16</v>
      </c>
      <c r="D57" s="53">
        <f t="shared" si="3"/>
        <v>1731.75</v>
      </c>
      <c r="E57" s="54">
        <v>207.81</v>
      </c>
    </row>
    <row r="58" spans="1:5" s="28" customFormat="1" ht="15" x14ac:dyDescent="0.25">
      <c r="A58" s="37" t="s">
        <v>143</v>
      </c>
      <c r="B58" s="45">
        <v>0.01</v>
      </c>
      <c r="C58" s="42" t="s">
        <v>86</v>
      </c>
      <c r="D58" s="53">
        <f t="shared" si="3"/>
        <v>25963</v>
      </c>
      <c r="E58" s="54">
        <v>259.63</v>
      </c>
    </row>
    <row r="59" spans="1:5" s="28" customFormat="1" ht="15" x14ac:dyDescent="0.25">
      <c r="A59" s="37" t="s">
        <v>144</v>
      </c>
      <c r="B59" s="45">
        <v>0.02</v>
      </c>
      <c r="C59" s="42" t="s">
        <v>86</v>
      </c>
      <c r="D59" s="53">
        <f t="shared" si="3"/>
        <v>31594.5</v>
      </c>
      <c r="E59" s="54">
        <v>631.89</v>
      </c>
    </row>
    <row r="60" spans="1:5" s="28" customFormat="1" ht="15" x14ac:dyDescent="0.25">
      <c r="A60" s="37" t="s">
        <v>87</v>
      </c>
      <c r="B60" s="45">
        <v>0.01</v>
      </c>
      <c r="C60" s="42" t="s">
        <v>17</v>
      </c>
      <c r="D60" s="53">
        <f t="shared" si="3"/>
        <v>17571</v>
      </c>
      <c r="E60" s="54">
        <v>175.71</v>
      </c>
    </row>
    <row r="61" spans="1:5" s="28" customFormat="1" ht="30" x14ac:dyDescent="0.25">
      <c r="A61" s="37" t="s">
        <v>88</v>
      </c>
      <c r="B61" s="45">
        <v>0.04</v>
      </c>
      <c r="C61" s="42" t="s">
        <v>17</v>
      </c>
      <c r="D61" s="53">
        <f t="shared" si="3"/>
        <v>42014.25</v>
      </c>
      <c r="E61" s="54">
        <v>1680.57</v>
      </c>
    </row>
    <row r="62" spans="1:5" s="28" customFormat="1" ht="15" x14ac:dyDescent="0.25">
      <c r="A62" s="36" t="s">
        <v>80</v>
      </c>
      <c r="B62" s="41"/>
      <c r="C62" s="41"/>
      <c r="D62" s="51"/>
      <c r="E62" s="52"/>
    </row>
    <row r="63" spans="1:5" s="28" customFormat="1" ht="15" x14ac:dyDescent="0.25">
      <c r="A63" s="37" t="s">
        <v>81</v>
      </c>
      <c r="B63" s="42" t="s">
        <v>90</v>
      </c>
      <c r="C63" s="42" t="s">
        <v>11</v>
      </c>
      <c r="D63" s="53">
        <f>E63/12</f>
        <v>1800</v>
      </c>
      <c r="E63" s="54">
        <v>21600</v>
      </c>
    </row>
    <row r="64" spans="1:5" s="28" customFormat="1" ht="15" x14ac:dyDescent="0.25">
      <c r="A64" s="38" t="s">
        <v>82</v>
      </c>
      <c r="B64" s="41"/>
      <c r="C64" s="41"/>
      <c r="D64" s="51"/>
      <c r="E64" s="52"/>
    </row>
    <row r="65" spans="1:5" s="28" customFormat="1" ht="15" x14ac:dyDescent="0.25">
      <c r="A65" s="37" t="s">
        <v>83</v>
      </c>
      <c r="B65" s="42" t="s">
        <v>22</v>
      </c>
      <c r="C65" s="42" t="s">
        <v>11</v>
      </c>
      <c r="D65" s="53">
        <f>E65</f>
        <v>2000</v>
      </c>
      <c r="E65" s="54">
        <v>2000</v>
      </c>
    </row>
    <row r="66" spans="1:5" s="28" customFormat="1" ht="15" x14ac:dyDescent="0.25">
      <c r="A66" s="36" t="s">
        <v>41</v>
      </c>
      <c r="B66" s="41"/>
      <c r="C66" s="41"/>
      <c r="D66" s="51"/>
      <c r="E66" s="52"/>
    </row>
    <row r="67" spans="1:5" s="28" customFormat="1" ht="15" x14ac:dyDescent="0.25">
      <c r="A67" s="37" t="s">
        <v>68</v>
      </c>
      <c r="B67" s="43">
        <v>2</v>
      </c>
      <c r="C67" s="42" t="s">
        <v>13</v>
      </c>
      <c r="D67" s="53">
        <f>E67/B67</f>
        <v>936.9</v>
      </c>
      <c r="E67" s="54">
        <v>1873.8</v>
      </c>
    </row>
    <row r="68" spans="1:5" s="28" customFormat="1" ht="15" x14ac:dyDescent="0.25">
      <c r="A68" s="37" t="s">
        <v>145</v>
      </c>
      <c r="B68" s="45">
        <v>0.36</v>
      </c>
      <c r="C68" s="42" t="s">
        <v>15</v>
      </c>
      <c r="D68" s="53">
        <f t="shared" ref="D68:D83" si="4">E68/B68</f>
        <v>10401.527777777779</v>
      </c>
      <c r="E68" s="54">
        <v>3744.55</v>
      </c>
    </row>
    <row r="69" spans="1:5" s="28" customFormat="1" ht="15" x14ac:dyDescent="0.25">
      <c r="A69" s="37" t="s">
        <v>146</v>
      </c>
      <c r="B69" s="60">
        <v>1.5</v>
      </c>
      <c r="C69" s="42" t="s">
        <v>141</v>
      </c>
      <c r="D69" s="53">
        <f t="shared" si="4"/>
        <v>219.25333333333333</v>
      </c>
      <c r="E69" s="54">
        <v>328.88</v>
      </c>
    </row>
    <row r="70" spans="1:5" s="28" customFormat="1" ht="30" x14ac:dyDescent="0.25">
      <c r="A70" s="37" t="s">
        <v>147</v>
      </c>
      <c r="B70" s="43">
        <v>1</v>
      </c>
      <c r="C70" s="42" t="s">
        <v>13</v>
      </c>
      <c r="D70" s="53">
        <f t="shared" si="4"/>
        <v>338.57</v>
      </c>
      <c r="E70" s="54">
        <v>338.57</v>
      </c>
    </row>
    <row r="71" spans="1:5" s="28" customFormat="1" ht="45" x14ac:dyDescent="0.25">
      <c r="A71" s="37" t="s">
        <v>148</v>
      </c>
      <c r="B71" s="43">
        <v>3</v>
      </c>
      <c r="C71" s="42" t="s">
        <v>149</v>
      </c>
      <c r="D71" s="53">
        <f t="shared" si="4"/>
        <v>943.95666666666659</v>
      </c>
      <c r="E71" s="54">
        <v>2831.87</v>
      </c>
    </row>
    <row r="72" spans="1:5" s="28" customFormat="1" ht="30" x14ac:dyDescent="0.25">
      <c r="A72" s="37" t="s">
        <v>150</v>
      </c>
      <c r="B72" s="45">
        <v>0.01</v>
      </c>
      <c r="C72" s="42" t="s">
        <v>17</v>
      </c>
      <c r="D72" s="53">
        <f t="shared" si="4"/>
        <v>22301</v>
      </c>
      <c r="E72" s="54">
        <v>223.01</v>
      </c>
    </row>
    <row r="73" spans="1:5" s="28" customFormat="1" ht="30" x14ac:dyDescent="0.25">
      <c r="A73" s="37" t="s">
        <v>151</v>
      </c>
      <c r="B73" s="43">
        <v>2</v>
      </c>
      <c r="C73" s="42" t="s">
        <v>13</v>
      </c>
      <c r="D73" s="53">
        <f t="shared" si="4"/>
        <v>498.26</v>
      </c>
      <c r="E73" s="54">
        <v>996.52</v>
      </c>
    </row>
    <row r="74" spans="1:5" s="28" customFormat="1" ht="15" x14ac:dyDescent="0.25">
      <c r="A74" s="38" t="s">
        <v>84</v>
      </c>
      <c r="B74" s="41"/>
      <c r="C74" s="41"/>
      <c r="D74" s="51"/>
      <c r="E74" s="52"/>
    </row>
    <row r="75" spans="1:5" s="28" customFormat="1" ht="15" x14ac:dyDescent="0.25">
      <c r="A75" s="37" t="s">
        <v>152</v>
      </c>
      <c r="B75" s="44">
        <v>2E-3</v>
      </c>
      <c r="C75" s="42" t="s">
        <v>153</v>
      </c>
      <c r="D75" s="53">
        <f t="shared" si="4"/>
        <v>351175</v>
      </c>
      <c r="E75" s="54">
        <v>702.35</v>
      </c>
    </row>
    <row r="76" spans="1:5" s="28" customFormat="1" ht="45" x14ac:dyDescent="0.25">
      <c r="A76" s="37" t="s">
        <v>117</v>
      </c>
      <c r="B76" s="43">
        <v>1</v>
      </c>
      <c r="C76" s="42" t="s">
        <v>13</v>
      </c>
      <c r="D76" s="53">
        <f t="shared" si="4"/>
        <v>343.85</v>
      </c>
      <c r="E76" s="54">
        <v>343.85</v>
      </c>
    </row>
    <row r="77" spans="1:5" s="28" customFormat="1" ht="15" x14ac:dyDescent="0.25">
      <c r="A77" s="37" t="s">
        <v>154</v>
      </c>
      <c r="B77" s="45">
        <v>0.02</v>
      </c>
      <c r="C77" s="42" t="s">
        <v>85</v>
      </c>
      <c r="D77" s="53">
        <f t="shared" si="4"/>
        <v>69750</v>
      </c>
      <c r="E77" s="54">
        <v>1395</v>
      </c>
    </row>
    <row r="78" spans="1:5" s="28" customFormat="1" ht="45" x14ac:dyDescent="0.25">
      <c r="A78" s="37" t="s">
        <v>155</v>
      </c>
      <c r="B78" s="45">
        <v>7.65</v>
      </c>
      <c r="C78" s="42" t="s">
        <v>141</v>
      </c>
      <c r="D78" s="53">
        <f t="shared" si="4"/>
        <v>86.996078431372538</v>
      </c>
      <c r="E78" s="54">
        <v>665.52</v>
      </c>
    </row>
    <row r="79" spans="1:5" s="28" customFormat="1" ht="30" x14ac:dyDescent="0.25">
      <c r="A79" s="37" t="s">
        <v>156</v>
      </c>
      <c r="B79" s="44">
        <v>1.9E-2</v>
      </c>
      <c r="C79" s="42" t="s">
        <v>15</v>
      </c>
      <c r="D79" s="53">
        <f t="shared" si="4"/>
        <v>37374.736842105267</v>
      </c>
      <c r="E79" s="54">
        <v>710.12</v>
      </c>
    </row>
    <row r="80" spans="1:5" s="28" customFormat="1" ht="30" x14ac:dyDescent="0.25">
      <c r="A80" s="37" t="s">
        <v>157</v>
      </c>
      <c r="B80" s="60">
        <v>16.600000000000001</v>
      </c>
      <c r="C80" s="42" t="s">
        <v>12</v>
      </c>
      <c r="D80" s="53">
        <f t="shared" si="4"/>
        <v>322.23734939759038</v>
      </c>
      <c r="E80" s="54">
        <v>5349.14</v>
      </c>
    </row>
    <row r="81" spans="1:5" s="28" customFormat="1" ht="30" x14ac:dyDescent="0.25">
      <c r="A81" s="37" t="s">
        <v>158</v>
      </c>
      <c r="B81" s="44">
        <v>4.0000000000000001E-3</v>
      </c>
      <c r="C81" s="42" t="s">
        <v>85</v>
      </c>
      <c r="D81" s="53">
        <f t="shared" si="4"/>
        <v>28272.5</v>
      </c>
      <c r="E81" s="54">
        <v>113.09</v>
      </c>
    </row>
    <row r="82" spans="1:5" s="28" customFormat="1" ht="15" x14ac:dyDescent="0.25">
      <c r="A82" s="37" t="s">
        <v>159</v>
      </c>
      <c r="B82" s="45">
        <v>0.01</v>
      </c>
      <c r="C82" s="42" t="s">
        <v>17</v>
      </c>
      <c r="D82" s="53">
        <f t="shared" si="4"/>
        <v>44394</v>
      </c>
      <c r="E82" s="54">
        <v>443.94</v>
      </c>
    </row>
    <row r="83" spans="1:5" s="28" customFormat="1" ht="30" x14ac:dyDescent="0.25">
      <c r="A83" s="37" t="s">
        <v>160</v>
      </c>
      <c r="B83" s="43">
        <v>1</v>
      </c>
      <c r="C83" s="42" t="s">
        <v>13</v>
      </c>
      <c r="D83" s="53">
        <f t="shared" si="4"/>
        <v>689.12</v>
      </c>
      <c r="E83" s="54">
        <v>689.12</v>
      </c>
    </row>
    <row r="84" spans="1:5" s="28" customFormat="1" ht="15" x14ac:dyDescent="0.25">
      <c r="A84" s="36" t="s">
        <v>42</v>
      </c>
      <c r="B84" s="41"/>
      <c r="C84" s="41"/>
      <c r="D84" s="51"/>
      <c r="E84" s="52"/>
    </row>
    <row r="85" spans="1:5" s="28" customFormat="1" ht="15" x14ac:dyDescent="0.25">
      <c r="A85" s="37" t="s">
        <v>89</v>
      </c>
      <c r="B85" s="42" t="s">
        <v>22</v>
      </c>
      <c r="C85" s="42" t="s">
        <v>11</v>
      </c>
      <c r="D85" s="53">
        <f>E85</f>
        <v>2678.23</v>
      </c>
      <c r="E85" s="54">
        <v>2678.23</v>
      </c>
    </row>
    <row r="86" spans="1:5" s="28" customFormat="1" ht="15" x14ac:dyDescent="0.25">
      <c r="A86" s="37" t="s">
        <v>69</v>
      </c>
      <c r="B86" s="42" t="s">
        <v>22</v>
      </c>
      <c r="C86" s="42" t="s">
        <v>11</v>
      </c>
      <c r="D86" s="53">
        <f>E86</f>
        <v>3390.85</v>
      </c>
      <c r="E86" s="54">
        <v>3390.85</v>
      </c>
    </row>
    <row r="87" spans="1:5" s="28" customFormat="1" ht="15" x14ac:dyDescent="0.25">
      <c r="A87" s="36" t="s">
        <v>43</v>
      </c>
      <c r="B87" s="41"/>
      <c r="C87" s="41"/>
      <c r="D87" s="51"/>
      <c r="E87" s="52"/>
    </row>
    <row r="88" spans="1:5" s="28" customFormat="1" ht="15" x14ac:dyDescent="0.25">
      <c r="A88" s="37" t="s">
        <v>73</v>
      </c>
      <c r="B88" s="42" t="s">
        <v>23</v>
      </c>
      <c r="C88" s="42" t="s">
        <v>12</v>
      </c>
      <c r="D88" s="53">
        <f>E88</f>
        <v>79172.78</v>
      </c>
      <c r="E88" s="54">
        <v>79172.78</v>
      </c>
    </row>
    <row r="89" spans="1:5" s="28" customFormat="1" ht="15" x14ac:dyDescent="0.25">
      <c r="A89" s="36" t="s">
        <v>9</v>
      </c>
      <c r="B89" s="41"/>
      <c r="C89" s="41"/>
      <c r="D89" s="51"/>
      <c r="E89" s="52"/>
    </row>
    <row r="90" spans="1:5" s="28" customFormat="1" ht="15" x14ac:dyDescent="0.25">
      <c r="A90" s="37" t="s">
        <v>70</v>
      </c>
      <c r="B90" s="42" t="s">
        <v>23</v>
      </c>
      <c r="C90" s="42" t="s">
        <v>12</v>
      </c>
      <c r="D90" s="53">
        <f>E90</f>
        <v>181096.37</v>
      </c>
      <c r="E90" s="54">
        <v>181096.37</v>
      </c>
    </row>
    <row r="91" spans="1:5" s="28" customFormat="1" ht="15" x14ac:dyDescent="0.25">
      <c r="A91" s="36" t="s">
        <v>99</v>
      </c>
      <c r="B91" s="41"/>
      <c r="C91" s="41"/>
      <c r="D91" s="51"/>
      <c r="E91" s="52"/>
    </row>
    <row r="92" spans="1:5" s="28" customFormat="1" ht="15" x14ac:dyDescent="0.25">
      <c r="A92" s="37" t="s">
        <v>108</v>
      </c>
      <c r="B92" s="60">
        <v>1852.1</v>
      </c>
      <c r="C92" s="42" t="s">
        <v>12</v>
      </c>
      <c r="D92" s="53">
        <f t="shared" ref="D92" si="5">E92/B92</f>
        <v>7.0500026996382488</v>
      </c>
      <c r="E92" s="54">
        <v>13057.31</v>
      </c>
    </row>
    <row r="93" spans="1:5" s="28" customFormat="1" ht="15" x14ac:dyDescent="0.25">
      <c r="A93" s="36" t="s">
        <v>10</v>
      </c>
      <c r="B93" s="41"/>
      <c r="C93" s="41"/>
      <c r="D93" s="51"/>
      <c r="E93" s="52"/>
    </row>
    <row r="94" spans="1:5" s="28" customFormat="1" ht="15" x14ac:dyDescent="0.25">
      <c r="A94" s="37" t="s">
        <v>71</v>
      </c>
      <c r="B94" s="42" t="s">
        <v>21</v>
      </c>
      <c r="C94" s="42" t="s">
        <v>11</v>
      </c>
      <c r="D94" s="53">
        <f>E94</f>
        <v>75866.143000000011</v>
      </c>
      <c r="E94" s="54">
        <f>Бюджет!C35*10%</f>
        <v>75866.143000000011</v>
      </c>
    </row>
    <row r="95" spans="1:5" ht="14.25" x14ac:dyDescent="0.2">
      <c r="A95" s="24" t="s">
        <v>24</v>
      </c>
      <c r="B95" s="46" t="s">
        <v>20</v>
      </c>
      <c r="C95" s="25"/>
      <c r="D95" s="55"/>
      <c r="E95" s="26">
        <f>SUM(E7:E94)</f>
        <v>692113.79300000006</v>
      </c>
    </row>
    <row r="96" spans="1:5" ht="15" x14ac:dyDescent="0.2">
      <c r="D96" s="56"/>
    </row>
    <row r="97" spans="1:5" ht="15" x14ac:dyDescent="0.2">
      <c r="A97" s="12" t="s">
        <v>30</v>
      </c>
      <c r="B97" s="47"/>
      <c r="C97" s="47"/>
      <c r="D97" s="56"/>
      <c r="E97" s="56"/>
    </row>
    <row r="98" spans="1:5" ht="15" x14ac:dyDescent="0.2">
      <c r="A98" s="12" t="s">
        <v>162</v>
      </c>
      <c r="B98" s="47"/>
      <c r="C98" s="47"/>
      <c r="D98" s="56"/>
      <c r="E98" s="56"/>
    </row>
    <row r="99" spans="1:5" ht="15" x14ac:dyDescent="0.2">
      <c r="A99" s="12" t="s">
        <v>31</v>
      </c>
      <c r="B99" s="47"/>
      <c r="C99" s="47"/>
      <c r="D99" s="56"/>
      <c r="E99" s="56"/>
    </row>
    <row r="100" spans="1:5" ht="15" x14ac:dyDescent="0.2">
      <c r="A100" s="12" t="s">
        <v>32</v>
      </c>
      <c r="B100" s="47"/>
      <c r="C100" s="47"/>
      <c r="D100" s="57"/>
      <c r="E100" s="56"/>
    </row>
    <row r="101" spans="1:5" ht="15" customHeight="1" x14ac:dyDescent="0.2">
      <c r="A101" s="31" t="s">
        <v>74</v>
      </c>
      <c r="B101" s="48"/>
      <c r="C101" s="48"/>
      <c r="E101" s="57"/>
    </row>
    <row r="102" spans="1:5" ht="15" x14ac:dyDescent="0.25">
      <c r="A102" s="31" t="s">
        <v>75</v>
      </c>
      <c r="D102" s="58"/>
    </row>
    <row r="103" spans="1:5" ht="15" x14ac:dyDescent="0.25">
      <c r="A103" s="31"/>
      <c r="D103" s="58"/>
    </row>
    <row r="104" spans="1:5" ht="15" x14ac:dyDescent="0.25">
      <c r="A104" s="5" t="s">
        <v>25</v>
      </c>
      <c r="B104" s="33"/>
      <c r="C104" s="4"/>
      <c r="D104" s="58"/>
      <c r="E104" s="58"/>
    </row>
    <row r="105" spans="1:5" ht="15" x14ac:dyDescent="0.25">
      <c r="A105" s="5"/>
      <c r="B105" s="33"/>
      <c r="C105" s="4"/>
      <c r="D105" s="59"/>
      <c r="E105" s="58"/>
    </row>
    <row r="106" spans="1:5" ht="15" x14ac:dyDescent="0.25">
      <c r="A106" s="173" t="s">
        <v>50</v>
      </c>
      <c r="B106" s="173"/>
      <c r="C106" s="33" t="s">
        <v>29</v>
      </c>
      <c r="D106" s="58"/>
      <c r="E106" s="59"/>
    </row>
    <row r="107" spans="1:5" ht="15" x14ac:dyDescent="0.25">
      <c r="A107" s="177" t="s">
        <v>51</v>
      </c>
      <c r="B107" s="177"/>
      <c r="C107" s="4" t="s">
        <v>26</v>
      </c>
      <c r="D107" s="58"/>
      <c r="E107" s="58"/>
    </row>
    <row r="108" spans="1:5" ht="15" x14ac:dyDescent="0.25">
      <c r="A108" s="5"/>
      <c r="B108" s="33"/>
      <c r="C108" s="4"/>
      <c r="D108" s="59"/>
      <c r="E108" s="58"/>
    </row>
    <row r="109" spans="1:5" ht="15" x14ac:dyDescent="0.25">
      <c r="A109" s="173" t="s">
        <v>28</v>
      </c>
      <c r="B109" s="173"/>
      <c r="C109" s="33" t="s">
        <v>29</v>
      </c>
      <c r="D109" s="58"/>
      <c r="E109" s="58"/>
    </row>
    <row r="110" spans="1:5" ht="15" x14ac:dyDescent="0.25">
      <c r="A110" s="13" t="s">
        <v>27</v>
      </c>
      <c r="B110" s="33"/>
      <c r="C110" s="4" t="s">
        <v>26</v>
      </c>
      <c r="D110" s="58"/>
      <c r="E110" s="58"/>
    </row>
    <row r="111" spans="1:5" ht="15" x14ac:dyDescent="0.25">
      <c r="A111" s="2"/>
      <c r="B111" s="33"/>
      <c r="C111" s="4"/>
      <c r="E111" s="58"/>
    </row>
  </sheetData>
  <mergeCells count="6">
    <mergeCell ref="A109:B109"/>
    <mergeCell ref="A2:E2"/>
    <mergeCell ref="A1:E1"/>
    <mergeCell ref="D3:E3"/>
    <mergeCell ref="A107:B107"/>
    <mergeCell ref="A106:B106"/>
  </mergeCells>
  <printOptions horizontalCentered="1"/>
  <pageMargins left="0.82677165354330717" right="0.43307086614173229" top="0" bottom="0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view="pageBreakPreview" zoomScale="90" zoomScaleSheetLayoutView="90" workbookViewId="0">
      <selection activeCell="A37" sqref="A37:D37"/>
    </sheetView>
  </sheetViews>
  <sheetFormatPr defaultColWidth="9.140625" defaultRowHeight="15" x14ac:dyDescent="0.25"/>
  <cols>
    <col min="1" max="1" width="50.140625" style="2" customWidth="1"/>
    <col min="2" max="2" width="13.140625" style="2" bestFit="1" customWidth="1"/>
    <col min="3" max="4" width="13.28515625" style="2" bestFit="1" customWidth="1"/>
    <col min="5" max="5" width="15.5703125" style="2" bestFit="1" customWidth="1"/>
    <col min="6" max="16384" width="9.140625" style="2"/>
  </cols>
  <sheetData>
    <row r="1" spans="1:4" ht="20.25" x14ac:dyDescent="0.3">
      <c r="A1" s="178" t="s">
        <v>118</v>
      </c>
      <c r="B1" s="178"/>
      <c r="C1" s="178"/>
      <c r="D1" s="178"/>
    </row>
    <row r="2" spans="1:4" x14ac:dyDescent="0.25">
      <c r="A2" s="6"/>
      <c r="B2" s="6"/>
      <c r="C2" s="6"/>
      <c r="D2" s="6"/>
    </row>
    <row r="3" spans="1:4" x14ac:dyDescent="0.25">
      <c r="A3" s="7" t="s">
        <v>49</v>
      </c>
      <c r="B3" s="8"/>
      <c r="C3" s="185"/>
      <c r="D3" s="185"/>
    </row>
    <row r="4" spans="1:4" x14ac:dyDescent="0.25">
      <c r="A4" s="7"/>
      <c r="B4" s="8"/>
      <c r="C4" s="11"/>
      <c r="D4" s="11"/>
    </row>
    <row r="5" spans="1:4" x14ac:dyDescent="0.25">
      <c r="A5" s="19" t="s">
        <v>33</v>
      </c>
      <c r="B5" s="19" t="s">
        <v>34</v>
      </c>
      <c r="C5" s="20" t="s">
        <v>35</v>
      </c>
      <c r="D5" s="20" t="s">
        <v>36</v>
      </c>
    </row>
    <row r="6" spans="1:4" x14ac:dyDescent="0.25">
      <c r="A6" s="22" t="s">
        <v>72</v>
      </c>
      <c r="B6" s="179">
        <v>43732.47</v>
      </c>
      <c r="C6" s="180"/>
      <c r="D6" s="181"/>
    </row>
    <row r="7" spans="1:4" x14ac:dyDescent="0.25">
      <c r="A7" s="29" t="s">
        <v>48</v>
      </c>
      <c r="B7" s="30" t="s">
        <v>20</v>
      </c>
      <c r="C7" s="35">
        <v>438618.36</v>
      </c>
      <c r="D7" s="34">
        <v>415396.38</v>
      </c>
    </row>
    <row r="8" spans="1:4" x14ac:dyDescent="0.25">
      <c r="A8" s="29" t="s">
        <v>91</v>
      </c>
      <c r="B8" s="30" t="s">
        <v>20</v>
      </c>
      <c r="C8" s="35">
        <v>136158.51999999999</v>
      </c>
      <c r="D8" s="34">
        <v>70687.8</v>
      </c>
    </row>
    <row r="9" spans="1:4" x14ac:dyDescent="0.25">
      <c r="A9" s="29" t="s">
        <v>52</v>
      </c>
      <c r="B9" s="30" t="s">
        <v>20</v>
      </c>
      <c r="C9" s="35">
        <v>86088</v>
      </c>
      <c r="D9" s="34">
        <v>86803.05</v>
      </c>
    </row>
    <row r="10" spans="1:4" x14ac:dyDescent="0.25">
      <c r="A10" s="29" t="s">
        <v>92</v>
      </c>
      <c r="B10" s="30" t="s">
        <v>20</v>
      </c>
      <c r="C10" s="35">
        <v>10342.77</v>
      </c>
      <c r="D10" s="34" t="s">
        <v>20</v>
      </c>
    </row>
    <row r="11" spans="1:4" x14ac:dyDescent="0.25">
      <c r="A11" s="29" t="s">
        <v>93</v>
      </c>
      <c r="B11" s="30" t="s">
        <v>20</v>
      </c>
      <c r="C11" s="35">
        <v>6026.16</v>
      </c>
      <c r="D11" s="34">
        <v>5813.16</v>
      </c>
    </row>
    <row r="12" spans="1:4" x14ac:dyDescent="0.25">
      <c r="A12" s="29" t="s">
        <v>80</v>
      </c>
      <c r="B12" s="30" t="s">
        <v>20</v>
      </c>
      <c r="C12" s="35">
        <v>21522</v>
      </c>
      <c r="D12" s="34">
        <v>12688.87</v>
      </c>
    </row>
    <row r="13" spans="1:4" x14ac:dyDescent="0.25">
      <c r="A13" s="29" t="s">
        <v>94</v>
      </c>
      <c r="B13" s="30" t="s">
        <v>20</v>
      </c>
      <c r="C13" s="35">
        <v>3209.54</v>
      </c>
      <c r="D13" s="34" t="s">
        <v>20</v>
      </c>
    </row>
    <row r="14" spans="1:4" ht="15" customHeight="1" x14ac:dyDescent="0.25">
      <c r="A14" s="29" t="s">
        <v>119</v>
      </c>
      <c r="B14" s="30" t="s">
        <v>20</v>
      </c>
      <c r="C14" s="35">
        <v>37935.839999999997</v>
      </c>
      <c r="D14" s="34">
        <v>14338.49</v>
      </c>
    </row>
    <row r="15" spans="1:4" ht="14.25" customHeight="1" x14ac:dyDescent="0.25">
      <c r="A15" s="29" t="s">
        <v>95</v>
      </c>
      <c r="B15" s="30" t="s">
        <v>20</v>
      </c>
      <c r="C15" s="35">
        <v>2722.33</v>
      </c>
      <c r="D15" s="34">
        <v>503.24</v>
      </c>
    </row>
    <row r="16" spans="1:4" ht="15.75" customHeight="1" x14ac:dyDescent="0.25">
      <c r="A16" s="29" t="s">
        <v>96</v>
      </c>
      <c r="B16" s="30" t="s">
        <v>20</v>
      </c>
      <c r="C16" s="35">
        <v>16037.91</v>
      </c>
      <c r="D16" s="34" t="s">
        <v>20</v>
      </c>
    </row>
    <row r="17" spans="1:4" ht="15.75" customHeight="1" x14ac:dyDescent="0.25">
      <c r="A17" s="29" t="s">
        <v>161</v>
      </c>
      <c r="B17" s="30">
        <v>33600</v>
      </c>
      <c r="C17" s="35"/>
      <c r="D17" s="34"/>
    </row>
    <row r="18" spans="1:4" x14ac:dyDescent="0.25">
      <c r="A18" s="29" t="s">
        <v>8</v>
      </c>
      <c r="B18" s="30">
        <f>Акт!E7</f>
        <v>5915.21</v>
      </c>
      <c r="C18" s="35" t="s">
        <v>20</v>
      </c>
      <c r="D18" s="34" t="s">
        <v>20</v>
      </c>
    </row>
    <row r="19" spans="1:4" x14ac:dyDescent="0.25">
      <c r="A19" s="29" t="s">
        <v>37</v>
      </c>
      <c r="B19" s="30">
        <f>SUM(Акт!E9:E16)</f>
        <v>23813.64</v>
      </c>
      <c r="C19" s="35" t="s">
        <v>20</v>
      </c>
      <c r="D19" s="34" t="s">
        <v>20</v>
      </c>
    </row>
    <row r="20" spans="1:4" ht="30" x14ac:dyDescent="0.25">
      <c r="A20" s="29" t="s">
        <v>53</v>
      </c>
      <c r="B20" s="30">
        <f>Акт!E18</f>
        <v>91003.199999999997</v>
      </c>
      <c r="C20" s="35" t="s">
        <v>20</v>
      </c>
      <c r="D20" s="34" t="s">
        <v>20</v>
      </c>
    </row>
    <row r="21" spans="1:4" ht="30" x14ac:dyDescent="0.25">
      <c r="A21" s="29" t="s">
        <v>97</v>
      </c>
      <c r="B21" s="30">
        <f>SUM(Акт!E20:E23)</f>
        <v>27324.27</v>
      </c>
      <c r="C21" s="35" t="s">
        <v>20</v>
      </c>
      <c r="D21" s="34" t="s">
        <v>20</v>
      </c>
    </row>
    <row r="22" spans="1:4" x14ac:dyDescent="0.25">
      <c r="A22" s="29" t="s">
        <v>98</v>
      </c>
      <c r="B22" s="30">
        <f>Акт!E25</f>
        <v>78000</v>
      </c>
      <c r="C22" s="35" t="s">
        <v>20</v>
      </c>
      <c r="D22" s="34" t="s">
        <v>20</v>
      </c>
    </row>
    <row r="23" spans="1:4" ht="30" x14ac:dyDescent="0.25">
      <c r="A23" s="29" t="s">
        <v>38</v>
      </c>
      <c r="B23" s="30">
        <f>Акт!E27</f>
        <v>22608.560000000001</v>
      </c>
      <c r="C23" s="35" t="s">
        <v>20</v>
      </c>
      <c r="D23" s="34" t="s">
        <v>20</v>
      </c>
    </row>
    <row r="24" spans="1:4" x14ac:dyDescent="0.25">
      <c r="A24" s="29" t="s">
        <v>39</v>
      </c>
      <c r="B24" s="30">
        <f>SUM(Акт!E29:E49)</f>
        <v>29799.88</v>
      </c>
      <c r="C24" s="35" t="s">
        <v>20</v>
      </c>
      <c r="D24" s="34" t="s">
        <v>20</v>
      </c>
    </row>
    <row r="25" spans="1:4" x14ac:dyDescent="0.25">
      <c r="A25" s="29" t="s">
        <v>40</v>
      </c>
      <c r="B25" s="30">
        <f>SUM(Акт!E51:E61)</f>
        <v>14038.019999999999</v>
      </c>
      <c r="C25" s="35" t="s">
        <v>20</v>
      </c>
      <c r="D25" s="34" t="s">
        <v>20</v>
      </c>
    </row>
    <row r="26" spans="1:4" x14ac:dyDescent="0.25">
      <c r="A26" s="29" t="s">
        <v>80</v>
      </c>
      <c r="B26" s="30">
        <f>Акт!E63</f>
        <v>21600</v>
      </c>
      <c r="C26" s="35" t="s">
        <v>20</v>
      </c>
      <c r="D26" s="34" t="s">
        <v>20</v>
      </c>
    </row>
    <row r="27" spans="1:4" ht="30" x14ac:dyDescent="0.25">
      <c r="A27" s="29" t="s">
        <v>82</v>
      </c>
      <c r="B27" s="30">
        <f>Акт!E65</f>
        <v>2000</v>
      </c>
      <c r="C27" s="35" t="s">
        <v>20</v>
      </c>
      <c r="D27" s="34" t="s">
        <v>20</v>
      </c>
    </row>
    <row r="28" spans="1:4" x14ac:dyDescent="0.25">
      <c r="A28" s="29" t="s">
        <v>41</v>
      </c>
      <c r="B28" s="30">
        <f>SUM(Акт!E67:E73)</f>
        <v>10337.200000000001</v>
      </c>
      <c r="C28" s="35" t="s">
        <v>20</v>
      </c>
      <c r="D28" s="34" t="s">
        <v>20</v>
      </c>
    </row>
    <row r="29" spans="1:4" ht="30" x14ac:dyDescent="0.25">
      <c r="A29" s="29" t="s">
        <v>84</v>
      </c>
      <c r="B29" s="30">
        <f>SUM(Акт!E75:E83)</f>
        <v>10412.130000000001</v>
      </c>
      <c r="C29" s="35" t="s">
        <v>20</v>
      </c>
      <c r="D29" s="34" t="s">
        <v>20</v>
      </c>
    </row>
    <row r="30" spans="1:4" x14ac:dyDescent="0.25">
      <c r="A30" s="29" t="s">
        <v>42</v>
      </c>
      <c r="B30" s="30">
        <f>SUM(Акт!E85:E86)</f>
        <v>6069.08</v>
      </c>
      <c r="C30" s="35" t="s">
        <v>20</v>
      </c>
      <c r="D30" s="34" t="s">
        <v>20</v>
      </c>
    </row>
    <row r="31" spans="1:4" x14ac:dyDescent="0.25">
      <c r="A31" s="29" t="s">
        <v>43</v>
      </c>
      <c r="B31" s="30">
        <f>Акт!E88</f>
        <v>79172.78</v>
      </c>
      <c r="C31" s="35" t="s">
        <v>20</v>
      </c>
      <c r="D31" s="34" t="s">
        <v>20</v>
      </c>
    </row>
    <row r="32" spans="1:4" x14ac:dyDescent="0.25">
      <c r="A32" s="29" t="s">
        <v>9</v>
      </c>
      <c r="B32" s="30">
        <f>Акт!E90</f>
        <v>181096.37</v>
      </c>
      <c r="C32" s="35" t="s">
        <v>20</v>
      </c>
      <c r="D32" s="34" t="s">
        <v>20</v>
      </c>
    </row>
    <row r="33" spans="1:5" x14ac:dyDescent="0.25">
      <c r="A33" s="29" t="s">
        <v>99</v>
      </c>
      <c r="B33" s="30">
        <f>Акт!E92</f>
        <v>13057.31</v>
      </c>
      <c r="C33" s="35" t="s">
        <v>20</v>
      </c>
      <c r="D33" s="34" t="s">
        <v>20</v>
      </c>
    </row>
    <row r="34" spans="1:5" x14ac:dyDescent="0.25">
      <c r="A34" s="29" t="s">
        <v>10</v>
      </c>
      <c r="B34" s="30">
        <f>Акт!E94</f>
        <v>75866.143000000011</v>
      </c>
      <c r="C34" s="35" t="s">
        <v>20</v>
      </c>
      <c r="D34" s="34" t="s">
        <v>20</v>
      </c>
    </row>
    <row r="35" spans="1:5" x14ac:dyDescent="0.25">
      <c r="A35" s="21" t="s">
        <v>24</v>
      </c>
      <c r="B35" s="23">
        <f t="shared" ref="B35:C35" si="0">SUM(B7:B34)</f>
        <v>725713.79300000018</v>
      </c>
      <c r="C35" s="23">
        <f t="shared" si="0"/>
        <v>758661.43</v>
      </c>
      <c r="D35" s="23">
        <f>SUM(D7:D34)</f>
        <v>606230.99</v>
      </c>
    </row>
    <row r="36" spans="1:5" s="10" customFormat="1" ht="24.75" customHeight="1" x14ac:dyDescent="0.25">
      <c r="A36" s="182" t="s">
        <v>163</v>
      </c>
      <c r="B36" s="183"/>
      <c r="C36" s="183"/>
      <c r="D36" s="184"/>
      <c r="E36" s="61">
        <f>D35-B6-B35</f>
        <v>-163215.27300000016</v>
      </c>
    </row>
    <row r="37" spans="1:5" s="10" customFormat="1" ht="24.75" customHeight="1" x14ac:dyDescent="0.25">
      <c r="A37" s="182" t="s">
        <v>120</v>
      </c>
      <c r="B37" s="183"/>
      <c r="C37" s="183"/>
      <c r="D37" s="184"/>
    </row>
    <row r="38" spans="1:5" s="10" customFormat="1" ht="24.75" customHeight="1" x14ac:dyDescent="0.25">
      <c r="A38" s="2"/>
      <c r="B38" s="2"/>
      <c r="C38" s="2"/>
      <c r="D38" s="2"/>
    </row>
    <row r="39" spans="1:5" ht="15" customHeight="1" x14ac:dyDescent="0.25">
      <c r="A39" s="9" t="s">
        <v>46</v>
      </c>
      <c r="B39" s="8"/>
      <c r="C39" s="8"/>
      <c r="D39" s="6"/>
    </row>
    <row r="40" spans="1:5" ht="22.5" customHeight="1" x14ac:dyDescent="0.25">
      <c r="A40" s="8" t="s">
        <v>47</v>
      </c>
      <c r="B40" s="8"/>
      <c r="C40" s="8"/>
      <c r="D40" s="6"/>
    </row>
    <row r="41" spans="1:5" ht="22.5" customHeight="1" x14ac:dyDescent="0.25">
      <c r="A41" s="9" t="s">
        <v>44</v>
      </c>
      <c r="B41" s="8"/>
      <c r="C41" s="8"/>
      <c r="D41" s="6"/>
    </row>
    <row r="42" spans="1:5" ht="22.5" customHeight="1" x14ac:dyDescent="0.25">
      <c r="A42" s="9" t="s">
        <v>45</v>
      </c>
      <c r="B42" s="8"/>
      <c r="C42" s="8"/>
      <c r="D42" s="6"/>
    </row>
    <row r="43" spans="1:5" ht="22.5" customHeight="1" x14ac:dyDescent="0.25">
      <c r="A43" s="1"/>
      <c r="B43" s="1"/>
      <c r="C43" s="1"/>
    </row>
  </sheetData>
  <mergeCells count="5">
    <mergeCell ref="A1:D1"/>
    <mergeCell ref="B6:D6"/>
    <mergeCell ref="A36:D36"/>
    <mergeCell ref="A37:D37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J11" sqref="J11"/>
    </sheetView>
  </sheetViews>
  <sheetFormatPr defaultColWidth="9.140625" defaultRowHeight="15" x14ac:dyDescent="0.25"/>
  <cols>
    <col min="1" max="1" width="12.5703125" style="92" customWidth="1"/>
    <col min="2" max="2" width="14.5703125" style="92" customWidth="1"/>
    <col min="3" max="3" width="19.5703125" style="92" customWidth="1"/>
    <col min="4" max="4" width="14.42578125" style="92" customWidth="1"/>
    <col min="5" max="5" width="18.28515625" style="92" customWidth="1"/>
    <col min="6" max="6" width="16.28515625" style="92" customWidth="1"/>
    <col min="7" max="16384" width="9.140625" style="92"/>
  </cols>
  <sheetData>
    <row r="1" spans="1:19" s="63" customFormat="1" ht="35.25" customHeight="1" x14ac:dyDescent="0.3">
      <c r="A1" s="189" t="s">
        <v>190</v>
      </c>
      <c r="B1" s="189"/>
      <c r="C1" s="189"/>
      <c r="D1" s="189"/>
      <c r="E1" s="189"/>
      <c r="F1" s="189"/>
    </row>
    <row r="2" spans="1:19" s="63" customFormat="1" x14ac:dyDescent="0.25">
      <c r="A2" s="64"/>
      <c r="B2" s="64"/>
      <c r="C2" s="64"/>
      <c r="D2" s="64"/>
      <c r="E2" s="64"/>
      <c r="F2" s="64"/>
    </row>
    <row r="3" spans="1:19" s="63" customFormat="1" ht="19.5" customHeight="1" x14ac:dyDescent="0.25">
      <c r="A3" s="65" t="s">
        <v>164</v>
      </c>
      <c r="B3" s="65"/>
      <c r="C3" s="65"/>
      <c r="D3" s="65"/>
      <c r="E3" s="65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s="63" customFormat="1" ht="19.5" customHeight="1" x14ac:dyDescent="0.25">
      <c r="A4" s="65"/>
      <c r="B4" s="65"/>
      <c r="C4" s="65"/>
      <c r="D4" s="65"/>
      <c r="E4" s="65"/>
      <c r="F4" s="66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19" s="63" customFormat="1" ht="36.75" customHeight="1" x14ac:dyDescent="0.25">
      <c r="A5" s="190" t="s">
        <v>165</v>
      </c>
      <c r="B5" s="190"/>
      <c r="C5" s="190"/>
      <c r="D5" s="190"/>
      <c r="E5" s="190"/>
      <c r="F5" s="190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</row>
    <row r="6" spans="1:19" s="77" customFormat="1" ht="27.75" customHeight="1" x14ac:dyDescent="0.25">
      <c r="A6" s="105" t="s">
        <v>166</v>
      </c>
      <c r="B6" s="105">
        <v>4</v>
      </c>
      <c r="C6" s="105" t="s">
        <v>167</v>
      </c>
      <c r="D6" s="113">
        <v>3545.4</v>
      </c>
      <c r="E6" s="105" t="s">
        <v>168</v>
      </c>
      <c r="F6" s="106">
        <v>1722.8</v>
      </c>
      <c r="G6" s="68"/>
      <c r="H6" s="70"/>
      <c r="I6" s="71"/>
      <c r="J6" s="72"/>
      <c r="K6" s="73"/>
      <c r="L6" s="74"/>
      <c r="M6" s="74"/>
      <c r="N6" s="74"/>
      <c r="O6" s="74"/>
      <c r="P6" s="75"/>
      <c r="Q6" s="191"/>
      <c r="R6" s="192"/>
      <c r="S6" s="76"/>
    </row>
    <row r="7" spans="1:19" s="79" customFormat="1" ht="32.25" customHeight="1" x14ac:dyDescent="0.25">
      <c r="A7" s="105" t="s">
        <v>169</v>
      </c>
      <c r="B7" s="105">
        <v>4</v>
      </c>
      <c r="C7" s="105" t="s">
        <v>170</v>
      </c>
      <c r="D7" s="113">
        <v>246.4</v>
      </c>
      <c r="E7" s="105" t="s">
        <v>171</v>
      </c>
      <c r="F7" s="106">
        <v>1148.5999999999999</v>
      </c>
      <c r="G7" s="68"/>
      <c r="H7" s="70"/>
      <c r="I7" s="71"/>
      <c r="J7" s="72"/>
      <c r="K7" s="73"/>
      <c r="L7" s="74"/>
      <c r="M7" s="74"/>
      <c r="N7" s="74"/>
      <c r="O7" s="74"/>
      <c r="P7" s="75"/>
      <c r="Q7" s="191"/>
      <c r="R7" s="193"/>
      <c r="S7" s="78"/>
    </row>
    <row r="8" spans="1:19" s="79" customFormat="1" ht="33.75" customHeight="1" x14ac:dyDescent="0.25">
      <c r="A8" s="105" t="s">
        <v>172</v>
      </c>
      <c r="B8" s="105">
        <v>60</v>
      </c>
      <c r="C8" s="105" t="s">
        <v>173</v>
      </c>
      <c r="D8" s="106">
        <v>409.2</v>
      </c>
      <c r="E8" s="105" t="s">
        <v>174</v>
      </c>
      <c r="F8" s="106">
        <v>703.5</v>
      </c>
      <c r="G8" s="68"/>
      <c r="H8" s="70"/>
      <c r="I8" s="71"/>
      <c r="J8" s="72"/>
      <c r="K8" s="73"/>
      <c r="L8" s="74"/>
      <c r="M8" s="74"/>
      <c r="N8" s="74"/>
      <c r="O8" s="74"/>
      <c r="P8" s="75"/>
      <c r="Q8" s="191"/>
      <c r="R8" s="192"/>
      <c r="S8" s="78"/>
    </row>
    <row r="9" spans="1:19" s="79" customFormat="1" ht="33.75" customHeight="1" x14ac:dyDescent="0.25">
      <c r="A9" s="69"/>
      <c r="B9" s="72"/>
      <c r="C9" s="69"/>
      <c r="D9" s="80"/>
      <c r="E9" s="72"/>
      <c r="F9" s="81"/>
      <c r="G9" s="68"/>
      <c r="H9" s="70"/>
      <c r="I9" s="71"/>
      <c r="J9" s="72"/>
      <c r="K9" s="73"/>
      <c r="L9" s="74"/>
      <c r="M9" s="74"/>
      <c r="N9" s="74"/>
      <c r="O9" s="74"/>
      <c r="P9" s="68"/>
      <c r="Q9" s="73"/>
      <c r="R9" s="82"/>
      <c r="S9" s="68"/>
    </row>
    <row r="10" spans="1:19" s="85" customFormat="1" ht="15" customHeight="1" thickBot="1" x14ac:dyDescent="0.3">
      <c r="A10" s="83"/>
      <c r="B10" s="83"/>
      <c r="C10" s="83"/>
      <c r="D10" s="83"/>
      <c r="E10" s="83"/>
      <c r="F10" s="84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</row>
    <row r="11" spans="1:19" s="85" customFormat="1" ht="30" customHeight="1" x14ac:dyDescent="0.25">
      <c r="A11" s="194" t="s">
        <v>175</v>
      </c>
      <c r="B11" s="195"/>
      <c r="C11" s="195"/>
      <c r="D11" s="195"/>
      <c r="E11" s="196"/>
      <c r="F11" s="86" t="s">
        <v>176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</row>
    <row r="12" spans="1:19" s="109" customFormat="1" ht="30" customHeight="1" x14ac:dyDescent="0.25">
      <c r="A12" s="197" t="s">
        <v>177</v>
      </c>
      <c r="B12" s="198"/>
      <c r="C12" s="198"/>
      <c r="D12" s="198"/>
      <c r="E12" s="199"/>
      <c r="F12" s="107">
        <v>-163215.26999999999</v>
      </c>
      <c r="G12" s="108"/>
    </row>
    <row r="13" spans="1:19" s="109" customFormat="1" ht="30" customHeight="1" x14ac:dyDescent="0.25">
      <c r="A13" s="197" t="s">
        <v>178</v>
      </c>
      <c r="B13" s="198"/>
      <c r="C13" s="198"/>
      <c r="D13" s="198"/>
      <c r="E13" s="199"/>
      <c r="F13" s="107">
        <f>211616.4+63422.95</f>
        <v>275039.34999999998</v>
      </c>
    </row>
    <row r="14" spans="1:19" s="109" customFormat="1" ht="30" customHeight="1" x14ac:dyDescent="0.25">
      <c r="A14" s="197" t="s">
        <v>179</v>
      </c>
      <c r="B14" s="198"/>
      <c r="C14" s="198"/>
      <c r="D14" s="198"/>
      <c r="E14" s="199"/>
      <c r="F14" s="110">
        <f>SUM(F15:F17)</f>
        <v>748664.88</v>
      </c>
    </row>
    <row r="15" spans="1:19" s="85" customFormat="1" ht="28.5" customHeight="1" x14ac:dyDescent="0.25">
      <c r="A15" s="186" t="s">
        <v>180</v>
      </c>
      <c r="B15" s="187"/>
      <c r="C15" s="187"/>
      <c r="D15" s="187"/>
      <c r="E15" s="188"/>
      <c r="F15" s="88">
        <f>566243.7+17283.66</f>
        <v>583527.36</v>
      </c>
    </row>
    <row r="16" spans="1:19" s="85" customFormat="1" ht="24.75" customHeight="1" x14ac:dyDescent="0.25">
      <c r="A16" s="186" t="s">
        <v>181</v>
      </c>
      <c r="B16" s="187"/>
      <c r="C16" s="187"/>
      <c r="D16" s="187"/>
      <c r="E16" s="188"/>
      <c r="F16" s="88">
        <v>42594.85</v>
      </c>
    </row>
    <row r="17" spans="1:19" s="85" customFormat="1" ht="30" customHeight="1" x14ac:dyDescent="0.25">
      <c r="A17" s="186" t="s">
        <v>182</v>
      </c>
      <c r="B17" s="187"/>
      <c r="C17" s="187"/>
      <c r="D17" s="187"/>
      <c r="E17" s="188"/>
      <c r="F17" s="88">
        <v>122542.67</v>
      </c>
    </row>
    <row r="18" spans="1:19" s="109" customFormat="1" ht="30" customHeight="1" x14ac:dyDescent="0.25">
      <c r="A18" s="197" t="s">
        <v>183</v>
      </c>
      <c r="B18" s="198"/>
      <c r="C18" s="198"/>
      <c r="D18" s="198"/>
      <c r="E18" s="199"/>
      <c r="F18" s="110">
        <f>SUM(F19:F21)</f>
        <v>751015.94000000006</v>
      </c>
    </row>
    <row r="19" spans="1:19" s="85" customFormat="1" ht="30" customHeight="1" x14ac:dyDescent="0.25">
      <c r="A19" s="186" t="s">
        <v>180</v>
      </c>
      <c r="B19" s="187"/>
      <c r="C19" s="187"/>
      <c r="D19" s="187"/>
      <c r="E19" s="188"/>
      <c r="F19" s="88">
        <v>544304.03</v>
      </c>
    </row>
    <row r="20" spans="1:19" s="85" customFormat="1" ht="30" customHeight="1" x14ac:dyDescent="0.25">
      <c r="A20" s="186" t="s">
        <v>181</v>
      </c>
      <c r="B20" s="187"/>
      <c r="C20" s="187"/>
      <c r="D20" s="187"/>
      <c r="E20" s="188"/>
      <c r="F20" s="88">
        <v>84356.74</v>
      </c>
    </row>
    <row r="21" spans="1:19" s="89" customFormat="1" ht="30" customHeight="1" x14ac:dyDescent="0.2">
      <c r="A21" s="186" t="s">
        <v>182</v>
      </c>
      <c r="B21" s="187"/>
      <c r="C21" s="187"/>
      <c r="D21" s="187"/>
      <c r="E21" s="188"/>
      <c r="F21" s="88">
        <v>122355.17</v>
      </c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</row>
    <row r="22" spans="1:19" s="111" customFormat="1" ht="30" customHeight="1" x14ac:dyDescent="0.25">
      <c r="A22" s="197" t="s">
        <v>184</v>
      </c>
      <c r="B22" s="198"/>
      <c r="C22" s="198"/>
      <c r="D22" s="198"/>
      <c r="E22" s="199"/>
      <c r="F22" s="110">
        <f>F12+F18</f>
        <v>587800.67000000004</v>
      </c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</row>
    <row r="23" spans="1:19" s="111" customFormat="1" ht="30" customHeight="1" x14ac:dyDescent="0.25">
      <c r="A23" s="197" t="s">
        <v>185</v>
      </c>
      <c r="B23" s="198"/>
      <c r="C23" s="198"/>
      <c r="D23" s="198"/>
      <c r="E23" s="199"/>
      <c r="F23" s="110">
        <f>'Акт (2)'!E104</f>
        <v>643499.32899999979</v>
      </c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</row>
    <row r="24" spans="1:19" s="111" customFormat="1" ht="30" customHeight="1" x14ac:dyDescent="0.25">
      <c r="A24" s="197" t="s">
        <v>186</v>
      </c>
      <c r="B24" s="198"/>
      <c r="C24" s="198"/>
      <c r="D24" s="198"/>
      <c r="E24" s="199"/>
      <c r="F24" s="110">
        <f>F22-F23</f>
        <v>-55698.658999999752</v>
      </c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</row>
    <row r="25" spans="1:19" s="111" customFormat="1" ht="30" customHeight="1" x14ac:dyDescent="0.25">
      <c r="A25" s="197" t="s">
        <v>187</v>
      </c>
      <c r="B25" s="198"/>
      <c r="C25" s="198"/>
      <c r="D25" s="198"/>
      <c r="E25" s="199"/>
      <c r="F25" s="112">
        <f>F13+F14-F18</f>
        <v>272688.28999999992</v>
      </c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</row>
    <row r="26" spans="1:19" s="89" customFormat="1" ht="11.45" customHeight="1" x14ac:dyDescent="0.25">
      <c r="A26" s="90"/>
      <c r="B26" s="90"/>
      <c r="C26" s="90"/>
      <c r="D26" s="90"/>
      <c r="E26" s="90"/>
      <c r="F26" s="90"/>
    </row>
    <row r="27" spans="1:19" s="91" customFormat="1" ht="64.5" customHeight="1" x14ac:dyDescent="0.2">
      <c r="A27" s="200" t="s">
        <v>188</v>
      </c>
      <c r="B27" s="200"/>
      <c r="C27" s="200"/>
      <c r="D27" s="200"/>
    </row>
    <row r="28" spans="1:19" s="63" customFormat="1" ht="21.75" customHeight="1" x14ac:dyDescent="0.25">
      <c r="A28" s="201" t="s">
        <v>189</v>
      </c>
      <c r="B28" s="201"/>
      <c r="C28" s="201"/>
      <c r="D28" s="201"/>
    </row>
    <row r="29" spans="1:19" s="63" customFormat="1" ht="22.5" customHeight="1" x14ac:dyDescent="0.25">
      <c r="A29" s="200" t="s">
        <v>44</v>
      </c>
      <c r="B29" s="200"/>
      <c r="C29" s="200"/>
      <c r="D29" s="200"/>
    </row>
    <row r="30" spans="1:19" s="63" customFormat="1" ht="22.5" customHeight="1" x14ac:dyDescent="0.25">
      <c r="A30" s="200" t="s">
        <v>45</v>
      </c>
      <c r="B30" s="200"/>
      <c r="C30" s="200"/>
      <c r="D30" s="64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1"/>
  <sheetViews>
    <sheetView view="pageBreakPreview" topLeftCell="A13" zoomScale="85" zoomScaleSheetLayoutView="85" workbookViewId="0">
      <selection activeCell="B32" sqref="B32:E32"/>
    </sheetView>
  </sheetViews>
  <sheetFormatPr defaultColWidth="9.140625" defaultRowHeight="12.75" x14ac:dyDescent="0.2"/>
  <cols>
    <col min="1" max="1" width="47.7109375" style="1" customWidth="1"/>
    <col min="2" max="2" width="16.28515625" style="40" bestFit="1" customWidth="1"/>
    <col min="3" max="3" width="12.85546875" style="15" customWidth="1"/>
    <col min="4" max="4" width="13.85546875" style="49" customWidth="1"/>
    <col min="5" max="5" width="15" style="49" customWidth="1"/>
    <col min="6" max="6" width="10.140625" style="1" bestFit="1" customWidth="1"/>
    <col min="7" max="16384" width="9.140625" style="1"/>
  </cols>
  <sheetData>
    <row r="1" spans="1:9" ht="14.25" x14ac:dyDescent="0.2">
      <c r="A1" s="175" t="s">
        <v>262</v>
      </c>
      <c r="B1" s="175"/>
      <c r="C1" s="175"/>
      <c r="D1" s="175"/>
      <c r="E1" s="175"/>
      <c r="I1" s="3"/>
    </row>
    <row r="2" spans="1:9" ht="31.5" customHeight="1" x14ac:dyDescent="0.2">
      <c r="A2" s="174" t="s">
        <v>122</v>
      </c>
      <c r="B2" s="174"/>
      <c r="C2" s="174"/>
      <c r="D2" s="174"/>
      <c r="E2" s="174"/>
      <c r="I2" s="3"/>
    </row>
    <row r="3" spans="1:9" ht="14.25" x14ac:dyDescent="0.2">
      <c r="A3" s="17" t="s">
        <v>6</v>
      </c>
      <c r="B3" s="39"/>
      <c r="C3" s="62"/>
      <c r="D3" s="176" t="s">
        <v>263</v>
      </c>
      <c r="E3" s="176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50" t="s">
        <v>4</v>
      </c>
      <c r="E5" s="50" t="s">
        <v>1</v>
      </c>
      <c r="I5" s="3"/>
    </row>
    <row r="6" spans="1:9" s="102" customFormat="1" ht="14.25" x14ac:dyDescent="0.2">
      <c r="A6" s="101" t="s">
        <v>8</v>
      </c>
      <c r="B6" s="46"/>
      <c r="C6" s="46"/>
      <c r="D6" s="46"/>
      <c r="E6" s="46"/>
    </row>
    <row r="7" spans="1:9" s="94" customFormat="1" ht="15" x14ac:dyDescent="0.25">
      <c r="A7" s="95" t="s">
        <v>54</v>
      </c>
      <c r="B7" s="96" t="s">
        <v>21</v>
      </c>
      <c r="C7" s="96" t="s">
        <v>11</v>
      </c>
      <c r="D7" s="97">
        <f>E7</f>
        <v>5915.21</v>
      </c>
      <c r="E7" s="97">
        <v>5915.21</v>
      </c>
    </row>
    <row r="8" spans="1:9" s="102" customFormat="1" ht="14.25" x14ac:dyDescent="0.2">
      <c r="A8" s="101" t="s">
        <v>37</v>
      </c>
      <c r="B8" s="46"/>
      <c r="C8" s="46"/>
      <c r="D8" s="46"/>
      <c r="E8" s="46"/>
    </row>
    <row r="9" spans="1:9" s="94" customFormat="1" ht="30" x14ac:dyDescent="0.25">
      <c r="A9" s="95" t="s">
        <v>191</v>
      </c>
      <c r="B9" s="98">
        <v>0.24299999999999999</v>
      </c>
      <c r="C9" s="96" t="s">
        <v>85</v>
      </c>
      <c r="D9" s="103">
        <f>E9/B9</f>
        <v>4737.0370370370365</v>
      </c>
      <c r="E9" s="97">
        <v>1151.0999999999999</v>
      </c>
    </row>
    <row r="10" spans="1:9" s="102" customFormat="1" ht="15" customHeight="1" x14ac:dyDescent="0.2">
      <c r="A10" s="101" t="s">
        <v>53</v>
      </c>
      <c r="B10" s="46"/>
      <c r="C10" s="46"/>
      <c r="D10" s="46"/>
      <c r="E10" s="46"/>
    </row>
    <row r="11" spans="1:9" s="94" customFormat="1" ht="30" x14ac:dyDescent="0.25">
      <c r="A11" s="95" t="s">
        <v>192</v>
      </c>
      <c r="B11" s="96" t="s">
        <v>21</v>
      </c>
      <c r="C11" s="96" t="s">
        <v>11</v>
      </c>
      <c r="D11" s="97">
        <f>E11</f>
        <v>91003.199999999997</v>
      </c>
      <c r="E11" s="97">
        <v>91003.199999999997</v>
      </c>
    </row>
    <row r="12" spans="1:9" s="102" customFormat="1" ht="15" customHeight="1" x14ac:dyDescent="0.2">
      <c r="A12" s="101" t="s">
        <v>97</v>
      </c>
      <c r="B12" s="46"/>
      <c r="C12" s="46"/>
      <c r="D12" s="97"/>
      <c r="E12" s="46"/>
    </row>
    <row r="13" spans="1:9" s="94" customFormat="1" ht="30" x14ac:dyDescent="0.25">
      <c r="A13" s="95" t="s">
        <v>193</v>
      </c>
      <c r="B13" s="96" t="s">
        <v>22</v>
      </c>
      <c r="C13" s="96" t="s">
        <v>11</v>
      </c>
      <c r="D13" s="97">
        <f t="shared" ref="D13:D17" si="0">E13</f>
        <v>24617.31</v>
      </c>
      <c r="E13" s="97">
        <v>24617.31</v>
      </c>
    </row>
    <row r="14" spans="1:9" s="102" customFormat="1" ht="15" x14ac:dyDescent="0.2">
      <c r="A14" s="101" t="s">
        <v>98</v>
      </c>
      <c r="B14" s="46"/>
      <c r="C14" s="46"/>
      <c r="D14" s="97"/>
      <c r="E14" s="46"/>
    </row>
    <row r="15" spans="1:9" s="94" customFormat="1" ht="15" x14ac:dyDescent="0.25">
      <c r="A15" s="95" t="s">
        <v>194</v>
      </c>
      <c r="B15" s="96" t="s">
        <v>257</v>
      </c>
      <c r="C15" s="96" t="s">
        <v>114</v>
      </c>
      <c r="D15" s="97">
        <f t="shared" si="0"/>
        <v>14072.68</v>
      </c>
      <c r="E15" s="97">
        <v>14072.68</v>
      </c>
    </row>
    <row r="16" spans="1:9" s="102" customFormat="1" ht="28.5" customHeight="1" x14ac:dyDescent="0.2">
      <c r="A16" s="101" t="s">
        <v>38</v>
      </c>
      <c r="B16" s="46"/>
      <c r="C16" s="46"/>
      <c r="D16" s="97"/>
      <c r="E16" s="46"/>
    </row>
    <row r="17" spans="1:5" s="94" customFormat="1" ht="30" x14ac:dyDescent="0.25">
      <c r="A17" s="95" t="s">
        <v>57</v>
      </c>
      <c r="B17" s="96" t="s">
        <v>258</v>
      </c>
      <c r="C17" s="96" t="s">
        <v>11</v>
      </c>
      <c r="D17" s="97">
        <f t="shared" si="0"/>
        <v>13077.19</v>
      </c>
      <c r="E17" s="97">
        <f>3755.4+9321.79</f>
        <v>13077.19</v>
      </c>
    </row>
    <row r="18" spans="1:5" s="102" customFormat="1" ht="14.25" x14ac:dyDescent="0.2">
      <c r="A18" s="101" t="s">
        <v>39</v>
      </c>
      <c r="B18" s="46"/>
      <c r="C18" s="46"/>
      <c r="D18" s="46"/>
      <c r="E18" s="46"/>
    </row>
    <row r="19" spans="1:5" s="94" customFormat="1" ht="15" x14ac:dyDescent="0.25">
      <c r="A19" s="95" t="s">
        <v>131</v>
      </c>
      <c r="B19" s="99">
        <v>3</v>
      </c>
      <c r="C19" s="96" t="s">
        <v>113</v>
      </c>
      <c r="D19" s="103">
        <f>E19/B19</f>
        <v>84.86</v>
      </c>
      <c r="E19" s="97">
        <v>254.58</v>
      </c>
    </row>
    <row r="20" spans="1:5" s="94" customFormat="1" ht="15" x14ac:dyDescent="0.25">
      <c r="A20" s="95" t="s">
        <v>58</v>
      </c>
      <c r="B20" s="99">
        <v>1</v>
      </c>
      <c r="C20" s="96" t="s">
        <v>14</v>
      </c>
      <c r="D20" s="103">
        <f t="shared" ref="D20:D83" si="1">E20/B20</f>
        <v>839.52</v>
      </c>
      <c r="E20" s="97">
        <v>839.52</v>
      </c>
    </row>
    <row r="21" spans="1:5" s="94" customFormat="1" ht="15" x14ac:dyDescent="0.25">
      <c r="A21" s="95" t="s">
        <v>105</v>
      </c>
      <c r="B21" s="97">
        <v>0.09</v>
      </c>
      <c r="C21" s="96" t="s">
        <v>15</v>
      </c>
      <c r="D21" s="103">
        <f t="shared" si="1"/>
        <v>6088.8888888888887</v>
      </c>
      <c r="E21" s="97">
        <v>548</v>
      </c>
    </row>
    <row r="22" spans="1:5" s="94" customFormat="1" ht="30" x14ac:dyDescent="0.25">
      <c r="A22" s="95" t="s">
        <v>195</v>
      </c>
      <c r="B22" s="99">
        <v>2</v>
      </c>
      <c r="C22" s="96" t="s">
        <v>14</v>
      </c>
      <c r="D22" s="103">
        <f t="shared" si="1"/>
        <v>252.875</v>
      </c>
      <c r="E22" s="97">
        <v>505.75</v>
      </c>
    </row>
    <row r="23" spans="1:5" s="94" customFormat="1" ht="15" x14ac:dyDescent="0.25">
      <c r="A23" s="95" t="s">
        <v>76</v>
      </c>
      <c r="B23" s="100">
        <v>0.1</v>
      </c>
      <c r="C23" s="96" t="s">
        <v>77</v>
      </c>
      <c r="D23" s="103">
        <f t="shared" si="1"/>
        <v>25648.400000000001</v>
      </c>
      <c r="E23" s="97">
        <v>2564.84</v>
      </c>
    </row>
    <row r="24" spans="1:5" s="94" customFormat="1" ht="30" x14ac:dyDescent="0.25">
      <c r="A24" s="95" t="s">
        <v>59</v>
      </c>
      <c r="B24" s="98">
        <v>5.9630000000000001</v>
      </c>
      <c r="C24" s="96" t="s">
        <v>16</v>
      </c>
      <c r="D24" s="103">
        <f t="shared" si="1"/>
        <v>1679.2369612611103</v>
      </c>
      <c r="E24" s="97">
        <v>10013.290000000001</v>
      </c>
    </row>
    <row r="25" spans="1:5" s="94" customFormat="1" ht="30" x14ac:dyDescent="0.25">
      <c r="A25" s="95" t="s">
        <v>196</v>
      </c>
      <c r="B25" s="97">
        <v>0.01</v>
      </c>
      <c r="C25" s="96" t="s">
        <v>17</v>
      </c>
      <c r="D25" s="103">
        <f t="shared" si="1"/>
        <v>25071</v>
      </c>
      <c r="E25" s="97">
        <v>250.71</v>
      </c>
    </row>
    <row r="26" spans="1:5" s="94" customFormat="1" ht="15" x14ac:dyDescent="0.25">
      <c r="A26" s="95" t="s">
        <v>197</v>
      </c>
      <c r="B26" s="97">
        <v>0.01</v>
      </c>
      <c r="C26" s="96" t="s">
        <v>77</v>
      </c>
      <c r="D26" s="103">
        <f t="shared" si="1"/>
        <v>26232</v>
      </c>
      <c r="E26" s="97">
        <v>262.32</v>
      </c>
    </row>
    <row r="27" spans="1:5" s="94" customFormat="1" ht="30" x14ac:dyDescent="0.25">
      <c r="A27" s="95" t="s">
        <v>61</v>
      </c>
      <c r="B27" s="99">
        <v>1</v>
      </c>
      <c r="C27" s="96" t="s">
        <v>14</v>
      </c>
      <c r="D27" s="103">
        <f t="shared" si="1"/>
        <v>503.4</v>
      </c>
      <c r="E27" s="97">
        <v>503.4</v>
      </c>
    </row>
    <row r="28" spans="1:5" s="94" customFormat="1" ht="15" x14ac:dyDescent="0.25">
      <c r="A28" s="95" t="s">
        <v>78</v>
      </c>
      <c r="B28" s="97">
        <v>0.31</v>
      </c>
      <c r="C28" s="96" t="s">
        <v>15</v>
      </c>
      <c r="D28" s="103">
        <f t="shared" si="1"/>
        <v>14886.548387096775</v>
      </c>
      <c r="E28" s="97">
        <v>4614.83</v>
      </c>
    </row>
    <row r="29" spans="1:5" s="94" customFormat="1" ht="30" x14ac:dyDescent="0.25">
      <c r="A29" s="95" t="s">
        <v>62</v>
      </c>
      <c r="B29" s="99">
        <v>2</v>
      </c>
      <c r="C29" s="96" t="s">
        <v>18</v>
      </c>
      <c r="D29" s="103">
        <f t="shared" si="1"/>
        <v>218.60499999999999</v>
      </c>
      <c r="E29" s="97">
        <v>437.21</v>
      </c>
    </row>
    <row r="30" spans="1:5" s="94" customFormat="1" ht="15" x14ac:dyDescent="0.25">
      <c r="A30" s="95" t="s">
        <v>111</v>
      </c>
      <c r="B30" s="99">
        <v>3</v>
      </c>
      <c r="C30" s="96" t="s">
        <v>113</v>
      </c>
      <c r="D30" s="103">
        <f t="shared" si="1"/>
        <v>68.14</v>
      </c>
      <c r="E30" s="97">
        <v>204.42</v>
      </c>
    </row>
    <row r="31" spans="1:5" s="94" customFormat="1" ht="15" x14ac:dyDescent="0.25">
      <c r="A31" s="95" t="s">
        <v>106</v>
      </c>
      <c r="B31" s="99">
        <v>1</v>
      </c>
      <c r="C31" s="96" t="s">
        <v>13</v>
      </c>
      <c r="D31" s="103">
        <f t="shared" si="1"/>
        <v>5327.8</v>
      </c>
      <c r="E31" s="97">
        <v>5327.8</v>
      </c>
    </row>
    <row r="32" spans="1:5" s="94" customFormat="1" ht="15" x14ac:dyDescent="0.25">
      <c r="A32" s="95" t="s">
        <v>198</v>
      </c>
      <c r="B32" s="99">
        <v>17718</v>
      </c>
      <c r="C32" s="96" t="s">
        <v>199</v>
      </c>
      <c r="D32" s="103">
        <f t="shared" si="1"/>
        <v>1.1877965910373631</v>
      </c>
      <c r="E32" s="97">
        <v>21045.38</v>
      </c>
    </row>
    <row r="33" spans="1:5" s="94" customFormat="1" ht="30" x14ac:dyDescent="0.25">
      <c r="A33" s="95" t="s">
        <v>200</v>
      </c>
      <c r="B33" s="99">
        <v>1</v>
      </c>
      <c r="C33" s="96" t="s">
        <v>19</v>
      </c>
      <c r="D33" s="103">
        <f t="shared" si="1"/>
        <v>1317.97</v>
      </c>
      <c r="E33" s="97">
        <v>1317.97</v>
      </c>
    </row>
    <row r="34" spans="1:5" s="94" customFormat="1" ht="15" x14ac:dyDescent="0.25">
      <c r="A34" s="95" t="s">
        <v>65</v>
      </c>
      <c r="B34" s="99">
        <v>30</v>
      </c>
      <c r="C34" s="96" t="s">
        <v>19</v>
      </c>
      <c r="D34" s="103">
        <f t="shared" si="1"/>
        <v>254.20733333333334</v>
      </c>
      <c r="E34" s="97">
        <v>7626.22</v>
      </c>
    </row>
    <row r="35" spans="1:5" s="94" customFormat="1" ht="45" x14ac:dyDescent="0.25">
      <c r="A35" s="95" t="s">
        <v>201</v>
      </c>
      <c r="B35" s="99">
        <v>3</v>
      </c>
      <c r="C35" s="96" t="s">
        <v>202</v>
      </c>
      <c r="D35" s="103">
        <f t="shared" si="1"/>
        <v>67.213333333333324</v>
      </c>
      <c r="E35" s="97">
        <v>201.64</v>
      </c>
    </row>
    <row r="36" spans="1:5" s="102" customFormat="1" ht="15" x14ac:dyDescent="0.2">
      <c r="A36" s="101" t="s">
        <v>40</v>
      </c>
      <c r="B36" s="46"/>
      <c r="C36" s="46"/>
      <c r="D36" s="103"/>
      <c r="E36" s="46"/>
    </row>
    <row r="37" spans="1:5" s="94" customFormat="1" ht="15" x14ac:dyDescent="0.25">
      <c r="A37" s="95" t="s">
        <v>203</v>
      </c>
      <c r="B37" s="100">
        <v>0.2</v>
      </c>
      <c r="C37" s="96" t="s">
        <v>204</v>
      </c>
      <c r="D37" s="103">
        <f t="shared" si="1"/>
        <v>1920.4499999999998</v>
      </c>
      <c r="E37" s="97">
        <v>384.09</v>
      </c>
    </row>
    <row r="38" spans="1:5" s="94" customFormat="1" ht="30" x14ac:dyDescent="0.25">
      <c r="A38" s="95" t="s">
        <v>205</v>
      </c>
      <c r="B38" s="100">
        <v>0.5</v>
      </c>
      <c r="C38" s="96" t="s">
        <v>204</v>
      </c>
      <c r="D38" s="103">
        <f t="shared" si="1"/>
        <v>1884.7</v>
      </c>
      <c r="E38" s="97">
        <v>942.35</v>
      </c>
    </row>
    <row r="39" spans="1:5" s="94" customFormat="1" ht="15" x14ac:dyDescent="0.25">
      <c r="A39" s="95" t="s">
        <v>206</v>
      </c>
      <c r="B39" s="97">
        <v>0.01</v>
      </c>
      <c r="C39" s="96" t="s">
        <v>77</v>
      </c>
      <c r="D39" s="103">
        <f t="shared" si="1"/>
        <v>26154</v>
      </c>
      <c r="E39" s="97">
        <v>261.54000000000002</v>
      </c>
    </row>
    <row r="40" spans="1:5" s="94" customFormat="1" ht="15" x14ac:dyDescent="0.25">
      <c r="A40" s="95" t="s">
        <v>139</v>
      </c>
      <c r="B40" s="97">
        <v>0.17</v>
      </c>
      <c r="C40" s="96" t="s">
        <v>16</v>
      </c>
      <c r="D40" s="103">
        <f t="shared" si="1"/>
        <v>1731.2941176470586</v>
      </c>
      <c r="E40" s="97">
        <v>294.32</v>
      </c>
    </row>
    <row r="41" spans="1:5" s="94" customFormat="1" ht="30" x14ac:dyDescent="0.25">
      <c r="A41" s="95" t="s">
        <v>207</v>
      </c>
      <c r="B41" s="97">
        <v>2.2599999999999998</v>
      </c>
      <c r="C41" s="96" t="s">
        <v>16</v>
      </c>
      <c r="D41" s="103">
        <f t="shared" si="1"/>
        <v>1651.2035398230089</v>
      </c>
      <c r="E41" s="97">
        <v>3731.72</v>
      </c>
    </row>
    <row r="42" spans="1:5" s="94" customFormat="1" ht="15" x14ac:dyDescent="0.25">
      <c r="A42" s="95" t="s">
        <v>208</v>
      </c>
      <c r="B42" s="100">
        <v>25.2</v>
      </c>
      <c r="C42" s="96" t="s">
        <v>67</v>
      </c>
      <c r="D42" s="103">
        <f t="shared" si="1"/>
        <v>56.971031746031748</v>
      </c>
      <c r="E42" s="97">
        <v>1435.67</v>
      </c>
    </row>
    <row r="43" spans="1:5" s="94" customFormat="1" ht="30" x14ac:dyDescent="0.25">
      <c r="A43" s="95" t="s">
        <v>140</v>
      </c>
      <c r="B43" s="99">
        <v>114</v>
      </c>
      <c r="C43" s="96" t="s">
        <v>141</v>
      </c>
      <c r="D43" s="103">
        <f t="shared" si="1"/>
        <v>67.767982456140359</v>
      </c>
      <c r="E43" s="97">
        <v>7725.55</v>
      </c>
    </row>
    <row r="44" spans="1:5" s="94" customFormat="1" ht="15" x14ac:dyDescent="0.25">
      <c r="A44" s="95" t="s">
        <v>209</v>
      </c>
      <c r="B44" s="99">
        <v>8</v>
      </c>
      <c r="C44" s="96" t="s">
        <v>114</v>
      </c>
      <c r="D44" s="103">
        <f t="shared" si="1"/>
        <v>195.97749999999999</v>
      </c>
      <c r="E44" s="97">
        <v>1567.82</v>
      </c>
    </row>
    <row r="45" spans="1:5" s="94" customFormat="1" ht="30" x14ac:dyDescent="0.25">
      <c r="A45" s="95" t="s">
        <v>210</v>
      </c>
      <c r="B45" s="99">
        <v>8</v>
      </c>
      <c r="C45" s="96" t="s">
        <v>67</v>
      </c>
      <c r="D45" s="103">
        <f t="shared" si="1"/>
        <v>111.9975</v>
      </c>
      <c r="E45" s="97">
        <v>895.98</v>
      </c>
    </row>
    <row r="46" spans="1:5" s="94" customFormat="1" ht="30" x14ac:dyDescent="0.25">
      <c r="A46" s="95" t="s">
        <v>211</v>
      </c>
      <c r="B46" s="96" t="s">
        <v>20</v>
      </c>
      <c r="C46" s="96" t="s">
        <v>12</v>
      </c>
      <c r="D46" s="103">
        <f>E46</f>
        <v>5264.52</v>
      </c>
      <c r="E46" s="97">
        <v>5264.52</v>
      </c>
    </row>
    <row r="47" spans="1:5" s="94" customFormat="1" ht="30" x14ac:dyDescent="0.25">
      <c r="A47" s="95" t="s">
        <v>212</v>
      </c>
      <c r="B47" s="97">
        <v>1.54</v>
      </c>
      <c r="C47" s="96" t="s">
        <v>16</v>
      </c>
      <c r="D47" s="103">
        <f t="shared" si="1"/>
        <v>1783.8376623376623</v>
      </c>
      <c r="E47" s="97">
        <v>2747.11</v>
      </c>
    </row>
    <row r="48" spans="1:5" s="94" customFormat="1" ht="15" x14ac:dyDescent="0.25">
      <c r="A48" s="95" t="s">
        <v>142</v>
      </c>
      <c r="B48" s="100">
        <v>0.1</v>
      </c>
      <c r="C48" s="96" t="s">
        <v>16</v>
      </c>
      <c r="D48" s="103">
        <f t="shared" si="1"/>
        <v>1802.2999999999997</v>
      </c>
      <c r="E48" s="97">
        <v>180.23</v>
      </c>
    </row>
    <row r="49" spans="1:5" s="94" customFormat="1" ht="15" x14ac:dyDescent="0.25">
      <c r="A49" s="95" t="s">
        <v>213</v>
      </c>
      <c r="B49" s="98">
        <v>1.4999999999999999E-2</v>
      </c>
      <c r="C49" s="96" t="s">
        <v>15</v>
      </c>
      <c r="D49" s="103">
        <f t="shared" si="1"/>
        <v>11015.333333333334</v>
      </c>
      <c r="E49" s="97">
        <v>165.23</v>
      </c>
    </row>
    <row r="50" spans="1:5" s="94" customFormat="1" ht="30" x14ac:dyDescent="0.25">
      <c r="A50" s="95" t="s">
        <v>214</v>
      </c>
      <c r="B50" s="97">
        <v>0.01</v>
      </c>
      <c r="C50" s="96" t="s">
        <v>17</v>
      </c>
      <c r="D50" s="103">
        <f t="shared" si="1"/>
        <v>29335</v>
      </c>
      <c r="E50" s="97">
        <v>293.35000000000002</v>
      </c>
    </row>
    <row r="51" spans="1:5" s="102" customFormat="1" ht="15" x14ac:dyDescent="0.2">
      <c r="A51" s="101" t="s">
        <v>80</v>
      </c>
      <c r="B51" s="46"/>
      <c r="C51" s="46"/>
      <c r="D51" s="103"/>
      <c r="E51" s="46"/>
    </row>
    <row r="52" spans="1:5" s="94" customFormat="1" ht="15" x14ac:dyDescent="0.25">
      <c r="A52" s="95" t="s">
        <v>81</v>
      </c>
      <c r="B52" s="96" t="s">
        <v>258</v>
      </c>
      <c r="C52" s="96" t="s">
        <v>11</v>
      </c>
      <c r="D52" s="103">
        <f>E52</f>
        <v>21600</v>
      </c>
      <c r="E52" s="97">
        <v>21600</v>
      </c>
    </row>
    <row r="53" spans="1:5" s="102" customFormat="1" ht="15" customHeight="1" x14ac:dyDescent="0.2">
      <c r="A53" s="101" t="s">
        <v>82</v>
      </c>
      <c r="B53" s="46"/>
      <c r="C53" s="46"/>
      <c r="D53" s="103"/>
      <c r="E53" s="46"/>
    </row>
    <row r="54" spans="1:5" s="94" customFormat="1" ht="15" x14ac:dyDescent="0.25">
      <c r="A54" s="95" t="s">
        <v>83</v>
      </c>
      <c r="B54" s="96" t="s">
        <v>22</v>
      </c>
      <c r="C54" s="96" t="s">
        <v>11</v>
      </c>
      <c r="D54" s="103">
        <f>E54</f>
        <v>2000</v>
      </c>
      <c r="E54" s="97">
        <v>2000</v>
      </c>
    </row>
    <row r="55" spans="1:5" s="102" customFormat="1" ht="15" x14ac:dyDescent="0.2">
      <c r="A55" s="101" t="s">
        <v>41</v>
      </c>
      <c r="B55" s="46"/>
      <c r="C55" s="46"/>
      <c r="D55" s="103"/>
      <c r="E55" s="46"/>
    </row>
    <row r="56" spans="1:5" s="94" customFormat="1" ht="30" x14ac:dyDescent="0.25">
      <c r="A56" s="95" t="s">
        <v>215</v>
      </c>
      <c r="B56" s="99">
        <v>1</v>
      </c>
      <c r="C56" s="96" t="s">
        <v>13</v>
      </c>
      <c r="D56" s="103">
        <f t="shared" si="1"/>
        <v>183.56</v>
      </c>
      <c r="E56" s="97">
        <v>183.56</v>
      </c>
    </row>
    <row r="57" spans="1:5" s="94" customFormat="1" ht="15" x14ac:dyDescent="0.25">
      <c r="A57" s="95" t="s">
        <v>216</v>
      </c>
      <c r="B57" s="99">
        <v>1</v>
      </c>
      <c r="C57" s="96" t="s">
        <v>141</v>
      </c>
      <c r="D57" s="103">
        <f t="shared" si="1"/>
        <v>738.3</v>
      </c>
      <c r="E57" s="97">
        <v>738.3</v>
      </c>
    </row>
    <row r="58" spans="1:5" s="94" customFormat="1" ht="15" x14ac:dyDescent="0.25">
      <c r="A58" s="95" t="s">
        <v>217</v>
      </c>
      <c r="B58" s="99">
        <v>2</v>
      </c>
      <c r="C58" s="96" t="s">
        <v>141</v>
      </c>
      <c r="D58" s="103">
        <f t="shared" si="1"/>
        <v>854.87</v>
      </c>
      <c r="E58" s="97">
        <v>1709.74</v>
      </c>
    </row>
    <row r="59" spans="1:5" s="94" customFormat="1" ht="15" x14ac:dyDescent="0.25">
      <c r="A59" s="95" t="s">
        <v>218</v>
      </c>
      <c r="B59" s="99">
        <v>4</v>
      </c>
      <c r="C59" s="96" t="s">
        <v>141</v>
      </c>
      <c r="D59" s="103">
        <f t="shared" si="1"/>
        <v>679.52499999999998</v>
      </c>
      <c r="E59" s="97">
        <v>2718.1</v>
      </c>
    </row>
    <row r="60" spans="1:5" s="94" customFormat="1" ht="15" x14ac:dyDescent="0.25">
      <c r="A60" s="95" t="s">
        <v>219</v>
      </c>
      <c r="B60" s="97">
        <v>0.01</v>
      </c>
      <c r="C60" s="96" t="s">
        <v>220</v>
      </c>
      <c r="D60" s="103">
        <f t="shared" si="1"/>
        <v>25297</v>
      </c>
      <c r="E60" s="97">
        <v>252.97</v>
      </c>
    </row>
    <row r="61" spans="1:5" s="94" customFormat="1" ht="15" x14ac:dyDescent="0.25">
      <c r="A61" s="95" t="s">
        <v>221</v>
      </c>
      <c r="B61" s="99">
        <v>1</v>
      </c>
      <c r="C61" s="96" t="s">
        <v>13</v>
      </c>
      <c r="D61" s="103">
        <f t="shared" si="1"/>
        <v>760.49</v>
      </c>
      <c r="E61" s="97">
        <v>760.49</v>
      </c>
    </row>
    <row r="62" spans="1:5" s="94" customFormat="1" ht="30" x14ac:dyDescent="0.25">
      <c r="A62" s="95" t="s">
        <v>222</v>
      </c>
      <c r="B62" s="98">
        <v>2.5000000000000001E-2</v>
      </c>
      <c r="C62" s="96" t="s">
        <v>15</v>
      </c>
      <c r="D62" s="103">
        <f t="shared" si="1"/>
        <v>55334.799999999996</v>
      </c>
      <c r="E62" s="97">
        <v>1383.37</v>
      </c>
    </row>
    <row r="63" spans="1:5" s="94" customFormat="1" ht="30" x14ac:dyDescent="0.25">
      <c r="A63" s="95" t="s">
        <v>223</v>
      </c>
      <c r="B63" s="99">
        <v>1</v>
      </c>
      <c r="C63" s="96" t="s">
        <v>149</v>
      </c>
      <c r="D63" s="103">
        <f t="shared" si="1"/>
        <v>1037.43</v>
      </c>
      <c r="E63" s="97">
        <v>1037.43</v>
      </c>
    </row>
    <row r="64" spans="1:5" s="94" customFormat="1" ht="45" x14ac:dyDescent="0.25">
      <c r="A64" s="95" t="s">
        <v>224</v>
      </c>
      <c r="B64" s="99">
        <v>1</v>
      </c>
      <c r="C64" s="96" t="s">
        <v>149</v>
      </c>
      <c r="D64" s="103">
        <f t="shared" si="1"/>
        <v>1177.3599999999999</v>
      </c>
      <c r="E64" s="97">
        <v>1177.3599999999999</v>
      </c>
    </row>
    <row r="65" spans="1:5" s="102" customFormat="1" ht="15" customHeight="1" x14ac:dyDescent="0.2">
      <c r="A65" s="101" t="s">
        <v>84</v>
      </c>
      <c r="B65" s="46"/>
      <c r="C65" s="46"/>
      <c r="D65" s="103"/>
      <c r="E65" s="46"/>
    </row>
    <row r="66" spans="1:5" s="94" customFormat="1" ht="15" x14ac:dyDescent="0.25">
      <c r="A66" s="95" t="s">
        <v>225</v>
      </c>
      <c r="B66" s="99">
        <v>5</v>
      </c>
      <c r="C66" s="96" t="s">
        <v>13</v>
      </c>
      <c r="D66" s="103">
        <f t="shared" si="1"/>
        <v>512.68399999999997</v>
      </c>
      <c r="E66" s="97">
        <v>2563.42</v>
      </c>
    </row>
    <row r="67" spans="1:5" s="94" customFormat="1" ht="15" x14ac:dyDescent="0.25">
      <c r="A67" s="95" t="s">
        <v>226</v>
      </c>
      <c r="B67" s="98">
        <v>7.5999999999999998E-2</v>
      </c>
      <c r="C67" s="96" t="s">
        <v>85</v>
      </c>
      <c r="D67" s="103">
        <f t="shared" si="1"/>
        <v>6314.7368421052633</v>
      </c>
      <c r="E67" s="97">
        <v>479.92</v>
      </c>
    </row>
    <row r="68" spans="1:5" s="94" customFormat="1" ht="30" x14ac:dyDescent="0.25">
      <c r="A68" s="95" t="s">
        <v>227</v>
      </c>
      <c r="B68" s="97">
        <v>0.01</v>
      </c>
      <c r="C68" s="96" t="s">
        <v>228</v>
      </c>
      <c r="D68" s="103">
        <f t="shared" si="1"/>
        <v>19706</v>
      </c>
      <c r="E68" s="97">
        <v>197.06</v>
      </c>
    </row>
    <row r="69" spans="1:5" s="94" customFormat="1" ht="30" x14ac:dyDescent="0.25">
      <c r="A69" s="95" t="s">
        <v>229</v>
      </c>
      <c r="B69" s="99">
        <v>1</v>
      </c>
      <c r="C69" s="96" t="s">
        <v>13</v>
      </c>
      <c r="D69" s="103">
        <f t="shared" si="1"/>
        <v>231.03</v>
      </c>
      <c r="E69" s="97">
        <v>231.03</v>
      </c>
    </row>
    <row r="70" spans="1:5" s="94" customFormat="1" ht="15" x14ac:dyDescent="0.25">
      <c r="A70" s="95" t="s">
        <v>230</v>
      </c>
      <c r="B70" s="97">
        <v>0.02</v>
      </c>
      <c r="C70" s="96" t="s">
        <v>231</v>
      </c>
      <c r="D70" s="103">
        <f t="shared" si="1"/>
        <v>72258</v>
      </c>
      <c r="E70" s="97">
        <v>1445.16</v>
      </c>
    </row>
    <row r="71" spans="1:5" s="94" customFormat="1" ht="30" x14ac:dyDescent="0.25">
      <c r="A71" s="95" t="s">
        <v>232</v>
      </c>
      <c r="B71" s="98">
        <v>1.0999999999999999E-2</v>
      </c>
      <c r="C71" s="96" t="s">
        <v>85</v>
      </c>
      <c r="D71" s="103">
        <f t="shared" si="1"/>
        <v>9827.2727272727279</v>
      </c>
      <c r="E71" s="97">
        <v>108.1</v>
      </c>
    </row>
    <row r="72" spans="1:5" s="94" customFormat="1" ht="30" x14ac:dyDescent="0.25">
      <c r="A72" s="95" t="s">
        <v>233</v>
      </c>
      <c r="B72" s="98">
        <v>1.6E-2</v>
      </c>
      <c r="C72" s="96" t="s">
        <v>85</v>
      </c>
      <c r="D72" s="103">
        <f t="shared" si="1"/>
        <v>11166.25</v>
      </c>
      <c r="E72" s="97">
        <v>178.66</v>
      </c>
    </row>
    <row r="73" spans="1:5" s="94" customFormat="1" ht="30" x14ac:dyDescent="0.25">
      <c r="A73" s="95" t="s">
        <v>234</v>
      </c>
      <c r="B73" s="98">
        <v>1.0999999999999999E-2</v>
      </c>
      <c r="C73" s="96" t="s">
        <v>85</v>
      </c>
      <c r="D73" s="103">
        <f t="shared" si="1"/>
        <v>2997.2727272727275</v>
      </c>
      <c r="E73" s="97">
        <v>32.97</v>
      </c>
    </row>
    <row r="74" spans="1:5" s="94" customFormat="1" ht="30" x14ac:dyDescent="0.25">
      <c r="A74" s="95" t="s">
        <v>235</v>
      </c>
      <c r="B74" s="100">
        <v>0.2</v>
      </c>
      <c r="C74" s="96" t="s">
        <v>17</v>
      </c>
      <c r="D74" s="103">
        <f t="shared" si="1"/>
        <v>3686</v>
      </c>
      <c r="E74" s="97">
        <v>737.2</v>
      </c>
    </row>
    <row r="75" spans="1:5" s="94" customFormat="1" ht="15" x14ac:dyDescent="0.25">
      <c r="A75" s="95" t="s">
        <v>152</v>
      </c>
      <c r="B75" s="98">
        <v>2E-3</v>
      </c>
      <c r="C75" s="96" t="s">
        <v>153</v>
      </c>
      <c r="D75" s="103">
        <f t="shared" si="1"/>
        <v>431490</v>
      </c>
      <c r="E75" s="97">
        <v>862.98</v>
      </c>
    </row>
    <row r="76" spans="1:5" s="94" customFormat="1" ht="15" x14ac:dyDescent="0.25">
      <c r="A76" s="95" t="s">
        <v>236</v>
      </c>
      <c r="B76" s="98">
        <v>2.3E-2</v>
      </c>
      <c r="C76" s="96" t="s">
        <v>237</v>
      </c>
      <c r="D76" s="103">
        <f t="shared" si="1"/>
        <v>4512.608695652174</v>
      </c>
      <c r="E76" s="97">
        <v>103.79</v>
      </c>
    </row>
    <row r="77" spans="1:5" s="94" customFormat="1" ht="30" x14ac:dyDescent="0.25">
      <c r="A77" s="95" t="s">
        <v>238</v>
      </c>
      <c r="B77" s="98">
        <v>5.0000000000000001E-3</v>
      </c>
      <c r="C77" s="96" t="s">
        <v>153</v>
      </c>
      <c r="D77" s="103">
        <f t="shared" si="1"/>
        <v>501058</v>
      </c>
      <c r="E77" s="97">
        <v>2505.29</v>
      </c>
    </row>
    <row r="78" spans="1:5" s="94" customFormat="1" ht="15" x14ac:dyDescent="0.25">
      <c r="A78" s="95" t="s">
        <v>239</v>
      </c>
      <c r="B78" s="98">
        <v>7.5999999999999998E-2</v>
      </c>
      <c r="C78" s="96" t="s">
        <v>85</v>
      </c>
      <c r="D78" s="103">
        <f t="shared" si="1"/>
        <v>59018.947368421046</v>
      </c>
      <c r="E78" s="97">
        <v>4485.4399999999996</v>
      </c>
    </row>
    <row r="79" spans="1:5" s="94" customFormat="1" ht="30" x14ac:dyDescent="0.25">
      <c r="A79" s="95" t="s">
        <v>240</v>
      </c>
      <c r="B79" s="97">
        <v>0.02</v>
      </c>
      <c r="C79" s="96" t="s">
        <v>237</v>
      </c>
      <c r="D79" s="103">
        <f t="shared" si="1"/>
        <v>20864.5</v>
      </c>
      <c r="E79" s="97">
        <v>417.29</v>
      </c>
    </row>
    <row r="80" spans="1:5" s="94" customFormat="1" ht="30" x14ac:dyDescent="0.25">
      <c r="A80" s="95" t="s">
        <v>156</v>
      </c>
      <c r="B80" s="97">
        <v>0.08</v>
      </c>
      <c r="C80" s="96" t="s">
        <v>15</v>
      </c>
      <c r="D80" s="103">
        <f t="shared" si="1"/>
        <v>35899.875</v>
      </c>
      <c r="E80" s="97">
        <v>2871.99</v>
      </c>
    </row>
    <row r="81" spans="1:5" s="94" customFormat="1" ht="30" x14ac:dyDescent="0.25">
      <c r="A81" s="95" t="s">
        <v>241</v>
      </c>
      <c r="B81" s="98">
        <v>0.59099999999999997</v>
      </c>
      <c r="C81" s="96" t="s">
        <v>199</v>
      </c>
      <c r="D81" s="103">
        <f t="shared" si="1"/>
        <v>20977.580372250424</v>
      </c>
      <c r="E81" s="97">
        <v>12397.75</v>
      </c>
    </row>
    <row r="82" spans="1:5" s="94" customFormat="1" ht="15" x14ac:dyDescent="0.25">
      <c r="A82" s="95" t="s">
        <v>242</v>
      </c>
      <c r="B82" s="98">
        <v>1.0999999999999999E-2</v>
      </c>
      <c r="C82" s="96" t="s">
        <v>15</v>
      </c>
      <c r="D82" s="103">
        <f t="shared" si="1"/>
        <v>21958.18181818182</v>
      </c>
      <c r="E82" s="97">
        <v>241.54</v>
      </c>
    </row>
    <row r="83" spans="1:5" s="94" customFormat="1" ht="30" x14ac:dyDescent="0.25">
      <c r="A83" s="95" t="s">
        <v>243</v>
      </c>
      <c r="B83" s="98">
        <v>1.0999999999999999E-2</v>
      </c>
      <c r="C83" s="96" t="s">
        <v>85</v>
      </c>
      <c r="D83" s="103">
        <f t="shared" si="1"/>
        <v>134737.27272727274</v>
      </c>
      <c r="E83" s="97">
        <v>1482.11</v>
      </c>
    </row>
    <row r="84" spans="1:5" s="94" customFormat="1" ht="45" x14ac:dyDescent="0.25">
      <c r="A84" s="95" t="s">
        <v>244</v>
      </c>
      <c r="B84" s="98">
        <v>8.0000000000000002E-3</v>
      </c>
      <c r="C84" s="96" t="s">
        <v>85</v>
      </c>
      <c r="D84" s="103">
        <f t="shared" ref="D84:D94" si="2">E84/B84</f>
        <v>106367.5</v>
      </c>
      <c r="E84" s="97">
        <v>850.94</v>
      </c>
    </row>
    <row r="85" spans="1:5" s="94" customFormat="1" ht="30" x14ac:dyDescent="0.25">
      <c r="A85" s="95" t="s">
        <v>245</v>
      </c>
      <c r="B85" s="97">
        <v>0.03</v>
      </c>
      <c r="C85" s="96" t="s">
        <v>15</v>
      </c>
      <c r="D85" s="103">
        <f t="shared" si="2"/>
        <v>32912.333333333336</v>
      </c>
      <c r="E85" s="97">
        <v>987.37</v>
      </c>
    </row>
    <row r="86" spans="1:5" s="94" customFormat="1" ht="30" x14ac:dyDescent="0.25">
      <c r="A86" s="95" t="s">
        <v>246</v>
      </c>
      <c r="B86" s="98">
        <v>2.8000000000000001E-2</v>
      </c>
      <c r="C86" s="96" t="s">
        <v>15</v>
      </c>
      <c r="D86" s="103">
        <f t="shared" si="2"/>
        <v>101683.57142857142</v>
      </c>
      <c r="E86" s="97">
        <v>2847.14</v>
      </c>
    </row>
    <row r="87" spans="1:5" s="94" customFormat="1" ht="30" x14ac:dyDescent="0.25">
      <c r="A87" s="95" t="s">
        <v>247</v>
      </c>
      <c r="B87" s="97">
        <v>0.01</v>
      </c>
      <c r="C87" s="96" t="s">
        <v>17</v>
      </c>
      <c r="D87" s="103">
        <f t="shared" si="2"/>
        <v>54175</v>
      </c>
      <c r="E87" s="97">
        <v>541.75</v>
      </c>
    </row>
    <row r="88" spans="1:5" s="94" customFormat="1" ht="30" x14ac:dyDescent="0.25">
      <c r="A88" s="95" t="s">
        <v>248</v>
      </c>
      <c r="B88" s="98">
        <v>2.1999999999999999E-2</v>
      </c>
      <c r="C88" s="96" t="s">
        <v>15</v>
      </c>
      <c r="D88" s="103">
        <f t="shared" si="2"/>
        <v>48840.909090909096</v>
      </c>
      <c r="E88" s="97">
        <v>1074.5</v>
      </c>
    </row>
    <row r="89" spans="1:5" s="94" customFormat="1" ht="30" x14ac:dyDescent="0.25">
      <c r="A89" s="95" t="s">
        <v>249</v>
      </c>
      <c r="B89" s="97">
        <v>0.04</v>
      </c>
      <c r="C89" s="96" t="s">
        <v>15</v>
      </c>
      <c r="D89" s="103">
        <f t="shared" si="2"/>
        <v>71108.5</v>
      </c>
      <c r="E89" s="97">
        <v>2844.34</v>
      </c>
    </row>
    <row r="90" spans="1:5" s="94" customFormat="1" ht="15" x14ac:dyDescent="0.25">
      <c r="A90" s="95" t="s">
        <v>250</v>
      </c>
      <c r="B90" s="97">
        <v>0.03</v>
      </c>
      <c r="C90" s="96" t="s">
        <v>17</v>
      </c>
      <c r="D90" s="103">
        <f t="shared" si="2"/>
        <v>58892.333333333336</v>
      </c>
      <c r="E90" s="97">
        <v>1766.77</v>
      </c>
    </row>
    <row r="91" spans="1:5" s="94" customFormat="1" ht="15" x14ac:dyDescent="0.25">
      <c r="A91" s="95" t="s">
        <v>251</v>
      </c>
      <c r="B91" s="98">
        <v>2.1999999999999999E-2</v>
      </c>
      <c r="C91" s="96" t="s">
        <v>85</v>
      </c>
      <c r="D91" s="103">
        <f t="shared" si="2"/>
        <v>11249.09090909091</v>
      </c>
      <c r="E91" s="97">
        <v>247.48</v>
      </c>
    </row>
    <row r="92" spans="1:5" s="94" customFormat="1" ht="15" x14ac:dyDescent="0.25">
      <c r="A92" s="95" t="s">
        <v>252</v>
      </c>
      <c r="B92" s="98">
        <v>3.5000000000000003E-2</v>
      </c>
      <c r="C92" s="96" t="s">
        <v>15</v>
      </c>
      <c r="D92" s="103">
        <f t="shared" si="2"/>
        <v>81055.714285714275</v>
      </c>
      <c r="E92" s="97">
        <v>2836.95</v>
      </c>
    </row>
    <row r="93" spans="1:5" s="94" customFormat="1" ht="15" x14ac:dyDescent="0.25">
      <c r="A93" s="95" t="s">
        <v>253</v>
      </c>
      <c r="B93" s="98">
        <v>5.8999999999999997E-2</v>
      </c>
      <c r="C93" s="96" t="s">
        <v>254</v>
      </c>
      <c r="D93" s="103">
        <f t="shared" si="2"/>
        <v>11563.5593220339</v>
      </c>
      <c r="E93" s="97">
        <v>682.25</v>
      </c>
    </row>
    <row r="94" spans="1:5" s="94" customFormat="1" ht="15" x14ac:dyDescent="0.25">
      <c r="A94" s="95" t="s">
        <v>255</v>
      </c>
      <c r="B94" s="98">
        <v>1.0999999999999999E-2</v>
      </c>
      <c r="C94" s="96" t="s">
        <v>85</v>
      </c>
      <c r="D94" s="103">
        <f t="shared" si="2"/>
        <v>8554.545454545454</v>
      </c>
      <c r="E94" s="97">
        <v>94.1</v>
      </c>
    </row>
    <row r="95" spans="1:5" s="102" customFormat="1" ht="14.25" x14ac:dyDescent="0.2">
      <c r="A95" s="101" t="s">
        <v>42</v>
      </c>
      <c r="B95" s="46"/>
      <c r="C95" s="46"/>
      <c r="D95" s="46"/>
      <c r="E95" s="46"/>
    </row>
    <row r="96" spans="1:5" s="94" customFormat="1" ht="15" x14ac:dyDescent="0.25">
      <c r="A96" s="95" t="s">
        <v>69</v>
      </c>
      <c r="B96" s="96" t="s">
        <v>22</v>
      </c>
      <c r="C96" s="96" t="s">
        <v>11</v>
      </c>
      <c r="D96" s="97">
        <f>E96</f>
        <v>8100</v>
      </c>
      <c r="E96" s="97">
        <v>8100</v>
      </c>
    </row>
    <row r="97" spans="1:5" s="102" customFormat="1" ht="15" x14ac:dyDescent="0.2">
      <c r="A97" s="101" t="s">
        <v>43</v>
      </c>
      <c r="B97" s="46"/>
      <c r="C97" s="46"/>
      <c r="D97" s="97"/>
      <c r="E97" s="46"/>
    </row>
    <row r="98" spans="1:5" s="94" customFormat="1" ht="15" x14ac:dyDescent="0.25">
      <c r="A98" s="95" t="s">
        <v>73</v>
      </c>
      <c r="B98" s="96" t="s">
        <v>259</v>
      </c>
      <c r="C98" s="96" t="s">
        <v>12</v>
      </c>
      <c r="D98" s="97">
        <f t="shared" ref="D98:D101" si="3">E98</f>
        <v>79172.78</v>
      </c>
      <c r="E98" s="97">
        <v>79172.78</v>
      </c>
    </row>
    <row r="99" spans="1:5" s="102" customFormat="1" ht="15" x14ac:dyDescent="0.2">
      <c r="A99" s="101" t="s">
        <v>9</v>
      </c>
      <c r="B99" s="46"/>
      <c r="C99" s="46"/>
      <c r="D99" s="97"/>
      <c r="E99" s="46"/>
    </row>
    <row r="100" spans="1:5" s="94" customFormat="1" ht="15" x14ac:dyDescent="0.25">
      <c r="A100" s="95" t="s">
        <v>70</v>
      </c>
      <c r="B100" s="96" t="s">
        <v>259</v>
      </c>
      <c r="C100" s="96" t="s">
        <v>12</v>
      </c>
      <c r="D100" s="97">
        <f t="shared" si="3"/>
        <v>181096.37</v>
      </c>
      <c r="E100" s="97">
        <v>181096.37</v>
      </c>
    </row>
    <row r="101" spans="1:5" s="94" customFormat="1" ht="30" x14ac:dyDescent="0.25">
      <c r="A101" s="95" t="s">
        <v>256</v>
      </c>
      <c r="B101" s="96" t="s">
        <v>22</v>
      </c>
      <c r="C101" s="96" t="s">
        <v>11</v>
      </c>
      <c r="D101" s="97">
        <f t="shared" si="3"/>
        <v>4709.58</v>
      </c>
      <c r="E101" s="97">
        <v>4709.58</v>
      </c>
    </row>
    <row r="102" spans="1:5" s="28" customFormat="1" ht="15" x14ac:dyDescent="0.25">
      <c r="A102" s="36" t="s">
        <v>10</v>
      </c>
      <c r="B102" s="41"/>
      <c r="C102" s="41"/>
      <c r="D102" s="51"/>
      <c r="E102" s="52"/>
    </row>
    <row r="103" spans="1:5" s="28" customFormat="1" ht="15" x14ac:dyDescent="0.25">
      <c r="A103" s="37" t="s">
        <v>71</v>
      </c>
      <c r="B103" s="42" t="s">
        <v>21</v>
      </c>
      <c r="C103" s="42" t="s">
        <v>11</v>
      </c>
      <c r="D103" s="53">
        <f>E103</f>
        <v>58499.938999999984</v>
      </c>
      <c r="E103" s="54">
        <f>SUM(E7:E101)*10%</f>
        <v>58499.938999999984</v>
      </c>
    </row>
    <row r="104" spans="1:5" ht="14.25" x14ac:dyDescent="0.2">
      <c r="A104" s="24" t="s">
        <v>24</v>
      </c>
      <c r="B104" s="46" t="s">
        <v>20</v>
      </c>
      <c r="C104" s="25"/>
      <c r="D104" s="55"/>
      <c r="E104" s="26">
        <f>SUM(E7:E103)</f>
        <v>643499.32899999979</v>
      </c>
    </row>
    <row r="105" spans="1:5" ht="15" x14ac:dyDescent="0.2">
      <c r="D105" s="56"/>
    </row>
    <row r="106" spans="1:5" ht="15" customHeight="1" x14ac:dyDescent="0.2">
      <c r="A106" s="202" t="s">
        <v>264</v>
      </c>
      <c r="B106" s="202"/>
      <c r="C106" s="202"/>
      <c r="D106" s="202"/>
      <c r="E106" s="202"/>
    </row>
    <row r="107" spans="1:5" ht="15" customHeight="1" x14ac:dyDescent="0.2">
      <c r="A107" s="202"/>
      <c r="B107" s="202"/>
      <c r="C107" s="202"/>
      <c r="D107" s="202"/>
      <c r="E107" s="202"/>
    </row>
    <row r="108" spans="1:5" ht="15" customHeight="1" x14ac:dyDescent="0.2">
      <c r="A108" s="203" t="s">
        <v>31</v>
      </c>
      <c r="B108" s="203"/>
      <c r="C108" s="203"/>
      <c r="D108" s="203"/>
      <c r="E108" s="203"/>
    </row>
    <row r="109" spans="1:5" ht="15" customHeight="1" x14ac:dyDescent="0.2">
      <c r="A109" s="203" t="s">
        <v>32</v>
      </c>
      <c r="B109" s="203"/>
      <c r="C109" s="203"/>
      <c r="D109" s="203"/>
      <c r="E109" s="203"/>
    </row>
    <row r="110" spans="1:5" ht="15" customHeight="1" x14ac:dyDescent="0.2">
      <c r="A110" s="204" t="s">
        <v>260</v>
      </c>
      <c r="B110" s="204"/>
      <c r="C110" s="204"/>
      <c r="D110" s="204"/>
      <c r="E110" s="204"/>
    </row>
    <row r="111" spans="1:5" ht="15" customHeight="1" x14ac:dyDescent="0.2">
      <c r="A111" s="204"/>
      <c r="B111" s="204"/>
      <c r="C111" s="204"/>
      <c r="D111" s="204"/>
      <c r="E111" s="204"/>
    </row>
    <row r="112" spans="1:5" ht="15" customHeight="1" x14ac:dyDescent="0.2">
      <c r="A112" s="205"/>
      <c r="B112" s="205"/>
      <c r="C112" s="205"/>
      <c r="D112" s="205"/>
      <c r="E112" s="205"/>
    </row>
    <row r="113" spans="1:5" ht="15" x14ac:dyDescent="0.2">
      <c r="A113" s="104"/>
      <c r="B113" s="48"/>
      <c r="C113" s="48"/>
      <c r="D113" s="57"/>
      <c r="E113" s="48"/>
    </row>
    <row r="114" spans="1:5" ht="15" customHeight="1" x14ac:dyDescent="0.2">
      <c r="A114" s="5" t="s">
        <v>25</v>
      </c>
      <c r="B114" s="93"/>
      <c r="C114" s="93"/>
      <c r="D114" s="59"/>
      <c r="E114" s="93"/>
    </row>
    <row r="115" spans="1:5" ht="15" x14ac:dyDescent="0.2">
      <c r="A115" s="5"/>
      <c r="B115" s="93"/>
      <c r="C115" s="93" t="s">
        <v>20</v>
      </c>
      <c r="D115" s="59" t="s">
        <v>20</v>
      </c>
      <c r="E115" s="93"/>
    </row>
    <row r="116" spans="1:5" ht="15" customHeight="1" x14ac:dyDescent="0.2">
      <c r="A116" s="173" t="s">
        <v>261</v>
      </c>
      <c r="B116" s="173"/>
      <c r="C116" s="177" t="s">
        <v>29</v>
      </c>
      <c r="D116" s="177"/>
      <c r="E116" s="93"/>
    </row>
    <row r="117" spans="1:5" ht="15" customHeight="1" x14ac:dyDescent="0.2">
      <c r="A117" s="177" t="s">
        <v>51</v>
      </c>
      <c r="B117" s="177"/>
      <c r="C117" s="177" t="s">
        <v>26</v>
      </c>
      <c r="D117" s="177"/>
      <c r="E117" s="93"/>
    </row>
    <row r="118" spans="1:5" ht="15" customHeight="1" x14ac:dyDescent="0.2">
      <c r="A118" s="5"/>
      <c r="B118" s="93"/>
      <c r="C118" s="93"/>
      <c r="D118" s="59"/>
      <c r="E118" s="93"/>
    </row>
    <row r="119" spans="1:5" ht="15" customHeight="1" x14ac:dyDescent="0.2">
      <c r="A119" s="173" t="s">
        <v>28</v>
      </c>
      <c r="B119" s="173"/>
      <c r="C119" s="177" t="s">
        <v>29</v>
      </c>
      <c r="D119" s="177"/>
      <c r="E119" s="93"/>
    </row>
    <row r="120" spans="1:5" ht="15" x14ac:dyDescent="0.2">
      <c r="A120" s="13" t="s">
        <v>27</v>
      </c>
      <c r="B120" s="93"/>
      <c r="C120" s="177" t="s">
        <v>26</v>
      </c>
      <c r="D120" s="177"/>
      <c r="E120" s="93"/>
    </row>
    <row r="121" spans="1:5" x14ac:dyDescent="0.2">
      <c r="B121" s="1"/>
      <c r="C121" s="1"/>
      <c r="D121" s="1"/>
      <c r="E121" s="1"/>
    </row>
  </sheetData>
  <mergeCells count="15">
    <mergeCell ref="C120:D120"/>
    <mergeCell ref="A106:E107"/>
    <mergeCell ref="A108:E108"/>
    <mergeCell ref="A109:E109"/>
    <mergeCell ref="A110:E111"/>
    <mergeCell ref="A112:E112"/>
    <mergeCell ref="C116:D116"/>
    <mergeCell ref="A117:B117"/>
    <mergeCell ref="C117:D117"/>
    <mergeCell ref="A1:E1"/>
    <mergeCell ref="A2:E2"/>
    <mergeCell ref="D3:E3"/>
    <mergeCell ref="A116:B116"/>
    <mergeCell ref="A119:B119"/>
    <mergeCell ref="C119:D119"/>
  </mergeCells>
  <printOptions horizontalCentered="1"/>
  <pageMargins left="0.82677165354330717" right="0.43307086614173229" top="0" bottom="0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activeCell="D8" sqref="D8"/>
    </sheetView>
  </sheetViews>
  <sheetFormatPr defaultColWidth="9.140625" defaultRowHeight="15" x14ac:dyDescent="0.25"/>
  <cols>
    <col min="1" max="1" width="12.5703125" style="92" customWidth="1"/>
    <col min="2" max="2" width="14.5703125" style="92" customWidth="1"/>
    <col min="3" max="3" width="19.5703125" style="92" customWidth="1"/>
    <col min="4" max="4" width="14.42578125" style="92" customWidth="1"/>
    <col min="5" max="5" width="18.28515625" style="92" customWidth="1"/>
    <col min="6" max="6" width="16.28515625" style="92" customWidth="1"/>
    <col min="7" max="16384" width="9.140625" style="92"/>
  </cols>
  <sheetData>
    <row r="1" spans="1:19" s="63" customFormat="1" ht="35.25" customHeight="1" x14ac:dyDescent="0.3">
      <c r="A1" s="189" t="s">
        <v>320</v>
      </c>
      <c r="B1" s="189"/>
      <c r="C1" s="189"/>
      <c r="D1" s="189"/>
      <c r="E1" s="189"/>
      <c r="F1" s="189"/>
    </row>
    <row r="2" spans="1:19" s="63" customFormat="1" x14ac:dyDescent="0.25">
      <c r="A2" s="64"/>
      <c r="B2" s="64"/>
      <c r="C2" s="64"/>
      <c r="D2" s="64"/>
      <c r="E2" s="64"/>
      <c r="F2" s="64"/>
    </row>
    <row r="3" spans="1:19" s="63" customFormat="1" ht="19.5" customHeight="1" x14ac:dyDescent="0.25">
      <c r="A3" s="65" t="s">
        <v>322</v>
      </c>
      <c r="B3" s="65"/>
      <c r="C3" s="65"/>
      <c r="D3" s="65"/>
      <c r="E3" s="65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s="63" customFormat="1" ht="19.5" customHeight="1" x14ac:dyDescent="0.25">
      <c r="A4" s="65"/>
      <c r="B4" s="65"/>
      <c r="C4" s="65"/>
      <c r="D4" s="65"/>
      <c r="E4" s="65"/>
      <c r="F4" s="66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19" s="63" customFormat="1" ht="36.75" customHeight="1" x14ac:dyDescent="0.25">
      <c r="A5" s="190" t="s">
        <v>165</v>
      </c>
      <c r="B5" s="190"/>
      <c r="C5" s="190"/>
      <c r="D5" s="190"/>
      <c r="E5" s="190"/>
      <c r="F5" s="190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</row>
    <row r="6" spans="1:19" s="77" customFormat="1" ht="27.75" customHeight="1" x14ac:dyDescent="0.25">
      <c r="A6" s="105" t="s">
        <v>166</v>
      </c>
      <c r="B6" s="105">
        <v>4</v>
      </c>
      <c r="C6" s="105" t="s">
        <v>167</v>
      </c>
      <c r="D6" s="113">
        <v>3469</v>
      </c>
      <c r="E6" s="105" t="s">
        <v>168</v>
      </c>
      <c r="F6" s="106">
        <v>1722.8</v>
      </c>
      <c r="G6" s="68"/>
      <c r="H6" s="70"/>
      <c r="I6" s="71"/>
      <c r="J6" s="72"/>
      <c r="K6" s="114"/>
      <c r="L6" s="74"/>
      <c r="M6" s="74"/>
      <c r="N6" s="74"/>
      <c r="O6" s="74"/>
      <c r="P6" s="75"/>
      <c r="Q6" s="191"/>
      <c r="R6" s="192"/>
      <c r="S6" s="76"/>
    </row>
    <row r="7" spans="1:19" s="79" customFormat="1" ht="32.25" customHeight="1" x14ac:dyDescent="0.25">
      <c r="A7" s="105" t="s">
        <v>169</v>
      </c>
      <c r="B7" s="105">
        <v>4</v>
      </c>
      <c r="C7" s="105" t="s">
        <v>170</v>
      </c>
      <c r="D7" s="113">
        <v>324</v>
      </c>
      <c r="E7" s="105" t="s">
        <v>171</v>
      </c>
      <c r="F7" s="106">
        <v>1148.5999999999999</v>
      </c>
      <c r="G7" s="68"/>
      <c r="H7" s="70"/>
      <c r="I7" s="71"/>
      <c r="J7" s="72"/>
      <c r="K7" s="114"/>
      <c r="L7" s="74"/>
      <c r="M7" s="74"/>
      <c r="N7" s="74"/>
      <c r="O7" s="74"/>
      <c r="P7" s="75"/>
      <c r="Q7" s="191"/>
      <c r="R7" s="193"/>
      <c r="S7" s="78"/>
    </row>
    <row r="8" spans="1:19" s="79" customFormat="1" ht="45" customHeight="1" x14ac:dyDescent="0.25">
      <c r="A8" s="105" t="s">
        <v>172</v>
      </c>
      <c r="B8" s="105">
        <v>60</v>
      </c>
      <c r="C8" s="105" t="s">
        <v>173</v>
      </c>
      <c r="D8" s="106">
        <v>409.2</v>
      </c>
      <c r="E8" s="105" t="s">
        <v>174</v>
      </c>
      <c r="F8" s="106">
        <v>703.5</v>
      </c>
      <c r="G8" s="68"/>
      <c r="H8" s="70"/>
      <c r="I8" s="71"/>
      <c r="J8" s="72"/>
      <c r="K8" s="114"/>
      <c r="L8" s="74"/>
      <c r="M8" s="74"/>
      <c r="N8" s="74"/>
      <c r="O8" s="74"/>
      <c r="P8" s="75"/>
      <c r="Q8" s="191"/>
      <c r="R8" s="192"/>
      <c r="S8" s="78"/>
    </row>
    <row r="9" spans="1:19" s="79" customFormat="1" ht="33.75" customHeight="1" x14ac:dyDescent="0.25">
      <c r="A9" s="69"/>
      <c r="B9" s="72"/>
      <c r="C9" s="69"/>
      <c r="D9" s="80"/>
      <c r="E9" s="72"/>
      <c r="F9" s="81"/>
      <c r="G9" s="68"/>
      <c r="H9" s="70"/>
      <c r="I9" s="71"/>
      <c r="J9" s="72"/>
      <c r="K9" s="114"/>
      <c r="L9" s="74"/>
      <c r="M9" s="74"/>
      <c r="N9" s="74"/>
      <c r="O9" s="74"/>
      <c r="P9" s="68"/>
      <c r="Q9" s="114"/>
      <c r="R9" s="115"/>
      <c r="S9" s="68"/>
    </row>
    <row r="10" spans="1:19" s="85" customFormat="1" ht="15" customHeight="1" thickBot="1" x14ac:dyDescent="0.3">
      <c r="A10" s="83"/>
      <c r="B10" s="83"/>
      <c r="C10" s="83"/>
      <c r="D10" s="83"/>
      <c r="E10" s="83"/>
      <c r="F10" s="116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</row>
    <row r="11" spans="1:19" s="85" customFormat="1" ht="30" customHeight="1" x14ac:dyDescent="0.25">
      <c r="A11" s="194" t="s">
        <v>175</v>
      </c>
      <c r="B11" s="195"/>
      <c r="C11" s="195"/>
      <c r="D11" s="195"/>
      <c r="E11" s="196"/>
      <c r="F11" s="86" t="s">
        <v>176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</row>
    <row r="12" spans="1:19" s="109" customFormat="1" ht="30" customHeight="1" x14ac:dyDescent="0.25">
      <c r="A12" s="197" t="s">
        <v>177</v>
      </c>
      <c r="B12" s="198"/>
      <c r="C12" s="198"/>
      <c r="D12" s="198"/>
      <c r="E12" s="199"/>
      <c r="F12" s="107">
        <v>-55698.658999999752</v>
      </c>
      <c r="G12" s="108"/>
    </row>
    <row r="13" spans="1:19" s="109" customFormat="1" ht="30" customHeight="1" x14ac:dyDescent="0.25">
      <c r="A13" s="197" t="s">
        <v>178</v>
      </c>
      <c r="B13" s="198"/>
      <c r="C13" s="198"/>
      <c r="D13" s="198"/>
      <c r="E13" s="199"/>
      <c r="F13" s="107">
        <f>306425.33+21848.56</f>
        <v>328273.89</v>
      </c>
    </row>
    <row r="14" spans="1:19" s="109" customFormat="1" ht="30" customHeight="1" x14ac:dyDescent="0.25">
      <c r="A14" s="197" t="s">
        <v>179</v>
      </c>
      <c r="B14" s="198"/>
      <c r="C14" s="198"/>
      <c r="D14" s="198"/>
      <c r="E14" s="199"/>
      <c r="F14" s="110">
        <f>SUM(F15:F17)</f>
        <v>816619.21</v>
      </c>
    </row>
    <row r="15" spans="1:19" s="85" customFormat="1" ht="28.5" customHeight="1" x14ac:dyDescent="0.25">
      <c r="A15" s="186" t="s">
        <v>180</v>
      </c>
      <c r="B15" s="187"/>
      <c r="C15" s="187"/>
      <c r="D15" s="187"/>
      <c r="E15" s="188"/>
      <c r="F15" s="88">
        <f>598642.24+1958.76</f>
        <v>600601</v>
      </c>
    </row>
    <row r="16" spans="1:19" s="85" customFormat="1" ht="24.75" customHeight="1" x14ac:dyDescent="0.25">
      <c r="A16" s="186" t="s">
        <v>181</v>
      </c>
      <c r="B16" s="187"/>
      <c r="C16" s="187"/>
      <c r="D16" s="187"/>
      <c r="E16" s="188"/>
      <c r="F16" s="88">
        <v>51543.21</v>
      </c>
    </row>
    <row r="17" spans="1:19" s="85" customFormat="1" ht="30" customHeight="1" x14ac:dyDescent="0.25">
      <c r="A17" s="186" t="s">
        <v>182</v>
      </c>
      <c r="B17" s="187"/>
      <c r="C17" s="187"/>
      <c r="D17" s="187"/>
      <c r="E17" s="188"/>
      <c r="F17" s="88">
        <v>164475</v>
      </c>
    </row>
    <row r="18" spans="1:19" s="109" customFormat="1" ht="30" customHeight="1" x14ac:dyDescent="0.25">
      <c r="A18" s="197" t="s">
        <v>183</v>
      </c>
      <c r="B18" s="198"/>
      <c r="C18" s="198"/>
      <c r="D18" s="198"/>
      <c r="E18" s="199"/>
      <c r="F18" s="110">
        <f>SUM(F19:F21)</f>
        <v>768172.79</v>
      </c>
    </row>
    <row r="19" spans="1:19" s="85" customFormat="1" ht="30" customHeight="1" x14ac:dyDescent="0.25">
      <c r="A19" s="186" t="s">
        <v>180</v>
      </c>
      <c r="B19" s="187"/>
      <c r="C19" s="187"/>
      <c r="D19" s="187"/>
      <c r="E19" s="188"/>
      <c r="F19" s="88">
        <v>533838.15</v>
      </c>
    </row>
    <row r="20" spans="1:19" s="85" customFormat="1" ht="30" customHeight="1" x14ac:dyDescent="0.25">
      <c r="A20" s="186" t="s">
        <v>181</v>
      </c>
      <c r="B20" s="187"/>
      <c r="C20" s="187"/>
      <c r="D20" s="187"/>
      <c r="E20" s="188"/>
      <c r="F20" s="88">
        <v>69928.39</v>
      </c>
    </row>
    <row r="21" spans="1:19" s="89" customFormat="1" ht="30" customHeight="1" x14ac:dyDescent="0.2">
      <c r="A21" s="186" t="s">
        <v>182</v>
      </c>
      <c r="B21" s="187"/>
      <c r="C21" s="187"/>
      <c r="D21" s="187"/>
      <c r="E21" s="188"/>
      <c r="F21" s="88">
        <v>164406.25</v>
      </c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</row>
    <row r="22" spans="1:19" s="111" customFormat="1" ht="30" customHeight="1" x14ac:dyDescent="0.25">
      <c r="A22" s="197" t="s">
        <v>184</v>
      </c>
      <c r="B22" s="198"/>
      <c r="C22" s="198"/>
      <c r="D22" s="198"/>
      <c r="E22" s="199"/>
      <c r="F22" s="110">
        <f>F12+F18</f>
        <v>712474.13100000028</v>
      </c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</row>
    <row r="23" spans="1:19" s="111" customFormat="1" ht="30" customHeight="1" x14ac:dyDescent="0.25">
      <c r="A23" s="197" t="s">
        <v>185</v>
      </c>
      <c r="B23" s="198"/>
      <c r="C23" s="198"/>
      <c r="D23" s="198"/>
      <c r="E23" s="199"/>
      <c r="F23" s="110">
        <f>Лист3!E86</f>
        <v>531797.71700000006</v>
      </c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</row>
    <row r="24" spans="1:19" s="111" customFormat="1" ht="30" customHeight="1" x14ac:dyDescent="0.25">
      <c r="A24" s="197" t="s">
        <v>186</v>
      </c>
      <c r="B24" s="198"/>
      <c r="C24" s="198"/>
      <c r="D24" s="198"/>
      <c r="E24" s="199"/>
      <c r="F24" s="110">
        <f>F22-F23</f>
        <v>180676.41400000022</v>
      </c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</row>
    <row r="25" spans="1:19" s="111" customFormat="1" ht="30" customHeight="1" x14ac:dyDescent="0.25">
      <c r="A25" s="197" t="s">
        <v>187</v>
      </c>
      <c r="B25" s="198"/>
      <c r="C25" s="198"/>
      <c r="D25" s="198"/>
      <c r="E25" s="199"/>
      <c r="F25" s="112">
        <f>F13+F14-F18</f>
        <v>376720.31000000006</v>
      </c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</row>
    <row r="26" spans="1:19" s="89" customFormat="1" ht="11.45" customHeight="1" x14ac:dyDescent="0.25">
      <c r="A26" s="90"/>
      <c r="B26" s="90"/>
      <c r="C26" s="90"/>
      <c r="D26" s="90"/>
      <c r="E26" s="90"/>
      <c r="F26" s="90"/>
    </row>
    <row r="27" spans="1:19" s="91" customFormat="1" ht="64.5" customHeight="1" x14ac:dyDescent="0.2">
      <c r="A27" s="200" t="s">
        <v>188</v>
      </c>
      <c r="B27" s="200"/>
      <c r="C27" s="200"/>
      <c r="D27" s="200"/>
    </row>
    <row r="28" spans="1:19" s="63" customFormat="1" ht="21.75" customHeight="1" x14ac:dyDescent="0.25">
      <c r="A28" s="201" t="s">
        <v>189</v>
      </c>
      <c r="B28" s="201"/>
      <c r="C28" s="201"/>
      <c r="D28" s="201"/>
    </row>
    <row r="29" spans="1:19" s="63" customFormat="1" ht="22.5" customHeight="1" x14ac:dyDescent="0.25">
      <c r="A29" s="200" t="s">
        <v>44</v>
      </c>
      <c r="B29" s="200"/>
      <c r="C29" s="200"/>
      <c r="D29" s="200"/>
    </row>
    <row r="30" spans="1:19" s="63" customFormat="1" ht="22.5" customHeight="1" x14ac:dyDescent="0.25">
      <c r="A30" s="200" t="s">
        <v>45</v>
      </c>
      <c r="B30" s="200"/>
      <c r="C30" s="200"/>
      <c r="D30" s="64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"/>
  <sheetViews>
    <sheetView view="pageBreakPreview" topLeftCell="A31" zoomScale="60" workbookViewId="0">
      <selection activeCell="E44" sqref="E44"/>
    </sheetView>
  </sheetViews>
  <sheetFormatPr defaultRowHeight="15" x14ac:dyDescent="0.25"/>
  <cols>
    <col min="1" max="1" width="54" style="94" customWidth="1"/>
    <col min="2" max="2" width="13.85546875" style="129" customWidth="1"/>
    <col min="3" max="3" width="11.42578125" style="130" customWidth="1"/>
    <col min="4" max="4" width="17.5703125" style="129" customWidth="1"/>
    <col min="5" max="5" width="14.7109375" style="129" customWidth="1"/>
    <col min="6" max="255" width="9.140625" style="94"/>
    <col min="256" max="256" width="8.7109375" style="94" customWidth="1"/>
    <col min="257" max="257" width="31.5703125" style="94" customWidth="1"/>
    <col min="258" max="258" width="13.85546875" style="94" customWidth="1"/>
    <col min="259" max="259" width="19.140625" style="94" customWidth="1"/>
    <col min="260" max="260" width="17.5703125" style="94" customWidth="1"/>
    <col min="261" max="261" width="14.7109375" style="94" customWidth="1"/>
    <col min="262" max="511" width="9.140625" style="94"/>
    <col min="512" max="512" width="8.7109375" style="94" customWidth="1"/>
    <col min="513" max="513" width="31.5703125" style="94" customWidth="1"/>
    <col min="514" max="514" width="13.85546875" style="94" customWidth="1"/>
    <col min="515" max="515" width="19.140625" style="94" customWidth="1"/>
    <col min="516" max="516" width="17.5703125" style="94" customWidth="1"/>
    <col min="517" max="517" width="14.7109375" style="94" customWidth="1"/>
    <col min="518" max="767" width="9.140625" style="94"/>
    <col min="768" max="768" width="8.7109375" style="94" customWidth="1"/>
    <col min="769" max="769" width="31.5703125" style="94" customWidth="1"/>
    <col min="770" max="770" width="13.85546875" style="94" customWidth="1"/>
    <col min="771" max="771" width="19.140625" style="94" customWidth="1"/>
    <col min="772" max="772" width="17.5703125" style="94" customWidth="1"/>
    <col min="773" max="773" width="14.7109375" style="94" customWidth="1"/>
    <col min="774" max="1023" width="9.140625" style="94"/>
    <col min="1024" max="1024" width="8.7109375" style="94" customWidth="1"/>
    <col min="1025" max="1025" width="31.5703125" style="94" customWidth="1"/>
    <col min="1026" max="1026" width="13.85546875" style="94" customWidth="1"/>
    <col min="1027" max="1027" width="19.140625" style="94" customWidth="1"/>
    <col min="1028" max="1028" width="17.5703125" style="94" customWidth="1"/>
    <col min="1029" max="1029" width="14.7109375" style="94" customWidth="1"/>
    <col min="1030" max="1279" width="9.140625" style="94"/>
    <col min="1280" max="1280" width="8.7109375" style="94" customWidth="1"/>
    <col min="1281" max="1281" width="31.5703125" style="94" customWidth="1"/>
    <col min="1282" max="1282" width="13.85546875" style="94" customWidth="1"/>
    <col min="1283" max="1283" width="19.140625" style="94" customWidth="1"/>
    <col min="1284" max="1284" width="17.5703125" style="94" customWidth="1"/>
    <col min="1285" max="1285" width="14.7109375" style="94" customWidth="1"/>
    <col min="1286" max="1535" width="9.140625" style="94"/>
    <col min="1536" max="1536" width="8.7109375" style="94" customWidth="1"/>
    <col min="1537" max="1537" width="31.5703125" style="94" customWidth="1"/>
    <col min="1538" max="1538" width="13.85546875" style="94" customWidth="1"/>
    <col min="1539" max="1539" width="19.140625" style="94" customWidth="1"/>
    <col min="1540" max="1540" width="17.5703125" style="94" customWidth="1"/>
    <col min="1541" max="1541" width="14.7109375" style="94" customWidth="1"/>
    <col min="1542" max="1791" width="9.140625" style="94"/>
    <col min="1792" max="1792" width="8.7109375" style="94" customWidth="1"/>
    <col min="1793" max="1793" width="31.5703125" style="94" customWidth="1"/>
    <col min="1794" max="1794" width="13.85546875" style="94" customWidth="1"/>
    <col min="1795" max="1795" width="19.140625" style="94" customWidth="1"/>
    <col min="1796" max="1796" width="17.5703125" style="94" customWidth="1"/>
    <col min="1797" max="1797" width="14.7109375" style="94" customWidth="1"/>
    <col min="1798" max="2047" width="9.140625" style="94"/>
    <col min="2048" max="2048" width="8.7109375" style="94" customWidth="1"/>
    <col min="2049" max="2049" width="31.5703125" style="94" customWidth="1"/>
    <col min="2050" max="2050" width="13.85546875" style="94" customWidth="1"/>
    <col min="2051" max="2051" width="19.140625" style="94" customWidth="1"/>
    <col min="2052" max="2052" width="17.5703125" style="94" customWidth="1"/>
    <col min="2053" max="2053" width="14.7109375" style="94" customWidth="1"/>
    <col min="2054" max="2303" width="9.140625" style="94"/>
    <col min="2304" max="2304" width="8.7109375" style="94" customWidth="1"/>
    <col min="2305" max="2305" width="31.5703125" style="94" customWidth="1"/>
    <col min="2306" max="2306" width="13.85546875" style="94" customWidth="1"/>
    <col min="2307" max="2307" width="19.140625" style="94" customWidth="1"/>
    <col min="2308" max="2308" width="17.5703125" style="94" customWidth="1"/>
    <col min="2309" max="2309" width="14.7109375" style="94" customWidth="1"/>
    <col min="2310" max="2559" width="9.140625" style="94"/>
    <col min="2560" max="2560" width="8.7109375" style="94" customWidth="1"/>
    <col min="2561" max="2561" width="31.5703125" style="94" customWidth="1"/>
    <col min="2562" max="2562" width="13.85546875" style="94" customWidth="1"/>
    <col min="2563" max="2563" width="19.140625" style="94" customWidth="1"/>
    <col min="2564" max="2564" width="17.5703125" style="94" customWidth="1"/>
    <col min="2565" max="2565" width="14.7109375" style="94" customWidth="1"/>
    <col min="2566" max="2815" width="9.140625" style="94"/>
    <col min="2816" max="2816" width="8.7109375" style="94" customWidth="1"/>
    <col min="2817" max="2817" width="31.5703125" style="94" customWidth="1"/>
    <col min="2818" max="2818" width="13.85546875" style="94" customWidth="1"/>
    <col min="2819" max="2819" width="19.140625" style="94" customWidth="1"/>
    <col min="2820" max="2820" width="17.5703125" style="94" customWidth="1"/>
    <col min="2821" max="2821" width="14.7109375" style="94" customWidth="1"/>
    <col min="2822" max="3071" width="9.140625" style="94"/>
    <col min="3072" max="3072" width="8.7109375" style="94" customWidth="1"/>
    <col min="3073" max="3073" width="31.5703125" style="94" customWidth="1"/>
    <col min="3074" max="3074" width="13.85546875" style="94" customWidth="1"/>
    <col min="3075" max="3075" width="19.140625" style="94" customWidth="1"/>
    <col min="3076" max="3076" width="17.5703125" style="94" customWidth="1"/>
    <col min="3077" max="3077" width="14.7109375" style="94" customWidth="1"/>
    <col min="3078" max="3327" width="9.140625" style="94"/>
    <col min="3328" max="3328" width="8.7109375" style="94" customWidth="1"/>
    <col min="3329" max="3329" width="31.5703125" style="94" customWidth="1"/>
    <col min="3330" max="3330" width="13.85546875" style="94" customWidth="1"/>
    <col min="3331" max="3331" width="19.140625" style="94" customWidth="1"/>
    <col min="3332" max="3332" width="17.5703125" style="94" customWidth="1"/>
    <col min="3333" max="3333" width="14.7109375" style="94" customWidth="1"/>
    <col min="3334" max="3583" width="9.140625" style="94"/>
    <col min="3584" max="3584" width="8.7109375" style="94" customWidth="1"/>
    <col min="3585" max="3585" width="31.5703125" style="94" customWidth="1"/>
    <col min="3586" max="3586" width="13.85546875" style="94" customWidth="1"/>
    <col min="3587" max="3587" width="19.140625" style="94" customWidth="1"/>
    <col min="3588" max="3588" width="17.5703125" style="94" customWidth="1"/>
    <col min="3589" max="3589" width="14.7109375" style="94" customWidth="1"/>
    <col min="3590" max="3839" width="9.140625" style="94"/>
    <col min="3840" max="3840" width="8.7109375" style="94" customWidth="1"/>
    <col min="3841" max="3841" width="31.5703125" style="94" customWidth="1"/>
    <col min="3842" max="3842" width="13.85546875" style="94" customWidth="1"/>
    <col min="3843" max="3843" width="19.140625" style="94" customWidth="1"/>
    <col min="3844" max="3844" width="17.5703125" style="94" customWidth="1"/>
    <col min="3845" max="3845" width="14.7109375" style="94" customWidth="1"/>
    <col min="3846" max="4095" width="9.140625" style="94"/>
    <col min="4096" max="4096" width="8.7109375" style="94" customWidth="1"/>
    <col min="4097" max="4097" width="31.5703125" style="94" customWidth="1"/>
    <col min="4098" max="4098" width="13.85546875" style="94" customWidth="1"/>
    <col min="4099" max="4099" width="19.140625" style="94" customWidth="1"/>
    <col min="4100" max="4100" width="17.5703125" style="94" customWidth="1"/>
    <col min="4101" max="4101" width="14.7109375" style="94" customWidth="1"/>
    <col min="4102" max="4351" width="9.140625" style="94"/>
    <col min="4352" max="4352" width="8.7109375" style="94" customWidth="1"/>
    <col min="4353" max="4353" width="31.5703125" style="94" customWidth="1"/>
    <col min="4354" max="4354" width="13.85546875" style="94" customWidth="1"/>
    <col min="4355" max="4355" width="19.140625" style="94" customWidth="1"/>
    <col min="4356" max="4356" width="17.5703125" style="94" customWidth="1"/>
    <col min="4357" max="4357" width="14.7109375" style="94" customWidth="1"/>
    <col min="4358" max="4607" width="9.140625" style="94"/>
    <col min="4608" max="4608" width="8.7109375" style="94" customWidth="1"/>
    <col min="4609" max="4609" width="31.5703125" style="94" customWidth="1"/>
    <col min="4610" max="4610" width="13.85546875" style="94" customWidth="1"/>
    <col min="4611" max="4611" width="19.140625" style="94" customWidth="1"/>
    <col min="4612" max="4612" width="17.5703125" style="94" customWidth="1"/>
    <col min="4613" max="4613" width="14.7109375" style="94" customWidth="1"/>
    <col min="4614" max="4863" width="9.140625" style="94"/>
    <col min="4864" max="4864" width="8.7109375" style="94" customWidth="1"/>
    <col min="4865" max="4865" width="31.5703125" style="94" customWidth="1"/>
    <col min="4866" max="4866" width="13.85546875" style="94" customWidth="1"/>
    <col min="4867" max="4867" width="19.140625" style="94" customWidth="1"/>
    <col min="4868" max="4868" width="17.5703125" style="94" customWidth="1"/>
    <col min="4869" max="4869" width="14.7109375" style="94" customWidth="1"/>
    <col min="4870" max="5119" width="9.140625" style="94"/>
    <col min="5120" max="5120" width="8.7109375" style="94" customWidth="1"/>
    <col min="5121" max="5121" width="31.5703125" style="94" customWidth="1"/>
    <col min="5122" max="5122" width="13.85546875" style="94" customWidth="1"/>
    <col min="5123" max="5123" width="19.140625" style="94" customWidth="1"/>
    <col min="5124" max="5124" width="17.5703125" style="94" customWidth="1"/>
    <col min="5125" max="5125" width="14.7109375" style="94" customWidth="1"/>
    <col min="5126" max="5375" width="9.140625" style="94"/>
    <col min="5376" max="5376" width="8.7109375" style="94" customWidth="1"/>
    <col min="5377" max="5377" width="31.5703125" style="94" customWidth="1"/>
    <col min="5378" max="5378" width="13.85546875" style="94" customWidth="1"/>
    <col min="5379" max="5379" width="19.140625" style="94" customWidth="1"/>
    <col min="5380" max="5380" width="17.5703125" style="94" customWidth="1"/>
    <col min="5381" max="5381" width="14.7109375" style="94" customWidth="1"/>
    <col min="5382" max="5631" width="9.140625" style="94"/>
    <col min="5632" max="5632" width="8.7109375" style="94" customWidth="1"/>
    <col min="5633" max="5633" width="31.5703125" style="94" customWidth="1"/>
    <col min="5634" max="5634" width="13.85546875" style="94" customWidth="1"/>
    <col min="5635" max="5635" width="19.140625" style="94" customWidth="1"/>
    <col min="5636" max="5636" width="17.5703125" style="94" customWidth="1"/>
    <col min="5637" max="5637" width="14.7109375" style="94" customWidth="1"/>
    <col min="5638" max="5887" width="9.140625" style="94"/>
    <col min="5888" max="5888" width="8.7109375" style="94" customWidth="1"/>
    <col min="5889" max="5889" width="31.5703125" style="94" customWidth="1"/>
    <col min="5890" max="5890" width="13.85546875" style="94" customWidth="1"/>
    <col min="5891" max="5891" width="19.140625" style="94" customWidth="1"/>
    <col min="5892" max="5892" width="17.5703125" style="94" customWidth="1"/>
    <col min="5893" max="5893" width="14.7109375" style="94" customWidth="1"/>
    <col min="5894" max="6143" width="9.140625" style="94"/>
    <col min="6144" max="6144" width="8.7109375" style="94" customWidth="1"/>
    <col min="6145" max="6145" width="31.5703125" style="94" customWidth="1"/>
    <col min="6146" max="6146" width="13.85546875" style="94" customWidth="1"/>
    <col min="6147" max="6147" width="19.140625" style="94" customWidth="1"/>
    <col min="6148" max="6148" width="17.5703125" style="94" customWidth="1"/>
    <col min="6149" max="6149" width="14.7109375" style="94" customWidth="1"/>
    <col min="6150" max="6399" width="9.140625" style="94"/>
    <col min="6400" max="6400" width="8.7109375" style="94" customWidth="1"/>
    <col min="6401" max="6401" width="31.5703125" style="94" customWidth="1"/>
    <col min="6402" max="6402" width="13.85546875" style="94" customWidth="1"/>
    <col min="6403" max="6403" width="19.140625" style="94" customWidth="1"/>
    <col min="6404" max="6404" width="17.5703125" style="94" customWidth="1"/>
    <col min="6405" max="6405" width="14.7109375" style="94" customWidth="1"/>
    <col min="6406" max="6655" width="9.140625" style="94"/>
    <col min="6656" max="6656" width="8.7109375" style="94" customWidth="1"/>
    <col min="6657" max="6657" width="31.5703125" style="94" customWidth="1"/>
    <col min="6658" max="6658" width="13.85546875" style="94" customWidth="1"/>
    <col min="6659" max="6659" width="19.140625" style="94" customWidth="1"/>
    <col min="6660" max="6660" width="17.5703125" style="94" customWidth="1"/>
    <col min="6661" max="6661" width="14.7109375" style="94" customWidth="1"/>
    <col min="6662" max="6911" width="9.140625" style="94"/>
    <col min="6912" max="6912" width="8.7109375" style="94" customWidth="1"/>
    <col min="6913" max="6913" width="31.5703125" style="94" customWidth="1"/>
    <col min="6914" max="6914" width="13.85546875" style="94" customWidth="1"/>
    <col min="6915" max="6915" width="19.140625" style="94" customWidth="1"/>
    <col min="6916" max="6916" width="17.5703125" style="94" customWidth="1"/>
    <col min="6917" max="6917" width="14.7109375" style="94" customWidth="1"/>
    <col min="6918" max="7167" width="9.140625" style="94"/>
    <col min="7168" max="7168" width="8.7109375" style="94" customWidth="1"/>
    <col min="7169" max="7169" width="31.5703125" style="94" customWidth="1"/>
    <col min="7170" max="7170" width="13.85546875" style="94" customWidth="1"/>
    <col min="7171" max="7171" width="19.140625" style="94" customWidth="1"/>
    <col min="7172" max="7172" width="17.5703125" style="94" customWidth="1"/>
    <col min="7173" max="7173" width="14.7109375" style="94" customWidth="1"/>
    <col min="7174" max="7423" width="9.140625" style="94"/>
    <col min="7424" max="7424" width="8.7109375" style="94" customWidth="1"/>
    <col min="7425" max="7425" width="31.5703125" style="94" customWidth="1"/>
    <col min="7426" max="7426" width="13.85546875" style="94" customWidth="1"/>
    <col min="7427" max="7427" width="19.140625" style="94" customWidth="1"/>
    <col min="7428" max="7428" width="17.5703125" style="94" customWidth="1"/>
    <col min="7429" max="7429" width="14.7109375" style="94" customWidth="1"/>
    <col min="7430" max="7679" width="9.140625" style="94"/>
    <col min="7680" max="7680" width="8.7109375" style="94" customWidth="1"/>
    <col min="7681" max="7681" width="31.5703125" style="94" customWidth="1"/>
    <col min="7682" max="7682" width="13.85546875" style="94" customWidth="1"/>
    <col min="7683" max="7683" width="19.140625" style="94" customWidth="1"/>
    <col min="7684" max="7684" width="17.5703125" style="94" customWidth="1"/>
    <col min="7685" max="7685" width="14.7109375" style="94" customWidth="1"/>
    <col min="7686" max="7935" width="9.140625" style="94"/>
    <col min="7936" max="7936" width="8.7109375" style="94" customWidth="1"/>
    <col min="7937" max="7937" width="31.5703125" style="94" customWidth="1"/>
    <col min="7938" max="7938" width="13.85546875" style="94" customWidth="1"/>
    <col min="7939" max="7939" width="19.140625" style="94" customWidth="1"/>
    <col min="7940" max="7940" width="17.5703125" style="94" customWidth="1"/>
    <col min="7941" max="7941" width="14.7109375" style="94" customWidth="1"/>
    <col min="7942" max="8191" width="9.140625" style="94"/>
    <col min="8192" max="8192" width="8.7109375" style="94" customWidth="1"/>
    <col min="8193" max="8193" width="31.5703125" style="94" customWidth="1"/>
    <col min="8194" max="8194" width="13.85546875" style="94" customWidth="1"/>
    <col min="8195" max="8195" width="19.140625" style="94" customWidth="1"/>
    <col min="8196" max="8196" width="17.5703125" style="94" customWidth="1"/>
    <col min="8197" max="8197" width="14.7109375" style="94" customWidth="1"/>
    <col min="8198" max="8447" width="9.140625" style="94"/>
    <col min="8448" max="8448" width="8.7109375" style="94" customWidth="1"/>
    <col min="8449" max="8449" width="31.5703125" style="94" customWidth="1"/>
    <col min="8450" max="8450" width="13.85546875" style="94" customWidth="1"/>
    <col min="8451" max="8451" width="19.140625" style="94" customWidth="1"/>
    <col min="8452" max="8452" width="17.5703125" style="94" customWidth="1"/>
    <col min="8453" max="8453" width="14.7109375" style="94" customWidth="1"/>
    <col min="8454" max="8703" width="9.140625" style="94"/>
    <col min="8704" max="8704" width="8.7109375" style="94" customWidth="1"/>
    <col min="8705" max="8705" width="31.5703125" style="94" customWidth="1"/>
    <col min="8706" max="8706" width="13.85546875" style="94" customWidth="1"/>
    <col min="8707" max="8707" width="19.140625" style="94" customWidth="1"/>
    <col min="8708" max="8708" width="17.5703125" style="94" customWidth="1"/>
    <col min="8709" max="8709" width="14.7109375" style="94" customWidth="1"/>
    <col min="8710" max="8959" width="9.140625" style="94"/>
    <col min="8960" max="8960" width="8.7109375" style="94" customWidth="1"/>
    <col min="8961" max="8961" width="31.5703125" style="94" customWidth="1"/>
    <col min="8962" max="8962" width="13.85546875" style="94" customWidth="1"/>
    <col min="8963" max="8963" width="19.140625" style="94" customWidth="1"/>
    <col min="8964" max="8964" width="17.5703125" style="94" customWidth="1"/>
    <col min="8965" max="8965" width="14.7109375" style="94" customWidth="1"/>
    <col min="8966" max="9215" width="9.140625" style="94"/>
    <col min="9216" max="9216" width="8.7109375" style="94" customWidth="1"/>
    <col min="9217" max="9217" width="31.5703125" style="94" customWidth="1"/>
    <col min="9218" max="9218" width="13.85546875" style="94" customWidth="1"/>
    <col min="9219" max="9219" width="19.140625" style="94" customWidth="1"/>
    <col min="9220" max="9220" width="17.5703125" style="94" customWidth="1"/>
    <col min="9221" max="9221" width="14.7109375" style="94" customWidth="1"/>
    <col min="9222" max="9471" width="9.140625" style="94"/>
    <col min="9472" max="9472" width="8.7109375" style="94" customWidth="1"/>
    <col min="9473" max="9473" width="31.5703125" style="94" customWidth="1"/>
    <col min="9474" max="9474" width="13.85546875" style="94" customWidth="1"/>
    <col min="9475" max="9475" width="19.140625" style="94" customWidth="1"/>
    <col min="9476" max="9476" width="17.5703125" style="94" customWidth="1"/>
    <col min="9477" max="9477" width="14.7109375" style="94" customWidth="1"/>
    <col min="9478" max="9727" width="9.140625" style="94"/>
    <col min="9728" max="9728" width="8.7109375" style="94" customWidth="1"/>
    <col min="9729" max="9729" width="31.5703125" style="94" customWidth="1"/>
    <col min="9730" max="9730" width="13.85546875" style="94" customWidth="1"/>
    <col min="9731" max="9731" width="19.140625" style="94" customWidth="1"/>
    <col min="9732" max="9732" width="17.5703125" style="94" customWidth="1"/>
    <col min="9733" max="9733" width="14.7109375" style="94" customWidth="1"/>
    <col min="9734" max="9983" width="9.140625" style="94"/>
    <col min="9984" max="9984" width="8.7109375" style="94" customWidth="1"/>
    <col min="9985" max="9985" width="31.5703125" style="94" customWidth="1"/>
    <col min="9986" max="9986" width="13.85546875" style="94" customWidth="1"/>
    <col min="9987" max="9987" width="19.140625" style="94" customWidth="1"/>
    <col min="9988" max="9988" width="17.5703125" style="94" customWidth="1"/>
    <col min="9989" max="9989" width="14.7109375" style="94" customWidth="1"/>
    <col min="9990" max="10239" width="9.140625" style="94"/>
    <col min="10240" max="10240" width="8.7109375" style="94" customWidth="1"/>
    <col min="10241" max="10241" width="31.5703125" style="94" customWidth="1"/>
    <col min="10242" max="10242" width="13.85546875" style="94" customWidth="1"/>
    <col min="10243" max="10243" width="19.140625" style="94" customWidth="1"/>
    <col min="10244" max="10244" width="17.5703125" style="94" customWidth="1"/>
    <col min="10245" max="10245" width="14.7109375" style="94" customWidth="1"/>
    <col min="10246" max="10495" width="9.140625" style="94"/>
    <col min="10496" max="10496" width="8.7109375" style="94" customWidth="1"/>
    <col min="10497" max="10497" width="31.5703125" style="94" customWidth="1"/>
    <col min="10498" max="10498" width="13.85546875" style="94" customWidth="1"/>
    <col min="10499" max="10499" width="19.140625" style="94" customWidth="1"/>
    <col min="10500" max="10500" width="17.5703125" style="94" customWidth="1"/>
    <col min="10501" max="10501" width="14.7109375" style="94" customWidth="1"/>
    <col min="10502" max="10751" width="9.140625" style="94"/>
    <col min="10752" max="10752" width="8.7109375" style="94" customWidth="1"/>
    <col min="10753" max="10753" width="31.5703125" style="94" customWidth="1"/>
    <col min="10754" max="10754" width="13.85546875" style="94" customWidth="1"/>
    <col min="10755" max="10755" width="19.140625" style="94" customWidth="1"/>
    <col min="10756" max="10756" width="17.5703125" style="94" customWidth="1"/>
    <col min="10757" max="10757" width="14.7109375" style="94" customWidth="1"/>
    <col min="10758" max="11007" width="9.140625" style="94"/>
    <col min="11008" max="11008" width="8.7109375" style="94" customWidth="1"/>
    <col min="11009" max="11009" width="31.5703125" style="94" customWidth="1"/>
    <col min="11010" max="11010" width="13.85546875" style="94" customWidth="1"/>
    <col min="11011" max="11011" width="19.140625" style="94" customWidth="1"/>
    <col min="11012" max="11012" width="17.5703125" style="94" customWidth="1"/>
    <col min="11013" max="11013" width="14.7109375" style="94" customWidth="1"/>
    <col min="11014" max="11263" width="9.140625" style="94"/>
    <col min="11264" max="11264" width="8.7109375" style="94" customWidth="1"/>
    <col min="11265" max="11265" width="31.5703125" style="94" customWidth="1"/>
    <col min="11266" max="11266" width="13.85546875" style="94" customWidth="1"/>
    <col min="11267" max="11267" width="19.140625" style="94" customWidth="1"/>
    <col min="11268" max="11268" width="17.5703125" style="94" customWidth="1"/>
    <col min="11269" max="11269" width="14.7109375" style="94" customWidth="1"/>
    <col min="11270" max="11519" width="9.140625" style="94"/>
    <col min="11520" max="11520" width="8.7109375" style="94" customWidth="1"/>
    <col min="11521" max="11521" width="31.5703125" style="94" customWidth="1"/>
    <col min="11522" max="11522" width="13.85546875" style="94" customWidth="1"/>
    <col min="11523" max="11523" width="19.140625" style="94" customWidth="1"/>
    <col min="11524" max="11524" width="17.5703125" style="94" customWidth="1"/>
    <col min="11525" max="11525" width="14.7109375" style="94" customWidth="1"/>
    <col min="11526" max="11775" width="9.140625" style="94"/>
    <col min="11776" max="11776" width="8.7109375" style="94" customWidth="1"/>
    <col min="11777" max="11777" width="31.5703125" style="94" customWidth="1"/>
    <col min="11778" max="11778" width="13.85546875" style="94" customWidth="1"/>
    <col min="11779" max="11779" width="19.140625" style="94" customWidth="1"/>
    <col min="11780" max="11780" width="17.5703125" style="94" customWidth="1"/>
    <col min="11781" max="11781" width="14.7109375" style="94" customWidth="1"/>
    <col min="11782" max="12031" width="9.140625" style="94"/>
    <col min="12032" max="12032" width="8.7109375" style="94" customWidth="1"/>
    <col min="12033" max="12033" width="31.5703125" style="94" customWidth="1"/>
    <col min="12034" max="12034" width="13.85546875" style="94" customWidth="1"/>
    <col min="12035" max="12035" width="19.140625" style="94" customWidth="1"/>
    <col min="12036" max="12036" width="17.5703125" style="94" customWidth="1"/>
    <col min="12037" max="12037" width="14.7109375" style="94" customWidth="1"/>
    <col min="12038" max="12287" width="9.140625" style="94"/>
    <col min="12288" max="12288" width="8.7109375" style="94" customWidth="1"/>
    <col min="12289" max="12289" width="31.5703125" style="94" customWidth="1"/>
    <col min="12290" max="12290" width="13.85546875" style="94" customWidth="1"/>
    <col min="12291" max="12291" width="19.140625" style="94" customWidth="1"/>
    <col min="12292" max="12292" width="17.5703125" style="94" customWidth="1"/>
    <col min="12293" max="12293" width="14.7109375" style="94" customWidth="1"/>
    <col min="12294" max="12543" width="9.140625" style="94"/>
    <col min="12544" max="12544" width="8.7109375" style="94" customWidth="1"/>
    <col min="12545" max="12545" width="31.5703125" style="94" customWidth="1"/>
    <col min="12546" max="12546" width="13.85546875" style="94" customWidth="1"/>
    <col min="12547" max="12547" width="19.140625" style="94" customWidth="1"/>
    <col min="12548" max="12548" width="17.5703125" style="94" customWidth="1"/>
    <col min="12549" max="12549" width="14.7109375" style="94" customWidth="1"/>
    <col min="12550" max="12799" width="9.140625" style="94"/>
    <col min="12800" max="12800" width="8.7109375" style="94" customWidth="1"/>
    <col min="12801" max="12801" width="31.5703125" style="94" customWidth="1"/>
    <col min="12802" max="12802" width="13.85546875" style="94" customWidth="1"/>
    <col min="12803" max="12803" width="19.140625" style="94" customWidth="1"/>
    <col min="12804" max="12804" width="17.5703125" style="94" customWidth="1"/>
    <col min="12805" max="12805" width="14.7109375" style="94" customWidth="1"/>
    <col min="12806" max="13055" width="9.140625" style="94"/>
    <col min="13056" max="13056" width="8.7109375" style="94" customWidth="1"/>
    <col min="13057" max="13057" width="31.5703125" style="94" customWidth="1"/>
    <col min="13058" max="13058" width="13.85546875" style="94" customWidth="1"/>
    <col min="13059" max="13059" width="19.140625" style="94" customWidth="1"/>
    <col min="13060" max="13060" width="17.5703125" style="94" customWidth="1"/>
    <col min="13061" max="13061" width="14.7109375" style="94" customWidth="1"/>
    <col min="13062" max="13311" width="9.140625" style="94"/>
    <col min="13312" max="13312" width="8.7109375" style="94" customWidth="1"/>
    <col min="13313" max="13313" width="31.5703125" style="94" customWidth="1"/>
    <col min="13314" max="13314" width="13.85546875" style="94" customWidth="1"/>
    <col min="13315" max="13315" width="19.140625" style="94" customWidth="1"/>
    <col min="13316" max="13316" width="17.5703125" style="94" customWidth="1"/>
    <col min="13317" max="13317" width="14.7109375" style="94" customWidth="1"/>
    <col min="13318" max="13567" width="9.140625" style="94"/>
    <col min="13568" max="13568" width="8.7109375" style="94" customWidth="1"/>
    <col min="13569" max="13569" width="31.5703125" style="94" customWidth="1"/>
    <col min="13570" max="13570" width="13.85546875" style="94" customWidth="1"/>
    <col min="13571" max="13571" width="19.140625" style="94" customWidth="1"/>
    <col min="13572" max="13572" width="17.5703125" style="94" customWidth="1"/>
    <col min="13573" max="13573" width="14.7109375" style="94" customWidth="1"/>
    <col min="13574" max="13823" width="9.140625" style="94"/>
    <col min="13824" max="13824" width="8.7109375" style="94" customWidth="1"/>
    <col min="13825" max="13825" width="31.5703125" style="94" customWidth="1"/>
    <col min="13826" max="13826" width="13.85546875" style="94" customWidth="1"/>
    <col min="13827" max="13827" width="19.140625" style="94" customWidth="1"/>
    <col min="13828" max="13828" width="17.5703125" style="94" customWidth="1"/>
    <col min="13829" max="13829" width="14.7109375" style="94" customWidth="1"/>
    <col min="13830" max="14079" width="9.140625" style="94"/>
    <col min="14080" max="14080" width="8.7109375" style="94" customWidth="1"/>
    <col min="14081" max="14081" width="31.5703125" style="94" customWidth="1"/>
    <col min="14082" max="14082" width="13.85546875" style="94" customWidth="1"/>
    <col min="14083" max="14083" width="19.140625" style="94" customWidth="1"/>
    <col min="14084" max="14084" width="17.5703125" style="94" customWidth="1"/>
    <col min="14085" max="14085" width="14.7109375" style="94" customWidth="1"/>
    <col min="14086" max="14335" width="9.140625" style="94"/>
    <col min="14336" max="14336" width="8.7109375" style="94" customWidth="1"/>
    <col min="14337" max="14337" width="31.5703125" style="94" customWidth="1"/>
    <col min="14338" max="14338" width="13.85546875" style="94" customWidth="1"/>
    <col min="14339" max="14339" width="19.140625" style="94" customWidth="1"/>
    <col min="14340" max="14340" width="17.5703125" style="94" customWidth="1"/>
    <col min="14341" max="14341" width="14.7109375" style="94" customWidth="1"/>
    <col min="14342" max="14591" width="9.140625" style="94"/>
    <col min="14592" max="14592" width="8.7109375" style="94" customWidth="1"/>
    <col min="14593" max="14593" width="31.5703125" style="94" customWidth="1"/>
    <col min="14594" max="14594" width="13.85546875" style="94" customWidth="1"/>
    <col min="14595" max="14595" width="19.140625" style="94" customWidth="1"/>
    <col min="14596" max="14596" width="17.5703125" style="94" customWidth="1"/>
    <col min="14597" max="14597" width="14.7109375" style="94" customWidth="1"/>
    <col min="14598" max="14847" width="9.140625" style="94"/>
    <col min="14848" max="14848" width="8.7109375" style="94" customWidth="1"/>
    <col min="14849" max="14849" width="31.5703125" style="94" customWidth="1"/>
    <col min="14850" max="14850" width="13.85546875" style="94" customWidth="1"/>
    <col min="14851" max="14851" width="19.140625" style="94" customWidth="1"/>
    <col min="14852" max="14852" width="17.5703125" style="94" customWidth="1"/>
    <col min="14853" max="14853" width="14.7109375" style="94" customWidth="1"/>
    <col min="14854" max="15103" width="9.140625" style="94"/>
    <col min="15104" max="15104" width="8.7109375" style="94" customWidth="1"/>
    <col min="15105" max="15105" width="31.5703125" style="94" customWidth="1"/>
    <col min="15106" max="15106" width="13.85546875" style="94" customWidth="1"/>
    <col min="15107" max="15107" width="19.140625" style="94" customWidth="1"/>
    <col min="15108" max="15108" width="17.5703125" style="94" customWidth="1"/>
    <col min="15109" max="15109" width="14.7109375" style="94" customWidth="1"/>
    <col min="15110" max="15359" width="9.140625" style="94"/>
    <col min="15360" max="15360" width="8.7109375" style="94" customWidth="1"/>
    <col min="15361" max="15361" width="31.5703125" style="94" customWidth="1"/>
    <col min="15362" max="15362" width="13.85546875" style="94" customWidth="1"/>
    <col min="15363" max="15363" width="19.140625" style="94" customWidth="1"/>
    <col min="15364" max="15364" width="17.5703125" style="94" customWidth="1"/>
    <col min="15365" max="15365" width="14.7109375" style="94" customWidth="1"/>
    <col min="15366" max="15615" width="9.140625" style="94"/>
    <col min="15616" max="15616" width="8.7109375" style="94" customWidth="1"/>
    <col min="15617" max="15617" width="31.5703125" style="94" customWidth="1"/>
    <col min="15618" max="15618" width="13.85546875" style="94" customWidth="1"/>
    <col min="15619" max="15619" width="19.140625" style="94" customWidth="1"/>
    <col min="15620" max="15620" width="17.5703125" style="94" customWidth="1"/>
    <col min="15621" max="15621" width="14.7109375" style="94" customWidth="1"/>
    <col min="15622" max="15871" width="9.140625" style="94"/>
    <col min="15872" max="15872" width="8.7109375" style="94" customWidth="1"/>
    <col min="15873" max="15873" width="31.5703125" style="94" customWidth="1"/>
    <col min="15874" max="15874" width="13.85546875" style="94" customWidth="1"/>
    <col min="15875" max="15875" width="19.140625" style="94" customWidth="1"/>
    <col min="15876" max="15876" width="17.5703125" style="94" customWidth="1"/>
    <col min="15877" max="15877" width="14.7109375" style="94" customWidth="1"/>
    <col min="15878" max="16127" width="9.140625" style="94"/>
    <col min="16128" max="16128" width="8.7109375" style="94" customWidth="1"/>
    <col min="16129" max="16129" width="31.5703125" style="94" customWidth="1"/>
    <col min="16130" max="16130" width="13.85546875" style="94" customWidth="1"/>
    <col min="16131" max="16131" width="19.140625" style="94" customWidth="1"/>
    <col min="16132" max="16132" width="17.5703125" style="94" customWidth="1"/>
    <col min="16133" max="16133" width="14.7109375" style="94" customWidth="1"/>
    <col min="16134" max="16384" width="9.140625" style="94"/>
  </cols>
  <sheetData>
    <row r="1" spans="1:5" ht="23.25" customHeight="1" x14ac:dyDescent="0.25">
      <c r="E1" s="130"/>
    </row>
    <row r="2" spans="1:5" x14ac:dyDescent="0.25">
      <c r="A2" s="94" t="s">
        <v>265</v>
      </c>
    </row>
    <row r="3" spans="1:5" ht="15.75" customHeight="1" x14ac:dyDescent="0.25">
      <c r="B3" s="118" t="s">
        <v>317</v>
      </c>
    </row>
    <row r="4" spans="1:5" x14ac:dyDescent="0.25">
      <c r="B4" s="118" t="s">
        <v>266</v>
      </c>
      <c r="C4" s="131"/>
      <c r="D4" s="118"/>
    </row>
    <row r="5" spans="1:5" x14ac:dyDescent="0.25">
      <c r="B5" s="118" t="s">
        <v>267</v>
      </c>
      <c r="C5" s="131"/>
      <c r="D5" s="118"/>
    </row>
    <row r="6" spans="1:5" ht="26.25" customHeight="1" x14ac:dyDescent="0.25">
      <c r="A6" s="117" t="s">
        <v>268</v>
      </c>
      <c r="E6" s="118" t="s">
        <v>269</v>
      </c>
    </row>
    <row r="8" spans="1:5" ht="28.5" customHeight="1" x14ac:dyDescent="0.25">
      <c r="A8" s="206" t="s">
        <v>321</v>
      </c>
      <c r="B8" s="206"/>
      <c r="C8" s="206"/>
      <c r="D8" s="206"/>
      <c r="E8" s="206"/>
    </row>
    <row r="9" spans="1:5" ht="29.25" customHeight="1" x14ac:dyDescent="0.25">
      <c r="A9" s="206" t="s">
        <v>270</v>
      </c>
      <c r="B9" s="206"/>
      <c r="C9" s="206"/>
      <c r="D9" s="206"/>
      <c r="E9" s="206"/>
    </row>
    <row r="10" spans="1:5" ht="30" customHeight="1" x14ac:dyDescent="0.25">
      <c r="A10" s="206" t="s">
        <v>271</v>
      </c>
      <c r="B10" s="206"/>
      <c r="C10" s="206"/>
      <c r="D10" s="206"/>
      <c r="E10" s="206"/>
    </row>
    <row r="11" spans="1:5" ht="30" customHeight="1" x14ac:dyDescent="0.25">
      <c r="A11" s="206" t="s">
        <v>272</v>
      </c>
      <c r="B11" s="206"/>
      <c r="C11" s="206"/>
      <c r="D11" s="206"/>
      <c r="E11" s="206"/>
    </row>
    <row r="12" spans="1:5" ht="29.25" customHeight="1" x14ac:dyDescent="0.25">
      <c r="A12" s="206" t="s">
        <v>273</v>
      </c>
      <c r="B12" s="206"/>
      <c r="C12" s="206"/>
      <c r="D12" s="206"/>
      <c r="E12" s="206"/>
    </row>
    <row r="13" spans="1:5" ht="28.5" customHeight="1" x14ac:dyDescent="0.25">
      <c r="A13" s="206" t="s">
        <v>274</v>
      </c>
      <c r="B13" s="206"/>
      <c r="C13" s="206"/>
      <c r="D13" s="206"/>
      <c r="E13" s="206"/>
    </row>
    <row r="14" spans="1:5" ht="15.75" customHeight="1" x14ac:dyDescent="0.25"/>
    <row r="15" spans="1:5" ht="150" x14ac:dyDescent="0.25">
      <c r="A15" s="121" t="s">
        <v>2</v>
      </c>
      <c r="B15" s="122" t="s">
        <v>276</v>
      </c>
      <c r="C15" s="122" t="s">
        <v>0</v>
      </c>
      <c r="D15" s="122" t="s">
        <v>275</v>
      </c>
      <c r="E15" s="122" t="s">
        <v>1</v>
      </c>
    </row>
    <row r="16" spans="1:5" s="102" customFormat="1" ht="14.25" x14ac:dyDescent="0.2">
      <c r="A16" s="124" t="s">
        <v>8</v>
      </c>
      <c r="B16" s="132"/>
      <c r="C16" s="132"/>
      <c r="D16" s="132"/>
      <c r="E16" s="132"/>
    </row>
    <row r="17" spans="1:5" x14ac:dyDescent="0.25">
      <c r="A17" s="123" t="s">
        <v>54</v>
      </c>
      <c r="B17" s="126" t="s">
        <v>21</v>
      </c>
      <c r="C17" s="122" t="s">
        <v>11</v>
      </c>
      <c r="D17" s="126">
        <v>0.13</v>
      </c>
      <c r="E17" s="126">
        <v>5915.21</v>
      </c>
    </row>
    <row r="18" spans="1:5" s="102" customFormat="1" ht="28.5" x14ac:dyDescent="0.2">
      <c r="A18" s="124" t="s">
        <v>277</v>
      </c>
      <c r="B18" s="132"/>
      <c r="C18" s="132"/>
      <c r="D18" s="132"/>
      <c r="E18" s="132"/>
    </row>
    <row r="19" spans="1:5" x14ac:dyDescent="0.25">
      <c r="A19" s="123" t="s">
        <v>278</v>
      </c>
      <c r="B19" s="126">
        <v>2</v>
      </c>
      <c r="C19" s="122" t="s">
        <v>13</v>
      </c>
      <c r="D19" s="126">
        <f>E19/B19</f>
        <v>635.02</v>
      </c>
      <c r="E19" s="126">
        <v>1270.04</v>
      </c>
    </row>
    <row r="20" spans="1:5" x14ac:dyDescent="0.25">
      <c r="A20" s="123" t="s">
        <v>279</v>
      </c>
      <c r="B20" s="126">
        <v>1</v>
      </c>
      <c r="C20" s="122" t="s">
        <v>13</v>
      </c>
      <c r="D20" s="126">
        <f>E20/B20</f>
        <v>1804.47</v>
      </c>
      <c r="E20" s="126">
        <v>1804.47</v>
      </c>
    </row>
    <row r="21" spans="1:5" x14ac:dyDescent="0.25">
      <c r="A21" s="123" t="s">
        <v>280</v>
      </c>
      <c r="B21" s="126" t="s">
        <v>259</v>
      </c>
      <c r="C21" s="122" t="s">
        <v>12</v>
      </c>
      <c r="D21" s="126">
        <f>E21</f>
        <v>268004.42</v>
      </c>
      <c r="E21" s="126">
        <v>268004.42</v>
      </c>
    </row>
    <row r="22" spans="1:5" x14ac:dyDescent="0.25">
      <c r="A22" s="123" t="s">
        <v>281</v>
      </c>
      <c r="B22" s="126" t="s">
        <v>259</v>
      </c>
      <c r="C22" s="122" t="s">
        <v>12</v>
      </c>
      <c r="D22" s="126">
        <f t="shared" ref="D22:D29" si="0">E22</f>
        <v>3033.6</v>
      </c>
      <c r="E22" s="126">
        <v>3033.6</v>
      </c>
    </row>
    <row r="23" spans="1:5" ht="30" x14ac:dyDescent="0.25">
      <c r="A23" s="123" t="s">
        <v>282</v>
      </c>
      <c r="B23" s="126" t="s">
        <v>22</v>
      </c>
      <c r="C23" s="122" t="s">
        <v>11</v>
      </c>
      <c r="D23" s="126">
        <f t="shared" si="0"/>
        <v>774.53</v>
      </c>
      <c r="E23" s="126">
        <v>774.53</v>
      </c>
    </row>
    <row r="24" spans="1:5" s="102" customFormat="1" x14ac:dyDescent="0.2">
      <c r="A24" s="124" t="s">
        <v>283</v>
      </c>
      <c r="B24" s="132"/>
      <c r="C24" s="132"/>
      <c r="D24" s="126"/>
      <c r="E24" s="132"/>
    </row>
    <row r="25" spans="1:5" x14ac:dyDescent="0.25">
      <c r="A25" s="123" t="s">
        <v>284</v>
      </c>
      <c r="B25" s="126" t="s">
        <v>318</v>
      </c>
      <c r="C25" s="122" t="s">
        <v>11</v>
      </c>
      <c r="D25" s="126">
        <f t="shared" si="0"/>
        <v>1266.3</v>
      </c>
      <c r="E25" s="126">
        <v>1266.3</v>
      </c>
    </row>
    <row r="26" spans="1:5" s="102" customFormat="1" ht="28.5" x14ac:dyDescent="0.2">
      <c r="A26" s="124" t="s">
        <v>97</v>
      </c>
      <c r="B26" s="132"/>
      <c r="C26" s="132"/>
      <c r="D26" s="126"/>
      <c r="E26" s="132"/>
    </row>
    <row r="27" spans="1:5" ht="30" x14ac:dyDescent="0.25">
      <c r="A27" s="123" t="s">
        <v>193</v>
      </c>
      <c r="B27" s="126" t="s">
        <v>22</v>
      </c>
      <c r="C27" s="122" t="s">
        <v>11</v>
      </c>
      <c r="D27" s="126">
        <f t="shared" si="0"/>
        <v>38912.300000000003</v>
      </c>
      <c r="E27" s="126">
        <v>38912.300000000003</v>
      </c>
    </row>
    <row r="28" spans="1:5" s="102" customFormat="1" x14ac:dyDescent="0.2">
      <c r="A28" s="124" t="s">
        <v>98</v>
      </c>
      <c r="B28" s="132"/>
      <c r="C28" s="132"/>
      <c r="D28" s="126"/>
      <c r="E28" s="132"/>
    </row>
    <row r="29" spans="1:5" x14ac:dyDescent="0.25">
      <c r="A29" s="123" t="s">
        <v>194</v>
      </c>
      <c r="B29" s="126" t="s">
        <v>258</v>
      </c>
      <c r="C29" s="122" t="s">
        <v>285</v>
      </c>
      <c r="D29" s="126">
        <f t="shared" si="0"/>
        <v>13600</v>
      </c>
      <c r="E29" s="126">
        <v>13600</v>
      </c>
    </row>
    <row r="30" spans="1:5" s="102" customFormat="1" ht="28.5" x14ac:dyDescent="0.2">
      <c r="A30" s="124" t="s">
        <v>286</v>
      </c>
      <c r="B30" s="132"/>
      <c r="C30" s="132"/>
      <c r="D30" s="132"/>
      <c r="E30" s="132"/>
    </row>
    <row r="31" spans="1:5" x14ac:dyDescent="0.25">
      <c r="A31" s="123" t="s">
        <v>287</v>
      </c>
      <c r="B31" s="126">
        <v>2</v>
      </c>
      <c r="C31" s="122" t="s">
        <v>13</v>
      </c>
      <c r="D31" s="126">
        <f>E31/B31</f>
        <v>2008.665</v>
      </c>
      <c r="E31" s="126">
        <v>4017.33</v>
      </c>
    </row>
    <row r="32" spans="1:5" ht="30" x14ac:dyDescent="0.25">
      <c r="A32" s="123" t="s">
        <v>288</v>
      </c>
      <c r="B32" s="126">
        <v>2</v>
      </c>
      <c r="C32" s="122" t="s">
        <v>13</v>
      </c>
      <c r="D32" s="126">
        <f t="shared" ref="D32:D77" si="1">E32/B32</f>
        <v>303.29500000000002</v>
      </c>
      <c r="E32" s="126">
        <v>606.59</v>
      </c>
    </row>
    <row r="33" spans="1:5" s="102" customFormat="1" ht="28.5" x14ac:dyDescent="0.2">
      <c r="A33" s="124" t="s">
        <v>286</v>
      </c>
      <c r="B33" s="132"/>
      <c r="C33" s="132"/>
      <c r="D33" s="126" t="e">
        <f t="shared" si="1"/>
        <v>#DIV/0!</v>
      </c>
      <c r="E33" s="132"/>
    </row>
    <row r="34" spans="1:5" x14ac:dyDescent="0.25">
      <c r="A34" s="123" t="s">
        <v>131</v>
      </c>
      <c r="B34" s="126">
        <v>1</v>
      </c>
      <c r="C34" s="122" t="s">
        <v>113</v>
      </c>
      <c r="D34" s="126">
        <f t="shared" si="1"/>
        <v>91.38</v>
      </c>
      <c r="E34" s="126">
        <v>91.38</v>
      </c>
    </row>
    <row r="35" spans="1:5" ht="30" x14ac:dyDescent="0.25">
      <c r="A35" s="123" t="s">
        <v>289</v>
      </c>
      <c r="B35" s="126">
        <v>0.1</v>
      </c>
      <c r="C35" s="122" t="s">
        <v>16</v>
      </c>
      <c r="D35" s="126">
        <f t="shared" si="1"/>
        <v>1791.3</v>
      </c>
      <c r="E35" s="126">
        <v>179.13</v>
      </c>
    </row>
    <row r="36" spans="1:5" ht="30" x14ac:dyDescent="0.25">
      <c r="A36" s="123" t="s">
        <v>76</v>
      </c>
      <c r="B36" s="126">
        <v>0.08</v>
      </c>
      <c r="C36" s="122" t="s">
        <v>77</v>
      </c>
      <c r="D36" s="126">
        <f t="shared" si="1"/>
        <v>27193.5</v>
      </c>
      <c r="E36" s="126">
        <v>2175.48</v>
      </c>
    </row>
    <row r="37" spans="1:5" ht="30" x14ac:dyDescent="0.25">
      <c r="A37" s="123" t="s">
        <v>59</v>
      </c>
      <c r="B37" s="126">
        <v>4.4000000000000004</v>
      </c>
      <c r="C37" s="122" t="s">
        <v>16</v>
      </c>
      <c r="D37" s="126">
        <f t="shared" si="1"/>
        <v>1821.3363636363636</v>
      </c>
      <c r="E37" s="126">
        <v>8013.88</v>
      </c>
    </row>
    <row r="38" spans="1:5" ht="30" x14ac:dyDescent="0.25">
      <c r="A38" s="123" t="s">
        <v>290</v>
      </c>
      <c r="B38" s="126">
        <v>1</v>
      </c>
      <c r="C38" s="122" t="s">
        <v>77</v>
      </c>
      <c r="D38" s="126">
        <f t="shared" si="1"/>
        <v>314.02999999999997</v>
      </c>
      <c r="E38" s="126">
        <v>314.02999999999997</v>
      </c>
    </row>
    <row r="39" spans="1:5" ht="30" x14ac:dyDescent="0.25">
      <c r="A39" s="123" t="s">
        <v>61</v>
      </c>
      <c r="B39" s="126">
        <v>1</v>
      </c>
      <c r="C39" s="122" t="s">
        <v>14</v>
      </c>
      <c r="D39" s="126">
        <f t="shared" si="1"/>
        <v>549.39</v>
      </c>
      <c r="E39" s="126">
        <v>549.39</v>
      </c>
    </row>
    <row r="40" spans="1:5" x14ac:dyDescent="0.25">
      <c r="A40" s="123" t="s">
        <v>78</v>
      </c>
      <c r="B40" s="126">
        <v>0.48</v>
      </c>
      <c r="C40" s="122" t="s">
        <v>15</v>
      </c>
      <c r="D40" s="126">
        <f t="shared" si="1"/>
        <v>15738.229166666668</v>
      </c>
      <c r="E40" s="126">
        <v>7554.35</v>
      </c>
    </row>
    <row r="41" spans="1:5" ht="30" x14ac:dyDescent="0.25">
      <c r="A41" s="123" t="s">
        <v>62</v>
      </c>
      <c r="B41" s="126">
        <v>6</v>
      </c>
      <c r="C41" s="122" t="s">
        <v>18</v>
      </c>
      <c r="D41" s="126">
        <f t="shared" si="1"/>
        <v>227.21833333333333</v>
      </c>
      <c r="E41" s="126">
        <v>1363.31</v>
      </c>
    </row>
    <row r="42" spans="1:5" x14ac:dyDescent="0.25">
      <c r="A42" s="123" t="s">
        <v>111</v>
      </c>
      <c r="B42" s="126">
        <v>1</v>
      </c>
      <c r="C42" s="122" t="s">
        <v>113</v>
      </c>
      <c r="D42" s="126">
        <f t="shared" si="1"/>
        <v>73.400000000000006</v>
      </c>
      <c r="E42" s="126">
        <v>73.400000000000006</v>
      </c>
    </row>
    <row r="43" spans="1:5" x14ac:dyDescent="0.25">
      <c r="A43" s="123" t="s">
        <v>291</v>
      </c>
      <c r="B43" s="126">
        <v>1</v>
      </c>
      <c r="C43" s="122" t="s">
        <v>13</v>
      </c>
      <c r="D43" s="126">
        <f t="shared" si="1"/>
        <v>7308.67</v>
      </c>
      <c r="E43" s="126">
        <v>7308.67</v>
      </c>
    </row>
    <row r="44" spans="1:5" x14ac:dyDescent="0.25">
      <c r="A44" s="123" t="s">
        <v>198</v>
      </c>
      <c r="B44" s="126">
        <v>17718</v>
      </c>
      <c r="C44" s="122" t="s">
        <v>199</v>
      </c>
      <c r="D44" s="126">
        <v>1.1877965910373631</v>
      </c>
      <c r="E44" s="126">
        <v>21045.38</v>
      </c>
    </row>
    <row r="45" spans="1:5" x14ac:dyDescent="0.25">
      <c r="A45" s="123" t="s">
        <v>292</v>
      </c>
      <c r="B45" s="126">
        <v>1</v>
      </c>
      <c r="C45" s="122" t="s">
        <v>113</v>
      </c>
      <c r="D45" s="126">
        <f t="shared" si="1"/>
        <v>1679.59</v>
      </c>
      <c r="E45" s="126">
        <v>1679.59</v>
      </c>
    </row>
    <row r="46" spans="1:5" ht="30" x14ac:dyDescent="0.25">
      <c r="A46" s="123" t="s">
        <v>135</v>
      </c>
      <c r="B46" s="126">
        <v>1</v>
      </c>
      <c r="C46" s="122" t="s">
        <v>133</v>
      </c>
      <c r="D46" s="126">
        <f t="shared" si="1"/>
        <v>103.51</v>
      </c>
      <c r="E46" s="126">
        <v>103.51</v>
      </c>
    </row>
    <row r="47" spans="1:5" ht="30" x14ac:dyDescent="0.25">
      <c r="A47" s="123" t="s">
        <v>200</v>
      </c>
      <c r="B47" s="126">
        <v>1</v>
      </c>
      <c r="C47" s="122" t="s">
        <v>19</v>
      </c>
      <c r="D47" s="126">
        <f t="shared" si="1"/>
        <v>1295.32</v>
      </c>
      <c r="E47" s="126">
        <v>1295.32</v>
      </c>
    </row>
    <row r="48" spans="1:5" ht="30" x14ac:dyDescent="0.25">
      <c r="A48" s="123" t="s">
        <v>293</v>
      </c>
      <c r="B48" s="126">
        <v>1</v>
      </c>
      <c r="C48" s="122" t="s">
        <v>19</v>
      </c>
      <c r="D48" s="126">
        <f t="shared" si="1"/>
        <v>604.44000000000005</v>
      </c>
      <c r="E48" s="126">
        <v>604.44000000000005</v>
      </c>
    </row>
    <row r="49" spans="1:5" x14ac:dyDescent="0.25">
      <c r="A49" s="123" t="s">
        <v>65</v>
      </c>
      <c r="B49" s="126">
        <v>33</v>
      </c>
      <c r="C49" s="122" t="s">
        <v>19</v>
      </c>
      <c r="D49" s="126">
        <f t="shared" si="1"/>
        <v>271.44848484848484</v>
      </c>
      <c r="E49" s="126">
        <v>8957.7999999999993</v>
      </c>
    </row>
    <row r="50" spans="1:5" s="102" customFormat="1" ht="28.5" x14ac:dyDescent="0.2">
      <c r="A50" s="124" t="s">
        <v>294</v>
      </c>
      <c r="B50" s="132"/>
      <c r="C50" s="132"/>
      <c r="D50" s="126" t="e">
        <f t="shared" si="1"/>
        <v>#DIV/0!</v>
      </c>
      <c r="E50" s="132"/>
    </row>
    <row r="51" spans="1:5" ht="30" x14ac:dyDescent="0.25">
      <c r="A51" s="123" t="s">
        <v>295</v>
      </c>
      <c r="B51" s="126">
        <v>6.0000000000000001E-3</v>
      </c>
      <c r="C51" s="122" t="s">
        <v>85</v>
      </c>
      <c r="D51" s="126">
        <f t="shared" si="1"/>
        <v>31390</v>
      </c>
      <c r="E51" s="126">
        <v>188.34</v>
      </c>
    </row>
    <row r="52" spans="1:5" x14ac:dyDescent="0.25">
      <c r="A52" s="123" t="s">
        <v>235</v>
      </c>
      <c r="B52" s="126">
        <v>0.04</v>
      </c>
      <c r="C52" s="122" t="s">
        <v>17</v>
      </c>
      <c r="D52" s="126">
        <f t="shared" si="1"/>
        <v>3959.5</v>
      </c>
      <c r="E52" s="126">
        <v>158.38</v>
      </c>
    </row>
    <row r="53" spans="1:5" ht="30" x14ac:dyDescent="0.25">
      <c r="A53" s="123" t="s">
        <v>296</v>
      </c>
      <c r="B53" s="126">
        <v>1.4E-2</v>
      </c>
      <c r="C53" s="122" t="s">
        <v>85</v>
      </c>
      <c r="D53" s="126">
        <f t="shared" si="1"/>
        <v>26210.714285714283</v>
      </c>
      <c r="E53" s="126">
        <v>366.95</v>
      </c>
    </row>
    <row r="54" spans="1:5" x14ac:dyDescent="0.25">
      <c r="A54" s="123" t="s">
        <v>297</v>
      </c>
      <c r="B54" s="126">
        <v>0.01</v>
      </c>
      <c r="C54" s="122" t="s">
        <v>13</v>
      </c>
      <c r="D54" s="126">
        <f t="shared" si="1"/>
        <v>24611</v>
      </c>
      <c r="E54" s="126">
        <v>246.11</v>
      </c>
    </row>
    <row r="55" spans="1:5" ht="30" x14ac:dyDescent="0.25">
      <c r="A55" s="123" t="s">
        <v>298</v>
      </c>
      <c r="B55" s="126">
        <v>11.2</v>
      </c>
      <c r="C55" s="122" t="s">
        <v>141</v>
      </c>
      <c r="D55" s="126">
        <f t="shared" si="1"/>
        <v>205.6357142857143</v>
      </c>
      <c r="E55" s="126">
        <v>2303.12</v>
      </c>
    </row>
    <row r="56" spans="1:5" ht="30" x14ac:dyDescent="0.25">
      <c r="A56" s="123" t="s">
        <v>299</v>
      </c>
      <c r="B56" s="126">
        <v>0.01</v>
      </c>
      <c r="C56" s="122" t="s">
        <v>17</v>
      </c>
      <c r="D56" s="126">
        <f t="shared" si="1"/>
        <v>181847</v>
      </c>
      <c r="E56" s="126">
        <v>1818.47</v>
      </c>
    </row>
    <row r="57" spans="1:5" ht="30" x14ac:dyDescent="0.25">
      <c r="A57" s="123" t="s">
        <v>300</v>
      </c>
      <c r="B57" s="126">
        <v>6</v>
      </c>
      <c r="C57" s="122" t="s">
        <v>12</v>
      </c>
      <c r="D57" s="126">
        <f t="shared" si="1"/>
        <v>288</v>
      </c>
      <c r="E57" s="126">
        <v>1728</v>
      </c>
    </row>
    <row r="58" spans="1:5" x14ac:dyDescent="0.25">
      <c r="A58" s="123" t="s">
        <v>301</v>
      </c>
      <c r="B58" s="126">
        <v>0.2</v>
      </c>
      <c r="C58" s="122" t="s">
        <v>204</v>
      </c>
      <c r="D58" s="126">
        <f t="shared" si="1"/>
        <v>6716</v>
      </c>
      <c r="E58" s="126">
        <v>1343.2</v>
      </c>
    </row>
    <row r="59" spans="1:5" ht="30" x14ac:dyDescent="0.25">
      <c r="A59" s="123" t="s">
        <v>246</v>
      </c>
      <c r="B59" s="126">
        <v>2.5000000000000001E-2</v>
      </c>
      <c r="C59" s="122" t="s">
        <v>15</v>
      </c>
      <c r="D59" s="126">
        <f t="shared" si="1"/>
        <v>108760.79999999999</v>
      </c>
      <c r="E59" s="126">
        <v>2719.02</v>
      </c>
    </row>
    <row r="60" spans="1:5" x14ac:dyDescent="0.25">
      <c r="A60" s="123" t="s">
        <v>247</v>
      </c>
      <c r="B60" s="126">
        <v>0.02</v>
      </c>
      <c r="C60" s="122" t="s">
        <v>17</v>
      </c>
      <c r="D60" s="126">
        <f t="shared" si="1"/>
        <v>55865</v>
      </c>
      <c r="E60" s="126">
        <v>1117.3</v>
      </c>
    </row>
    <row r="61" spans="1:5" ht="30" x14ac:dyDescent="0.25">
      <c r="A61" s="123" t="s">
        <v>302</v>
      </c>
      <c r="B61" s="126">
        <v>2</v>
      </c>
      <c r="C61" s="122" t="s">
        <v>303</v>
      </c>
      <c r="D61" s="126">
        <f t="shared" si="1"/>
        <v>2659.45</v>
      </c>
      <c r="E61" s="126">
        <v>5318.9</v>
      </c>
    </row>
    <row r="62" spans="1:5" x14ac:dyDescent="0.25">
      <c r="A62" s="123" t="s">
        <v>304</v>
      </c>
      <c r="B62" s="126">
        <v>1</v>
      </c>
      <c r="C62" s="122" t="s">
        <v>305</v>
      </c>
      <c r="D62" s="126">
        <f t="shared" si="1"/>
        <v>3081.63</v>
      </c>
      <c r="E62" s="126">
        <v>3081.63</v>
      </c>
    </row>
    <row r="63" spans="1:5" x14ac:dyDescent="0.25">
      <c r="A63" s="123" t="s">
        <v>306</v>
      </c>
      <c r="B63" s="126">
        <v>1</v>
      </c>
      <c r="C63" s="122" t="s">
        <v>13</v>
      </c>
      <c r="D63" s="126">
        <f t="shared" si="1"/>
        <v>3551.11</v>
      </c>
      <c r="E63" s="126">
        <v>3551.11</v>
      </c>
    </row>
    <row r="64" spans="1:5" s="102" customFormat="1" ht="28.5" x14ac:dyDescent="0.2">
      <c r="A64" s="124" t="s">
        <v>294</v>
      </c>
      <c r="B64" s="132"/>
      <c r="C64" s="132"/>
      <c r="D64" s="126" t="e">
        <f t="shared" si="1"/>
        <v>#DIV/0!</v>
      </c>
      <c r="E64" s="132"/>
    </row>
    <row r="65" spans="1:5" ht="30" x14ac:dyDescent="0.25">
      <c r="A65" s="123" t="s">
        <v>206</v>
      </c>
      <c r="B65" s="126">
        <v>0.02</v>
      </c>
      <c r="C65" s="122" t="s">
        <v>77</v>
      </c>
      <c r="D65" s="126">
        <f t="shared" si="1"/>
        <v>27742</v>
      </c>
      <c r="E65" s="126">
        <v>554.84</v>
      </c>
    </row>
    <row r="66" spans="1:5" ht="30" x14ac:dyDescent="0.25">
      <c r="A66" s="123" t="s">
        <v>66</v>
      </c>
      <c r="B66" s="126">
        <v>2.2610000000000001</v>
      </c>
      <c r="C66" s="122" t="s">
        <v>16</v>
      </c>
      <c r="D66" s="126">
        <f t="shared" si="1"/>
        <v>1814.3785935426804</v>
      </c>
      <c r="E66" s="126">
        <v>4102.3100000000004</v>
      </c>
    </row>
    <row r="67" spans="1:5" ht="30" x14ac:dyDescent="0.25">
      <c r="A67" s="123" t="s">
        <v>207</v>
      </c>
      <c r="B67" s="126">
        <v>2.2599999999999998</v>
      </c>
      <c r="C67" s="122" t="s">
        <v>16</v>
      </c>
      <c r="D67" s="126">
        <f t="shared" si="1"/>
        <v>1834.2522123893807</v>
      </c>
      <c r="E67" s="126">
        <v>4145.41</v>
      </c>
    </row>
    <row r="68" spans="1:5" x14ac:dyDescent="0.25">
      <c r="A68" s="123" t="s">
        <v>307</v>
      </c>
      <c r="B68" s="126">
        <v>0.4</v>
      </c>
      <c r="C68" s="122" t="s">
        <v>204</v>
      </c>
      <c r="D68" s="126">
        <f t="shared" si="1"/>
        <v>3171.3249999999998</v>
      </c>
      <c r="E68" s="126">
        <v>1268.53</v>
      </c>
    </row>
    <row r="69" spans="1:5" ht="30" x14ac:dyDescent="0.25">
      <c r="A69" s="123" t="s">
        <v>308</v>
      </c>
      <c r="B69" s="126">
        <v>60</v>
      </c>
      <c r="C69" s="122" t="s">
        <v>141</v>
      </c>
      <c r="D69" s="126">
        <f t="shared" si="1"/>
        <v>52.354833333333332</v>
      </c>
      <c r="E69" s="126">
        <v>3141.29</v>
      </c>
    </row>
    <row r="70" spans="1:5" ht="30" x14ac:dyDescent="0.25">
      <c r="A70" s="123" t="s">
        <v>140</v>
      </c>
      <c r="B70" s="126">
        <v>40</v>
      </c>
      <c r="C70" s="122" t="s">
        <v>141</v>
      </c>
      <c r="D70" s="126">
        <f t="shared" si="1"/>
        <v>100.56</v>
      </c>
      <c r="E70" s="126">
        <v>4022.4</v>
      </c>
    </row>
    <row r="71" spans="1:5" ht="30" x14ac:dyDescent="0.25">
      <c r="A71" s="123" t="s">
        <v>309</v>
      </c>
      <c r="B71" s="126">
        <v>8</v>
      </c>
      <c r="C71" s="122" t="s">
        <v>67</v>
      </c>
      <c r="D71" s="126">
        <f t="shared" si="1"/>
        <v>83.196250000000006</v>
      </c>
      <c r="E71" s="126">
        <v>665.57</v>
      </c>
    </row>
    <row r="72" spans="1:5" ht="30" x14ac:dyDescent="0.25">
      <c r="A72" s="123" t="s">
        <v>211</v>
      </c>
      <c r="B72" s="126" t="s">
        <v>20</v>
      </c>
      <c r="C72" s="122" t="s">
        <v>16</v>
      </c>
      <c r="D72" s="126" t="e">
        <f t="shared" si="1"/>
        <v>#VALUE!</v>
      </c>
      <c r="E72" s="126">
        <v>3788.93</v>
      </c>
    </row>
    <row r="73" spans="1:5" x14ac:dyDescent="0.25">
      <c r="A73" s="123" t="s">
        <v>310</v>
      </c>
      <c r="B73" s="126">
        <v>5</v>
      </c>
      <c r="C73" s="122" t="s">
        <v>311</v>
      </c>
      <c r="D73" s="126">
        <f t="shared" si="1"/>
        <v>239.51399999999998</v>
      </c>
      <c r="E73" s="126">
        <v>1197.57</v>
      </c>
    </row>
    <row r="74" spans="1:5" ht="30" x14ac:dyDescent="0.25">
      <c r="A74" s="123" t="s">
        <v>212</v>
      </c>
      <c r="B74" s="126">
        <v>0.4</v>
      </c>
      <c r="C74" s="122" t="s">
        <v>16</v>
      </c>
      <c r="D74" s="126">
        <f t="shared" si="1"/>
        <v>1943.325</v>
      </c>
      <c r="E74" s="126">
        <v>777.33</v>
      </c>
    </row>
    <row r="75" spans="1:5" x14ac:dyDescent="0.25">
      <c r="A75" s="123" t="s">
        <v>142</v>
      </c>
      <c r="B75" s="126">
        <v>0.12</v>
      </c>
      <c r="C75" s="122" t="s">
        <v>16</v>
      </c>
      <c r="D75" s="126">
        <f t="shared" si="1"/>
        <v>1941.6666666666667</v>
      </c>
      <c r="E75" s="126">
        <v>233</v>
      </c>
    </row>
    <row r="76" spans="1:5" x14ac:dyDescent="0.25">
      <c r="A76" s="123" t="s">
        <v>213</v>
      </c>
      <c r="B76" s="126">
        <v>6.0999999999999999E-2</v>
      </c>
      <c r="C76" s="122" t="s">
        <v>15</v>
      </c>
      <c r="D76" s="126">
        <f t="shared" si="1"/>
        <v>11646.72131147541</v>
      </c>
      <c r="E76" s="126">
        <v>710.45</v>
      </c>
    </row>
    <row r="77" spans="1:5" ht="30" x14ac:dyDescent="0.25">
      <c r="A77" s="123" t="s">
        <v>312</v>
      </c>
      <c r="B77" s="126">
        <v>2E-3</v>
      </c>
      <c r="C77" s="122" t="s">
        <v>85</v>
      </c>
      <c r="D77" s="126">
        <f t="shared" si="1"/>
        <v>150410</v>
      </c>
      <c r="E77" s="126">
        <v>300.82</v>
      </c>
    </row>
    <row r="78" spans="1:5" s="102" customFormat="1" ht="28.5" x14ac:dyDescent="0.2">
      <c r="A78" s="124" t="s">
        <v>38</v>
      </c>
      <c r="B78" s="132"/>
      <c r="C78" s="132"/>
      <c r="D78" s="132"/>
      <c r="E78" s="132"/>
    </row>
    <row r="79" spans="1:5" ht="30" x14ac:dyDescent="0.25">
      <c r="A79" s="123" t="s">
        <v>57</v>
      </c>
      <c r="B79" s="126" t="s">
        <v>258</v>
      </c>
      <c r="C79" s="122" t="s">
        <v>11</v>
      </c>
      <c r="D79" s="126">
        <f>E79</f>
        <v>11689.47</v>
      </c>
      <c r="E79" s="126">
        <v>11689.47</v>
      </c>
    </row>
    <row r="80" spans="1:5" s="102" customFormat="1" x14ac:dyDescent="0.2">
      <c r="A80" s="124" t="s">
        <v>80</v>
      </c>
      <c r="B80" s="132"/>
      <c r="C80" s="132"/>
      <c r="D80" s="126"/>
      <c r="E80" s="132"/>
    </row>
    <row r="81" spans="1:5" x14ac:dyDescent="0.25">
      <c r="A81" s="123" t="s">
        <v>81</v>
      </c>
      <c r="B81" s="126" t="s">
        <v>258</v>
      </c>
      <c r="C81" s="122" t="s">
        <v>11</v>
      </c>
      <c r="D81" s="126">
        <f t="shared" ref="D81:D83" si="2">E81</f>
        <v>21600</v>
      </c>
      <c r="E81" s="126">
        <v>21600</v>
      </c>
    </row>
    <row r="82" spans="1:5" s="102" customFormat="1" ht="28.5" x14ac:dyDescent="0.2">
      <c r="A82" s="124" t="s">
        <v>82</v>
      </c>
      <c r="B82" s="132"/>
      <c r="C82" s="132"/>
      <c r="D82" s="126"/>
      <c r="E82" s="132"/>
    </row>
    <row r="83" spans="1:5" x14ac:dyDescent="0.25">
      <c r="A83" s="123" t="s">
        <v>83</v>
      </c>
      <c r="B83" s="126" t="s">
        <v>22</v>
      </c>
      <c r="C83" s="122" t="s">
        <v>11</v>
      </c>
      <c r="D83" s="126">
        <f t="shared" si="2"/>
        <v>800.17</v>
      </c>
      <c r="E83" s="126">
        <v>800.17</v>
      </c>
    </row>
    <row r="84" spans="1:5" s="28" customFormat="1" x14ac:dyDescent="0.25">
      <c r="A84" s="36" t="s">
        <v>10</v>
      </c>
      <c r="B84" s="41"/>
      <c r="C84" s="41"/>
      <c r="D84" s="51"/>
      <c r="E84" s="52"/>
    </row>
    <row r="85" spans="1:5" s="28" customFormat="1" x14ac:dyDescent="0.25">
      <c r="A85" s="37" t="s">
        <v>71</v>
      </c>
      <c r="B85" s="42" t="s">
        <v>21</v>
      </c>
      <c r="C85" s="42" t="s">
        <v>11</v>
      </c>
      <c r="D85" s="53">
        <f>E85</f>
        <v>48345.24700000001</v>
      </c>
      <c r="E85" s="54">
        <f>SUM(E17:E83)*10%</f>
        <v>48345.24700000001</v>
      </c>
    </row>
    <row r="86" spans="1:5" s="102" customFormat="1" ht="14.25" x14ac:dyDescent="0.2">
      <c r="A86" s="125" t="s">
        <v>24</v>
      </c>
      <c r="B86" s="127"/>
      <c r="C86" s="128"/>
      <c r="D86" s="133"/>
      <c r="E86" s="127">
        <f>SUM(E16:E85)</f>
        <v>531797.71700000006</v>
      </c>
    </row>
    <row r="89" spans="1:5" ht="39.75" customHeight="1" x14ac:dyDescent="0.25">
      <c r="A89" s="206" t="s">
        <v>323</v>
      </c>
      <c r="B89" s="206"/>
      <c r="C89" s="206"/>
      <c r="D89" s="206"/>
      <c r="E89" s="206"/>
    </row>
    <row r="90" spans="1:5" ht="27.75" customHeight="1" x14ac:dyDescent="0.25">
      <c r="A90" s="206" t="s">
        <v>313</v>
      </c>
      <c r="B90" s="206"/>
      <c r="C90" s="206"/>
      <c r="D90" s="206"/>
      <c r="E90" s="206"/>
    </row>
    <row r="91" spans="1:5" ht="24" customHeight="1" x14ac:dyDescent="0.25">
      <c r="A91" s="206" t="s">
        <v>314</v>
      </c>
      <c r="B91" s="206"/>
      <c r="C91" s="206"/>
      <c r="D91" s="206"/>
      <c r="E91" s="206"/>
    </row>
    <row r="92" spans="1:5" ht="30.75" customHeight="1" x14ac:dyDescent="0.25">
      <c r="A92" s="206" t="s">
        <v>315</v>
      </c>
      <c r="B92" s="206"/>
      <c r="C92" s="206"/>
      <c r="D92" s="206"/>
      <c r="E92" s="206"/>
    </row>
    <row r="94" spans="1:5" ht="24.75" customHeight="1" x14ac:dyDescent="0.25"/>
    <row r="95" spans="1:5" ht="18.75" customHeight="1" x14ac:dyDescent="0.25">
      <c r="A95" s="119" t="s">
        <v>324</v>
      </c>
    </row>
    <row r="96" spans="1:5" ht="15.75" customHeight="1" x14ac:dyDescent="0.25">
      <c r="A96" s="120" t="s">
        <v>319</v>
      </c>
    </row>
    <row r="97" spans="1:4" ht="10.5" customHeight="1" x14ac:dyDescent="0.25">
      <c r="B97" s="118"/>
      <c r="D97" s="118" t="s">
        <v>26</v>
      </c>
    </row>
    <row r="99" spans="1:4" x14ac:dyDescent="0.25">
      <c r="A99" s="119" t="s">
        <v>316</v>
      </c>
    </row>
    <row r="100" spans="1:4" ht="10.5" customHeight="1" x14ac:dyDescent="0.25">
      <c r="B100" s="118"/>
      <c r="D100" s="118" t="s">
        <v>26</v>
      </c>
    </row>
    <row r="101" spans="1:4" ht="11.25" customHeight="1" x14ac:dyDescent="0.25"/>
  </sheetData>
  <mergeCells count="10">
    <mergeCell ref="A89:E89"/>
    <mergeCell ref="A90:E90"/>
    <mergeCell ref="A91:E91"/>
    <mergeCell ref="A92:E92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sqref="A1:XFD1048576"/>
    </sheetView>
  </sheetViews>
  <sheetFormatPr defaultColWidth="9.140625" defaultRowHeight="15" x14ac:dyDescent="0.25"/>
  <cols>
    <col min="1" max="1" width="12.5703125" style="92" customWidth="1"/>
    <col min="2" max="2" width="14.5703125" style="92" customWidth="1"/>
    <col min="3" max="3" width="19.5703125" style="92" customWidth="1"/>
    <col min="4" max="4" width="14.42578125" style="92" customWidth="1"/>
    <col min="5" max="5" width="18.28515625" style="92" customWidth="1"/>
    <col min="6" max="6" width="16.28515625" style="92" customWidth="1"/>
    <col min="7" max="7" width="9.140625" style="92"/>
    <col min="8" max="8" width="14.5703125" style="92" bestFit="1" customWidth="1"/>
    <col min="9" max="16384" width="9.140625" style="92"/>
  </cols>
  <sheetData>
    <row r="1" spans="1:19" s="63" customFormat="1" ht="35.25" customHeight="1" x14ac:dyDescent="0.3">
      <c r="A1" s="189" t="s">
        <v>325</v>
      </c>
      <c r="B1" s="189"/>
      <c r="C1" s="189"/>
      <c r="D1" s="189"/>
      <c r="E1" s="189"/>
      <c r="F1" s="189"/>
    </row>
    <row r="2" spans="1:19" s="63" customFormat="1" x14ac:dyDescent="0.25">
      <c r="A2" s="64"/>
      <c r="B2" s="64"/>
      <c r="C2" s="64"/>
      <c r="D2" s="64"/>
      <c r="E2" s="64"/>
      <c r="F2" s="64"/>
    </row>
    <row r="3" spans="1:19" s="63" customFormat="1" ht="19.5" customHeight="1" x14ac:dyDescent="0.25">
      <c r="A3" s="65" t="s">
        <v>326</v>
      </c>
      <c r="B3" s="65"/>
      <c r="C3" s="65"/>
      <c r="D3" s="65"/>
      <c r="E3" s="65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s="63" customFormat="1" ht="19.5" customHeight="1" x14ac:dyDescent="0.25">
      <c r="A4" s="65"/>
      <c r="B4" s="65"/>
      <c r="C4" s="65"/>
      <c r="D4" s="65"/>
      <c r="E4" s="65"/>
      <c r="F4" s="66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19" s="63" customFormat="1" ht="36.75" customHeight="1" x14ac:dyDescent="0.25">
      <c r="A5" s="190" t="s">
        <v>165</v>
      </c>
      <c r="B5" s="190"/>
      <c r="C5" s="190"/>
      <c r="D5" s="190"/>
      <c r="E5" s="190"/>
      <c r="F5" s="190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</row>
    <row r="6" spans="1:19" s="77" customFormat="1" ht="27.75" customHeight="1" x14ac:dyDescent="0.25">
      <c r="A6" s="105" t="s">
        <v>166</v>
      </c>
      <c r="B6" s="105">
        <v>4</v>
      </c>
      <c r="C6" s="105" t="s">
        <v>167</v>
      </c>
      <c r="D6" s="113">
        <v>3469</v>
      </c>
      <c r="E6" s="105" t="s">
        <v>168</v>
      </c>
      <c r="F6" s="106">
        <v>1722.8</v>
      </c>
      <c r="G6" s="68"/>
      <c r="H6" s="70"/>
      <c r="I6" s="71"/>
      <c r="J6" s="72"/>
      <c r="K6" s="134"/>
      <c r="L6" s="74"/>
      <c r="M6" s="74"/>
      <c r="N6" s="74"/>
      <c r="O6" s="74"/>
      <c r="P6" s="75"/>
      <c r="Q6" s="191"/>
      <c r="R6" s="192"/>
      <c r="S6" s="76"/>
    </row>
    <row r="7" spans="1:19" s="79" customFormat="1" ht="32.25" customHeight="1" x14ac:dyDescent="0.25">
      <c r="A7" s="105" t="s">
        <v>169</v>
      </c>
      <c r="B7" s="105">
        <v>4</v>
      </c>
      <c r="C7" s="105" t="s">
        <v>170</v>
      </c>
      <c r="D7" s="113">
        <v>324</v>
      </c>
      <c r="E7" s="105" t="s">
        <v>171</v>
      </c>
      <c r="F7" s="106">
        <v>1148.5999999999999</v>
      </c>
      <c r="G7" s="68"/>
      <c r="H7" s="70"/>
      <c r="I7" s="71"/>
      <c r="J7" s="72"/>
      <c r="K7" s="134"/>
      <c r="L7" s="74"/>
      <c r="M7" s="74"/>
      <c r="N7" s="74"/>
      <c r="O7" s="74"/>
      <c r="P7" s="75"/>
      <c r="Q7" s="191"/>
      <c r="R7" s="193"/>
      <c r="S7" s="78"/>
    </row>
    <row r="8" spans="1:19" s="79" customFormat="1" ht="45" customHeight="1" x14ac:dyDescent="0.25">
      <c r="A8" s="105" t="s">
        <v>172</v>
      </c>
      <c r="B8" s="105">
        <v>60</v>
      </c>
      <c r="C8" s="105" t="s">
        <v>173</v>
      </c>
      <c r="D8" s="106">
        <v>409.2</v>
      </c>
      <c r="E8" s="105" t="s">
        <v>174</v>
      </c>
      <c r="F8" s="106">
        <v>703.5</v>
      </c>
      <c r="G8" s="68"/>
      <c r="H8" s="70"/>
      <c r="I8" s="71"/>
      <c r="J8" s="72"/>
      <c r="K8" s="134"/>
      <c r="L8" s="74"/>
      <c r="M8" s="74"/>
      <c r="N8" s="74"/>
      <c r="O8" s="74"/>
      <c r="P8" s="75"/>
      <c r="Q8" s="191"/>
      <c r="R8" s="192"/>
      <c r="S8" s="78"/>
    </row>
    <row r="9" spans="1:19" s="79" customFormat="1" ht="33.75" customHeight="1" x14ac:dyDescent="0.25">
      <c r="A9" s="69"/>
      <c r="B9" s="72"/>
      <c r="C9" s="69"/>
      <c r="D9" s="80"/>
      <c r="E9" s="72"/>
      <c r="F9" s="81"/>
      <c r="G9" s="68"/>
      <c r="H9" s="70"/>
      <c r="I9" s="71"/>
      <c r="J9" s="72"/>
      <c r="K9" s="134"/>
      <c r="L9" s="74"/>
      <c r="M9" s="74"/>
      <c r="N9" s="74"/>
      <c r="O9" s="74"/>
      <c r="P9" s="68"/>
      <c r="Q9" s="134"/>
      <c r="R9" s="135"/>
      <c r="S9" s="68"/>
    </row>
    <row r="10" spans="1:19" s="85" customFormat="1" ht="15" customHeight="1" thickBot="1" x14ac:dyDescent="0.3">
      <c r="A10" s="83"/>
      <c r="B10" s="83"/>
      <c r="C10" s="83"/>
      <c r="D10" s="83"/>
      <c r="E10" s="83"/>
      <c r="F10" s="136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</row>
    <row r="11" spans="1:19" s="85" customFormat="1" ht="30" customHeight="1" x14ac:dyDescent="0.25">
      <c r="A11" s="194" t="s">
        <v>175</v>
      </c>
      <c r="B11" s="195"/>
      <c r="C11" s="195"/>
      <c r="D11" s="195"/>
      <c r="E11" s="196"/>
      <c r="F11" s="86" t="s">
        <v>176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</row>
    <row r="12" spans="1:19" s="109" customFormat="1" ht="30" customHeight="1" x14ac:dyDescent="0.25">
      <c r="A12" s="197" t="s">
        <v>177</v>
      </c>
      <c r="B12" s="198"/>
      <c r="C12" s="198"/>
      <c r="D12" s="198"/>
      <c r="E12" s="199"/>
      <c r="F12" s="107">
        <v>180676.41400000022</v>
      </c>
      <c r="G12" s="108"/>
    </row>
    <row r="13" spans="1:19" s="109" customFormat="1" ht="30" customHeight="1" x14ac:dyDescent="0.25">
      <c r="A13" s="197" t="s">
        <v>178</v>
      </c>
      <c r="B13" s="198"/>
      <c r="C13" s="198"/>
      <c r="D13" s="198"/>
      <c r="E13" s="199"/>
      <c r="F13" s="107">
        <v>376720.31000000006</v>
      </c>
    </row>
    <row r="14" spans="1:19" s="109" customFormat="1" ht="30" customHeight="1" x14ac:dyDescent="0.25">
      <c r="A14" s="197" t="s">
        <v>179</v>
      </c>
      <c r="B14" s="198"/>
      <c r="C14" s="198"/>
      <c r="D14" s="198"/>
      <c r="E14" s="199"/>
      <c r="F14" s="110">
        <f>SUM(F15:F17)</f>
        <v>823108.15</v>
      </c>
    </row>
    <row r="15" spans="1:19" s="85" customFormat="1" ht="28.5" customHeight="1" x14ac:dyDescent="0.25">
      <c r="A15" s="186" t="s">
        <v>180</v>
      </c>
      <c r="B15" s="187"/>
      <c r="C15" s="187"/>
      <c r="D15" s="187"/>
      <c r="E15" s="188"/>
      <c r="F15" s="88">
        <f>614222.88-7111.62+3743.48</f>
        <v>610854.74</v>
      </c>
    </row>
    <row r="16" spans="1:19" s="85" customFormat="1" ht="24.75" customHeight="1" x14ac:dyDescent="0.25">
      <c r="A16" s="186" t="s">
        <v>181</v>
      </c>
      <c r="B16" s="187"/>
      <c r="C16" s="187"/>
      <c r="D16" s="187"/>
      <c r="E16" s="188"/>
      <c r="F16" s="88">
        <v>56703.41</v>
      </c>
    </row>
    <row r="17" spans="1:19" s="85" customFormat="1" ht="30" customHeight="1" x14ac:dyDescent="0.25">
      <c r="A17" s="186" t="s">
        <v>182</v>
      </c>
      <c r="B17" s="187"/>
      <c r="C17" s="187"/>
      <c r="D17" s="187"/>
      <c r="E17" s="188"/>
      <c r="F17" s="88">
        <v>155550</v>
      </c>
    </row>
    <row r="18" spans="1:19" s="109" customFormat="1" ht="30" customHeight="1" x14ac:dyDescent="0.25">
      <c r="A18" s="197" t="s">
        <v>183</v>
      </c>
      <c r="B18" s="198"/>
      <c r="C18" s="198"/>
      <c r="D18" s="198"/>
      <c r="E18" s="199"/>
      <c r="F18" s="110">
        <f>SUM(F19:F21)</f>
        <v>870000.80999999994</v>
      </c>
    </row>
    <row r="19" spans="1:19" s="85" customFormat="1" ht="30" customHeight="1" x14ac:dyDescent="0.25">
      <c r="A19" s="186" t="s">
        <v>180</v>
      </c>
      <c r="B19" s="187"/>
      <c r="C19" s="187"/>
      <c r="D19" s="187"/>
      <c r="E19" s="188"/>
      <c r="F19" s="88">
        <f>655000.23+3743.48</f>
        <v>658743.71</v>
      </c>
    </row>
    <row r="20" spans="1:19" s="85" customFormat="1" ht="30" customHeight="1" x14ac:dyDescent="0.25">
      <c r="A20" s="186" t="s">
        <v>181</v>
      </c>
      <c r="B20" s="187"/>
      <c r="C20" s="187"/>
      <c r="D20" s="187"/>
      <c r="E20" s="188"/>
      <c r="F20" s="88">
        <v>56132.1</v>
      </c>
    </row>
    <row r="21" spans="1:19" s="89" customFormat="1" ht="30" customHeight="1" x14ac:dyDescent="0.2">
      <c r="A21" s="186" t="s">
        <v>182</v>
      </c>
      <c r="B21" s="187"/>
      <c r="C21" s="187"/>
      <c r="D21" s="187"/>
      <c r="E21" s="188"/>
      <c r="F21" s="88">
        <v>155125</v>
      </c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</row>
    <row r="22" spans="1:19" s="111" customFormat="1" ht="30" customHeight="1" x14ac:dyDescent="0.25">
      <c r="A22" s="197" t="s">
        <v>184</v>
      </c>
      <c r="B22" s="198"/>
      <c r="C22" s="198"/>
      <c r="D22" s="198"/>
      <c r="E22" s="199"/>
      <c r="F22" s="110">
        <f>F12+F18</f>
        <v>1050677.2240000002</v>
      </c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</row>
    <row r="23" spans="1:19" s="111" customFormat="1" ht="30" customHeight="1" x14ac:dyDescent="0.25">
      <c r="A23" s="197" t="s">
        <v>185</v>
      </c>
      <c r="B23" s="198"/>
      <c r="C23" s="198"/>
      <c r="D23" s="198"/>
      <c r="E23" s="199"/>
      <c r="F23" s="110">
        <f>Лист1!E96</f>
        <v>674257.25899999985</v>
      </c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</row>
    <row r="24" spans="1:19" s="111" customFormat="1" ht="30" customHeight="1" x14ac:dyDescent="0.25">
      <c r="A24" s="197" t="s">
        <v>327</v>
      </c>
      <c r="B24" s="198"/>
      <c r="C24" s="198"/>
      <c r="D24" s="198"/>
      <c r="E24" s="199"/>
      <c r="F24" s="110">
        <f>F22-F23</f>
        <v>376419.96500000032</v>
      </c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</row>
    <row r="25" spans="1:19" s="111" customFormat="1" ht="30" customHeight="1" x14ac:dyDescent="0.25">
      <c r="A25" s="197" t="s">
        <v>187</v>
      </c>
      <c r="B25" s="198"/>
      <c r="C25" s="198"/>
      <c r="D25" s="198"/>
      <c r="E25" s="199"/>
      <c r="F25" s="112">
        <f>F13+F14-F18</f>
        <v>329827.65000000002</v>
      </c>
      <c r="G25" s="109"/>
      <c r="H25" s="109">
        <f>325299.21+4528.44</f>
        <v>329827.65000000002</v>
      </c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</row>
    <row r="26" spans="1:19" s="89" customFormat="1" ht="11.45" customHeight="1" x14ac:dyDescent="0.25">
      <c r="A26" s="90"/>
      <c r="B26" s="90"/>
      <c r="C26" s="90"/>
      <c r="D26" s="90"/>
      <c r="E26" s="90"/>
      <c r="F26" s="90"/>
    </row>
    <row r="27" spans="1:19" s="91" customFormat="1" ht="64.5" customHeight="1" x14ac:dyDescent="0.2">
      <c r="A27" s="200" t="s">
        <v>188</v>
      </c>
      <c r="B27" s="200"/>
      <c r="C27" s="200"/>
      <c r="D27" s="200"/>
    </row>
    <row r="28" spans="1:19" s="63" customFormat="1" ht="21.75" customHeight="1" x14ac:dyDescent="0.25">
      <c r="A28" s="201" t="s">
        <v>189</v>
      </c>
      <c r="B28" s="201"/>
      <c r="C28" s="201"/>
      <c r="D28" s="201"/>
    </row>
    <row r="29" spans="1:19" s="63" customFormat="1" ht="22.5" customHeight="1" x14ac:dyDescent="0.25">
      <c r="A29" s="200" t="s">
        <v>44</v>
      </c>
      <c r="B29" s="200"/>
      <c r="C29" s="200"/>
      <c r="D29" s="200"/>
    </row>
    <row r="30" spans="1:19" s="63" customFormat="1" ht="22.5" customHeight="1" x14ac:dyDescent="0.25">
      <c r="A30" s="200" t="s">
        <v>45</v>
      </c>
      <c r="B30" s="200"/>
      <c r="C30" s="200"/>
      <c r="D30" s="64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11"/>
  <sheetViews>
    <sheetView view="pageBreakPreview" topLeftCell="A3" zoomScaleNormal="100" zoomScaleSheetLayoutView="100" workbookViewId="0">
      <selection activeCell="A22" sqref="A22:E22"/>
    </sheetView>
  </sheetViews>
  <sheetFormatPr defaultRowHeight="15" x14ac:dyDescent="0.25"/>
  <cols>
    <col min="1" max="1" width="57.5703125" style="137" customWidth="1"/>
    <col min="2" max="2" width="13.85546875" style="137" customWidth="1"/>
    <col min="3" max="3" width="11.85546875" style="137" customWidth="1"/>
    <col min="4" max="4" width="14" style="137" customWidth="1"/>
    <col min="5" max="5" width="14.7109375" style="137" customWidth="1"/>
    <col min="6" max="255" width="8.140625" style="137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37" customFormat="1" ht="23.25" customHeight="1" x14ac:dyDescent="0.25">
      <c r="A1" s="207"/>
      <c r="B1" s="207"/>
      <c r="C1" s="207"/>
      <c r="D1" s="207"/>
      <c r="E1" s="207"/>
    </row>
    <row r="2" spans="1:5" s="137" customFormat="1" x14ac:dyDescent="0.25">
      <c r="A2" s="207" t="s">
        <v>265</v>
      </c>
      <c r="B2" s="207"/>
      <c r="C2" s="207"/>
      <c r="D2" s="207"/>
      <c r="E2" s="207"/>
    </row>
    <row r="3" spans="1:5" s="137" customFormat="1" ht="15.75" customHeight="1" x14ac:dyDescent="0.25">
      <c r="B3" s="207" t="s">
        <v>371</v>
      </c>
      <c r="C3" s="207"/>
      <c r="D3" s="207"/>
      <c r="E3" s="207"/>
    </row>
    <row r="4" spans="1:5" s="137" customFormat="1" x14ac:dyDescent="0.25">
      <c r="A4" s="208" t="s">
        <v>266</v>
      </c>
      <c r="B4" s="208"/>
      <c r="C4" s="208"/>
      <c r="D4" s="208"/>
      <c r="E4" s="208"/>
    </row>
    <row r="5" spans="1:5" s="137" customFormat="1" x14ac:dyDescent="0.25">
      <c r="A5" s="208" t="s">
        <v>267</v>
      </c>
      <c r="B5" s="208"/>
      <c r="C5" s="208"/>
      <c r="D5" s="208"/>
      <c r="E5" s="208"/>
    </row>
    <row r="6" spans="1:5" s="137" customFormat="1" ht="26.25" customHeight="1" x14ac:dyDescent="0.25">
      <c r="A6" s="207" t="s">
        <v>268</v>
      </c>
      <c r="B6" s="207"/>
      <c r="C6" s="207"/>
      <c r="D6" s="207"/>
      <c r="E6" s="137" t="s">
        <v>328</v>
      </c>
    </row>
    <row r="7" spans="1:5" s="137" customFormat="1" x14ac:dyDescent="0.25">
      <c r="A7" s="207"/>
      <c r="B7" s="207"/>
      <c r="C7" s="207"/>
      <c r="D7" s="207"/>
      <c r="E7" s="207"/>
    </row>
    <row r="8" spans="1:5" s="137" customFormat="1" ht="28.5" customHeight="1" x14ac:dyDescent="0.25">
      <c r="A8" s="209" t="s">
        <v>329</v>
      </c>
      <c r="B8" s="209"/>
      <c r="C8" s="209"/>
      <c r="D8" s="209"/>
      <c r="E8" s="209"/>
    </row>
    <row r="9" spans="1:5" s="137" customFormat="1" ht="29.25" customHeight="1" x14ac:dyDescent="0.25">
      <c r="A9" s="209" t="s">
        <v>270</v>
      </c>
      <c r="B9" s="209"/>
      <c r="C9" s="209"/>
      <c r="D9" s="209"/>
      <c r="E9" s="209"/>
    </row>
    <row r="10" spans="1:5" s="137" customFormat="1" ht="30" customHeight="1" x14ac:dyDescent="0.25">
      <c r="A10" s="209" t="s">
        <v>271</v>
      </c>
      <c r="B10" s="209"/>
      <c r="C10" s="209"/>
      <c r="D10" s="209"/>
      <c r="E10" s="209"/>
    </row>
    <row r="11" spans="1:5" s="137" customFormat="1" ht="30" customHeight="1" x14ac:dyDescent="0.25">
      <c r="A11" s="209" t="s">
        <v>272</v>
      </c>
      <c r="B11" s="209"/>
      <c r="C11" s="209"/>
      <c r="D11" s="209"/>
      <c r="E11" s="209"/>
    </row>
    <row r="12" spans="1:5" s="137" customFormat="1" ht="29.25" customHeight="1" x14ac:dyDescent="0.25">
      <c r="A12" s="209" t="s">
        <v>273</v>
      </c>
      <c r="B12" s="209"/>
      <c r="C12" s="209"/>
      <c r="D12" s="209"/>
      <c r="E12" s="209"/>
    </row>
    <row r="13" spans="1:5" s="137" customFormat="1" ht="28.5" customHeight="1" x14ac:dyDescent="0.25">
      <c r="A13" s="209" t="s">
        <v>274</v>
      </c>
      <c r="B13" s="209"/>
      <c r="C13" s="209"/>
      <c r="D13" s="209"/>
      <c r="E13" s="209"/>
    </row>
    <row r="14" spans="1:5" s="137" customFormat="1" ht="15.75" customHeight="1" x14ac:dyDescent="0.25">
      <c r="A14" s="207"/>
      <c r="B14" s="207"/>
      <c r="C14" s="207"/>
      <c r="D14" s="207"/>
      <c r="E14" s="207"/>
    </row>
    <row r="15" spans="1:5" s="137" customFormat="1" ht="135" x14ac:dyDescent="0.25">
      <c r="A15" s="138" t="s">
        <v>2</v>
      </c>
      <c r="B15" s="139" t="s">
        <v>276</v>
      </c>
      <c r="C15" s="139" t="s">
        <v>0</v>
      </c>
      <c r="D15" s="139" t="s">
        <v>275</v>
      </c>
      <c r="E15" s="139" t="s">
        <v>1</v>
      </c>
    </row>
    <row r="16" spans="1:5" s="137" customFormat="1" x14ac:dyDescent="0.25">
      <c r="A16" s="144" t="s">
        <v>8</v>
      </c>
      <c r="B16" s="140"/>
      <c r="C16" s="140"/>
      <c r="D16" s="140"/>
      <c r="E16" s="140"/>
    </row>
    <row r="17" spans="1:5" s="137" customFormat="1" x14ac:dyDescent="0.25">
      <c r="A17" s="138" t="s">
        <v>54</v>
      </c>
      <c r="B17" s="141" t="s">
        <v>21</v>
      </c>
      <c r="C17" s="141" t="s">
        <v>11</v>
      </c>
      <c r="D17" s="141">
        <v>0.13</v>
      </c>
      <c r="E17" s="141">
        <v>5917.08</v>
      </c>
    </row>
    <row r="18" spans="1:5" s="137" customFormat="1" ht="28.5" x14ac:dyDescent="0.25">
      <c r="A18" s="144" t="s">
        <v>277</v>
      </c>
      <c r="B18" s="140"/>
      <c r="C18" s="140"/>
      <c r="D18" s="140"/>
      <c r="E18" s="140"/>
    </row>
    <row r="19" spans="1:5" s="137" customFormat="1" x14ac:dyDescent="0.25">
      <c r="A19" s="138" t="s">
        <v>330</v>
      </c>
      <c r="B19" s="141" t="s">
        <v>22</v>
      </c>
      <c r="C19" s="141" t="s">
        <v>12</v>
      </c>
      <c r="D19" s="141">
        <f>E19</f>
        <v>624.29</v>
      </c>
      <c r="E19" s="141">
        <v>624.29</v>
      </c>
    </row>
    <row r="20" spans="1:5" s="137" customFormat="1" x14ac:dyDescent="0.25">
      <c r="A20" s="138" t="s">
        <v>331</v>
      </c>
      <c r="B20" s="141" t="s">
        <v>22</v>
      </c>
      <c r="C20" s="141" t="s">
        <v>12</v>
      </c>
      <c r="D20" s="141">
        <f t="shared" ref="D20:D23" si="0">E20</f>
        <v>51559.199999999997</v>
      </c>
      <c r="E20" s="141">
        <v>51559.199999999997</v>
      </c>
    </row>
    <row r="21" spans="1:5" s="137" customFormat="1" x14ac:dyDescent="0.25">
      <c r="A21" s="138" t="s">
        <v>332</v>
      </c>
      <c r="B21" s="141">
        <v>0.08</v>
      </c>
      <c r="C21" s="141" t="s">
        <v>85</v>
      </c>
      <c r="D21" s="141">
        <f>E21/B21</f>
        <v>19264.125</v>
      </c>
      <c r="E21" s="141">
        <v>1541.13</v>
      </c>
    </row>
    <row r="22" spans="1:5" s="137" customFormat="1" ht="30" x14ac:dyDescent="0.25">
      <c r="A22" s="138" t="s">
        <v>191</v>
      </c>
      <c r="B22" s="141" t="s">
        <v>22</v>
      </c>
      <c r="C22" s="141" t="s">
        <v>85</v>
      </c>
      <c r="D22" s="141">
        <f t="shared" si="0"/>
        <v>1083.9000000000001</v>
      </c>
      <c r="E22" s="141">
        <v>1083.9000000000001</v>
      </c>
    </row>
    <row r="23" spans="1:5" s="137" customFormat="1" ht="30" x14ac:dyDescent="0.25">
      <c r="A23" s="138" t="s">
        <v>333</v>
      </c>
      <c r="B23" s="141" t="s">
        <v>22</v>
      </c>
      <c r="C23" s="141" t="s">
        <v>85</v>
      </c>
      <c r="D23" s="141">
        <f t="shared" si="0"/>
        <v>965.67</v>
      </c>
      <c r="E23" s="141">
        <v>965.67</v>
      </c>
    </row>
    <row r="24" spans="1:5" s="137" customFormat="1" x14ac:dyDescent="0.25">
      <c r="A24" s="138" t="s">
        <v>334</v>
      </c>
      <c r="B24" s="141">
        <v>1</v>
      </c>
      <c r="C24" s="141" t="s">
        <v>13</v>
      </c>
      <c r="D24" s="141">
        <f>E24/B24</f>
        <v>646.99</v>
      </c>
      <c r="E24" s="141">
        <v>646.99</v>
      </c>
    </row>
    <row r="25" spans="1:5" s="137" customFormat="1" x14ac:dyDescent="0.25">
      <c r="A25" s="138" t="s">
        <v>335</v>
      </c>
      <c r="B25" s="141">
        <v>3</v>
      </c>
      <c r="C25" s="141" t="s">
        <v>13</v>
      </c>
      <c r="D25" s="141">
        <f t="shared" ref="D25:D35" si="1">E25/B25</f>
        <v>646.88</v>
      </c>
      <c r="E25" s="141">
        <v>1940.64</v>
      </c>
    </row>
    <row r="26" spans="1:5" s="137" customFormat="1" x14ac:dyDescent="0.25">
      <c r="A26" s="138" t="s">
        <v>336</v>
      </c>
      <c r="B26" s="141">
        <v>0.40500000000000003</v>
      </c>
      <c r="C26" s="141" t="s">
        <v>85</v>
      </c>
      <c r="D26" s="141">
        <f t="shared" si="1"/>
        <v>17122</v>
      </c>
      <c r="E26" s="141">
        <v>6934.41</v>
      </c>
    </row>
    <row r="27" spans="1:5" s="137" customFormat="1" x14ac:dyDescent="0.25">
      <c r="A27" s="138" t="s">
        <v>337</v>
      </c>
      <c r="B27" s="141">
        <v>2</v>
      </c>
      <c r="C27" s="141" t="s">
        <v>13</v>
      </c>
      <c r="D27" s="141">
        <f t="shared" si="1"/>
        <v>332.86500000000001</v>
      </c>
      <c r="E27" s="141">
        <v>665.73</v>
      </c>
    </row>
    <row r="28" spans="1:5" s="137" customFormat="1" x14ac:dyDescent="0.25">
      <c r="A28" s="138" t="s">
        <v>338</v>
      </c>
      <c r="B28" s="141">
        <v>2</v>
      </c>
      <c r="C28" s="141" t="s">
        <v>13</v>
      </c>
      <c r="D28" s="141">
        <f t="shared" si="1"/>
        <v>344.14499999999998</v>
      </c>
      <c r="E28" s="141">
        <v>688.29</v>
      </c>
    </row>
    <row r="29" spans="1:5" s="137" customFormat="1" x14ac:dyDescent="0.25">
      <c r="A29" s="138" t="s">
        <v>339</v>
      </c>
      <c r="B29" s="141">
        <v>8.0000000000000002E-3</v>
      </c>
      <c r="C29" s="141" t="s">
        <v>85</v>
      </c>
      <c r="D29" s="141">
        <f t="shared" si="1"/>
        <v>30072.5</v>
      </c>
      <c r="E29" s="141">
        <v>240.58</v>
      </c>
    </row>
    <row r="30" spans="1:5" s="137" customFormat="1" x14ac:dyDescent="0.25">
      <c r="A30" s="138" t="s">
        <v>340</v>
      </c>
      <c r="B30" s="141">
        <v>0.14799999999999999</v>
      </c>
      <c r="C30" s="141" t="s">
        <v>85</v>
      </c>
      <c r="D30" s="141">
        <f t="shared" si="1"/>
        <v>30069.256756756757</v>
      </c>
      <c r="E30" s="141">
        <v>4450.25</v>
      </c>
    </row>
    <row r="31" spans="1:5" s="137" customFormat="1" x14ac:dyDescent="0.25">
      <c r="A31" s="138" t="s">
        <v>341</v>
      </c>
      <c r="B31" s="141">
        <v>1</v>
      </c>
      <c r="C31" s="141" t="s">
        <v>13</v>
      </c>
      <c r="D31" s="141">
        <f t="shared" si="1"/>
        <v>962.6</v>
      </c>
      <c r="E31" s="141">
        <v>962.6</v>
      </c>
    </row>
    <row r="32" spans="1:5" s="137" customFormat="1" x14ac:dyDescent="0.25">
      <c r="A32" s="138" t="s">
        <v>126</v>
      </c>
      <c r="B32" s="141">
        <v>1</v>
      </c>
      <c r="C32" s="141" t="s">
        <v>13</v>
      </c>
      <c r="D32" s="141">
        <f t="shared" si="1"/>
        <v>1803.13</v>
      </c>
      <c r="E32" s="141">
        <v>1803.13</v>
      </c>
    </row>
    <row r="33" spans="1:5" s="137" customFormat="1" x14ac:dyDescent="0.25">
      <c r="A33" s="138" t="s">
        <v>342</v>
      </c>
      <c r="B33" s="141">
        <v>1</v>
      </c>
      <c r="C33" s="141" t="s">
        <v>13</v>
      </c>
      <c r="D33" s="141">
        <f t="shared" si="1"/>
        <v>1001.41</v>
      </c>
      <c r="E33" s="141">
        <v>1001.41</v>
      </c>
    </row>
    <row r="34" spans="1:5" s="137" customFormat="1" x14ac:dyDescent="0.25">
      <c r="A34" s="138" t="s">
        <v>343</v>
      </c>
      <c r="B34" s="141">
        <v>0.6</v>
      </c>
      <c r="C34" s="141" t="s">
        <v>13</v>
      </c>
      <c r="D34" s="141">
        <f t="shared" si="1"/>
        <v>7211.6</v>
      </c>
      <c r="E34" s="141">
        <v>4326.96</v>
      </c>
    </row>
    <row r="35" spans="1:5" s="137" customFormat="1" x14ac:dyDescent="0.25">
      <c r="A35" s="138" t="s">
        <v>374</v>
      </c>
      <c r="B35" s="141">
        <v>1</v>
      </c>
      <c r="C35" s="141" t="s">
        <v>13</v>
      </c>
      <c r="D35" s="141">
        <f t="shared" si="1"/>
        <v>2904.13</v>
      </c>
      <c r="E35" s="141">
        <v>2904.13</v>
      </c>
    </row>
    <row r="36" spans="1:5" s="137" customFormat="1" x14ac:dyDescent="0.25">
      <c r="A36" s="138" t="s">
        <v>280</v>
      </c>
      <c r="B36" s="141" t="s">
        <v>259</v>
      </c>
      <c r="C36" s="141" t="s">
        <v>12</v>
      </c>
      <c r="D36" s="141">
        <f>E36</f>
        <v>254737.88</v>
      </c>
      <c r="E36" s="141">
        <v>254737.88</v>
      </c>
    </row>
    <row r="37" spans="1:5" s="137" customFormat="1" x14ac:dyDescent="0.25">
      <c r="A37" s="138" t="s">
        <v>281</v>
      </c>
      <c r="B37" s="141" t="s">
        <v>259</v>
      </c>
      <c r="C37" s="141" t="s">
        <v>12</v>
      </c>
      <c r="D37" s="141">
        <f t="shared" ref="D37:D41" si="2">E37</f>
        <v>4247.8100000000004</v>
      </c>
      <c r="E37" s="141">
        <v>4247.8100000000004</v>
      </c>
    </row>
    <row r="38" spans="1:5" s="137" customFormat="1" ht="28.5" x14ac:dyDescent="0.25">
      <c r="A38" s="144" t="s">
        <v>97</v>
      </c>
      <c r="B38" s="140"/>
      <c r="C38" s="140"/>
      <c r="D38" s="141"/>
      <c r="E38" s="140"/>
    </row>
    <row r="39" spans="1:5" s="137" customFormat="1" ht="30" x14ac:dyDescent="0.25">
      <c r="A39" s="138" t="s">
        <v>193</v>
      </c>
      <c r="B39" s="141" t="s">
        <v>22</v>
      </c>
      <c r="C39" s="141" t="s">
        <v>11</v>
      </c>
      <c r="D39" s="141">
        <f t="shared" si="2"/>
        <v>57213.23</v>
      </c>
      <c r="E39" s="141">
        <v>57213.23</v>
      </c>
    </row>
    <row r="40" spans="1:5" s="137" customFormat="1" x14ac:dyDescent="0.25">
      <c r="A40" s="144" t="s">
        <v>98</v>
      </c>
      <c r="B40" s="140"/>
      <c r="C40" s="140"/>
      <c r="D40" s="141"/>
      <c r="E40" s="140"/>
    </row>
    <row r="41" spans="1:5" s="137" customFormat="1" x14ac:dyDescent="0.25">
      <c r="A41" s="138" t="s">
        <v>194</v>
      </c>
      <c r="B41" s="141" t="s">
        <v>258</v>
      </c>
      <c r="C41" s="141" t="s">
        <v>285</v>
      </c>
      <c r="D41" s="141">
        <f t="shared" si="2"/>
        <v>13600</v>
      </c>
      <c r="E41" s="141">
        <v>13600</v>
      </c>
    </row>
    <row r="42" spans="1:5" s="137" customFormat="1" ht="28.5" x14ac:dyDescent="0.25">
      <c r="A42" s="144" t="s">
        <v>286</v>
      </c>
      <c r="B42" s="140"/>
      <c r="C42" s="140"/>
      <c r="D42" s="140"/>
      <c r="E42" s="140"/>
    </row>
    <row r="43" spans="1:5" s="137" customFormat="1" x14ac:dyDescent="0.25">
      <c r="A43" s="138" t="s">
        <v>344</v>
      </c>
      <c r="B43" s="141">
        <v>2</v>
      </c>
      <c r="C43" s="141" t="s">
        <v>13</v>
      </c>
      <c r="D43" s="141">
        <f>E43/B43</f>
        <v>704.71</v>
      </c>
      <c r="E43" s="141">
        <v>1409.42</v>
      </c>
    </row>
    <row r="44" spans="1:5" s="137" customFormat="1" x14ac:dyDescent="0.25">
      <c r="A44" s="138" t="s">
        <v>345</v>
      </c>
      <c r="B44" s="141">
        <v>1</v>
      </c>
      <c r="C44" s="141" t="s">
        <v>15</v>
      </c>
      <c r="D44" s="141">
        <f t="shared" ref="D44:D84" si="3">E44/B44</f>
        <v>724.61</v>
      </c>
      <c r="E44" s="141">
        <v>724.61</v>
      </c>
    </row>
    <row r="45" spans="1:5" s="137" customFormat="1" ht="30" x14ac:dyDescent="0.25">
      <c r="A45" s="138" t="s">
        <v>346</v>
      </c>
      <c r="B45" s="141" t="s">
        <v>22</v>
      </c>
      <c r="C45" s="141" t="s">
        <v>16</v>
      </c>
      <c r="D45" s="141">
        <f>E45</f>
        <v>4412.1899999999996</v>
      </c>
      <c r="E45" s="141">
        <v>4412.1899999999996</v>
      </c>
    </row>
    <row r="46" spans="1:5" s="137" customFormat="1" ht="30" x14ac:dyDescent="0.25">
      <c r="A46" s="138" t="s">
        <v>347</v>
      </c>
      <c r="B46" s="141">
        <v>0.01</v>
      </c>
      <c r="C46" s="141" t="s">
        <v>17</v>
      </c>
      <c r="D46" s="141">
        <f t="shared" si="3"/>
        <v>30407</v>
      </c>
      <c r="E46" s="141">
        <v>304.07</v>
      </c>
    </row>
    <row r="47" spans="1:5" s="137" customFormat="1" x14ac:dyDescent="0.25">
      <c r="A47" s="138" t="s">
        <v>348</v>
      </c>
      <c r="B47" s="141">
        <v>2</v>
      </c>
      <c r="C47" s="141" t="s">
        <v>13</v>
      </c>
      <c r="D47" s="141">
        <f t="shared" si="3"/>
        <v>502.57</v>
      </c>
      <c r="E47" s="141">
        <v>1005.14</v>
      </c>
    </row>
    <row r="48" spans="1:5" s="137" customFormat="1" x14ac:dyDescent="0.25">
      <c r="A48" s="138" t="s">
        <v>349</v>
      </c>
      <c r="B48" s="141">
        <v>0.01</v>
      </c>
      <c r="C48" s="141" t="s">
        <v>17</v>
      </c>
      <c r="D48" s="141">
        <f t="shared" si="3"/>
        <v>39507</v>
      </c>
      <c r="E48" s="141">
        <v>395.07</v>
      </c>
    </row>
    <row r="49" spans="1:5" s="137" customFormat="1" ht="30" x14ac:dyDescent="0.25">
      <c r="A49" s="138" t="s">
        <v>223</v>
      </c>
      <c r="B49" s="141">
        <v>1</v>
      </c>
      <c r="C49" s="141" t="s">
        <v>149</v>
      </c>
      <c r="D49" s="141">
        <f t="shared" si="3"/>
        <v>1368.64</v>
      </c>
      <c r="E49" s="141">
        <v>1368.64</v>
      </c>
    </row>
    <row r="50" spans="1:5" s="137" customFormat="1" ht="30" x14ac:dyDescent="0.25">
      <c r="A50" s="138" t="s">
        <v>350</v>
      </c>
      <c r="B50" s="141">
        <v>2</v>
      </c>
      <c r="C50" s="141" t="s">
        <v>149</v>
      </c>
      <c r="D50" s="141">
        <f t="shared" si="3"/>
        <v>786.81</v>
      </c>
      <c r="E50" s="141">
        <v>1573.62</v>
      </c>
    </row>
    <row r="51" spans="1:5" s="137" customFormat="1" x14ac:dyDescent="0.25">
      <c r="A51" s="138" t="s">
        <v>351</v>
      </c>
      <c r="B51" s="141">
        <v>5</v>
      </c>
      <c r="C51" s="141" t="s">
        <v>113</v>
      </c>
      <c r="D51" s="141">
        <f t="shared" si="3"/>
        <v>100.708</v>
      </c>
      <c r="E51" s="141">
        <v>503.54</v>
      </c>
    </row>
    <row r="52" spans="1:5" s="137" customFormat="1" x14ac:dyDescent="0.25">
      <c r="A52" s="138" t="s">
        <v>58</v>
      </c>
      <c r="B52" s="141">
        <v>1</v>
      </c>
      <c r="C52" s="141" t="s">
        <v>14</v>
      </c>
      <c r="D52" s="141">
        <f t="shared" si="3"/>
        <v>1012.36</v>
      </c>
      <c r="E52" s="141">
        <v>1012.36</v>
      </c>
    </row>
    <row r="53" spans="1:5" s="137" customFormat="1" x14ac:dyDescent="0.25">
      <c r="A53" s="138" t="s">
        <v>352</v>
      </c>
      <c r="B53" s="141">
        <v>0.17</v>
      </c>
      <c r="C53" s="141" t="s">
        <v>16</v>
      </c>
      <c r="D53" s="141">
        <f t="shared" si="3"/>
        <v>1813.705882352941</v>
      </c>
      <c r="E53" s="141">
        <v>308.33</v>
      </c>
    </row>
    <row r="54" spans="1:5" s="137" customFormat="1" x14ac:dyDescent="0.25">
      <c r="A54" s="138" t="s">
        <v>353</v>
      </c>
      <c r="B54" s="141">
        <v>2</v>
      </c>
      <c r="C54" s="141" t="s">
        <v>354</v>
      </c>
      <c r="D54" s="141">
        <f t="shared" si="3"/>
        <v>1110.875</v>
      </c>
      <c r="E54" s="141">
        <v>2221.75</v>
      </c>
    </row>
    <row r="55" spans="1:5" s="137" customFormat="1" x14ac:dyDescent="0.25">
      <c r="A55" s="138" t="s">
        <v>76</v>
      </c>
      <c r="B55" s="141">
        <v>0.16</v>
      </c>
      <c r="C55" s="141" t="s">
        <v>77</v>
      </c>
      <c r="D55" s="141">
        <f t="shared" si="3"/>
        <v>30159.6875</v>
      </c>
      <c r="E55" s="141">
        <v>4825.55</v>
      </c>
    </row>
    <row r="56" spans="1:5" s="137" customFormat="1" ht="30" x14ac:dyDescent="0.25">
      <c r="A56" s="138" t="s">
        <v>59</v>
      </c>
      <c r="B56" s="141">
        <v>2.2610000000000001</v>
      </c>
      <c r="C56" s="141" t="s">
        <v>16</v>
      </c>
      <c r="D56" s="141">
        <f t="shared" si="3"/>
        <v>2028.3724015922155</v>
      </c>
      <c r="E56" s="141">
        <v>4586.1499999999996</v>
      </c>
    </row>
    <row r="57" spans="1:5" s="137" customFormat="1" ht="30" x14ac:dyDescent="0.25">
      <c r="A57" s="138" t="s">
        <v>355</v>
      </c>
      <c r="B57" s="141">
        <v>1.74</v>
      </c>
      <c r="C57" s="141" t="s">
        <v>16</v>
      </c>
      <c r="D57" s="141">
        <f t="shared" si="3"/>
        <v>2033.1781609195402</v>
      </c>
      <c r="E57" s="141">
        <v>3537.73</v>
      </c>
    </row>
    <row r="58" spans="1:5" s="137" customFormat="1" ht="30" x14ac:dyDescent="0.25">
      <c r="A58" s="138" t="s">
        <v>196</v>
      </c>
      <c r="B58" s="141">
        <v>0.01</v>
      </c>
      <c r="C58" s="141" t="s">
        <v>17</v>
      </c>
      <c r="D58" s="141">
        <f t="shared" si="3"/>
        <v>30144</v>
      </c>
      <c r="E58" s="141">
        <v>301.44</v>
      </c>
    </row>
    <row r="59" spans="1:5" s="137" customFormat="1" x14ac:dyDescent="0.25">
      <c r="A59" s="138" t="s">
        <v>78</v>
      </c>
      <c r="B59" s="141">
        <v>0.2</v>
      </c>
      <c r="C59" s="141" t="s">
        <v>15</v>
      </c>
      <c r="D59" s="141">
        <f t="shared" si="3"/>
        <v>18589.849999999999</v>
      </c>
      <c r="E59" s="141">
        <v>3717.97</v>
      </c>
    </row>
    <row r="60" spans="1:5" s="137" customFormat="1" ht="30" x14ac:dyDescent="0.25">
      <c r="A60" s="138" t="s">
        <v>62</v>
      </c>
      <c r="B60" s="141">
        <v>4</v>
      </c>
      <c r="C60" s="141" t="s">
        <v>18</v>
      </c>
      <c r="D60" s="141">
        <f t="shared" si="3"/>
        <v>252.17250000000001</v>
      </c>
      <c r="E60" s="141">
        <v>1008.69</v>
      </c>
    </row>
    <row r="61" spans="1:5" s="137" customFormat="1" x14ac:dyDescent="0.25">
      <c r="A61" s="138" t="s">
        <v>356</v>
      </c>
      <c r="B61" s="141">
        <v>3</v>
      </c>
      <c r="C61" s="141" t="s">
        <v>113</v>
      </c>
      <c r="D61" s="141">
        <f t="shared" si="3"/>
        <v>80.72</v>
      </c>
      <c r="E61" s="141">
        <v>242.16</v>
      </c>
    </row>
    <row r="62" spans="1:5" s="137" customFormat="1" x14ac:dyDescent="0.25">
      <c r="A62" s="138" t="s">
        <v>357</v>
      </c>
      <c r="B62" s="141">
        <v>2</v>
      </c>
      <c r="C62" s="141" t="s">
        <v>202</v>
      </c>
      <c r="D62" s="141">
        <f t="shared" si="3"/>
        <v>589.90499999999997</v>
      </c>
      <c r="E62" s="141">
        <v>1179.81</v>
      </c>
    </row>
    <row r="63" spans="1:5" s="137" customFormat="1" x14ac:dyDescent="0.25">
      <c r="A63" s="138" t="s">
        <v>291</v>
      </c>
      <c r="B63" s="141">
        <v>1</v>
      </c>
      <c r="C63" s="141" t="s">
        <v>13</v>
      </c>
      <c r="D63" s="141">
        <f t="shared" si="3"/>
        <v>7183.98</v>
      </c>
      <c r="E63" s="141">
        <v>7183.98</v>
      </c>
    </row>
    <row r="64" spans="1:5" s="137" customFormat="1" x14ac:dyDescent="0.25">
      <c r="A64" s="138" t="s">
        <v>198</v>
      </c>
      <c r="B64" s="141">
        <v>1</v>
      </c>
      <c r="C64" s="141" t="s">
        <v>14</v>
      </c>
      <c r="D64" s="141">
        <f>E64</f>
        <v>21045.38</v>
      </c>
      <c r="E64" s="126">
        <v>21045.38</v>
      </c>
    </row>
    <row r="65" spans="1:5" s="137" customFormat="1" ht="30" x14ac:dyDescent="0.25">
      <c r="A65" s="138" t="s">
        <v>200</v>
      </c>
      <c r="B65" s="141">
        <v>1</v>
      </c>
      <c r="C65" s="141" t="s">
        <v>19</v>
      </c>
      <c r="D65" s="141">
        <f t="shared" si="3"/>
        <v>868.12</v>
      </c>
      <c r="E65" s="141">
        <v>868.12</v>
      </c>
    </row>
    <row r="66" spans="1:5" s="137" customFormat="1" x14ac:dyDescent="0.25">
      <c r="A66" s="138" t="s">
        <v>293</v>
      </c>
      <c r="B66" s="141">
        <v>0.01</v>
      </c>
      <c r="C66" s="141" t="s">
        <v>19</v>
      </c>
      <c r="D66" s="141">
        <f t="shared" si="3"/>
        <v>30424</v>
      </c>
      <c r="E66" s="141">
        <v>304.24</v>
      </c>
    </row>
    <row r="67" spans="1:5" s="137" customFormat="1" ht="30" x14ac:dyDescent="0.25">
      <c r="A67" s="138" t="s">
        <v>358</v>
      </c>
      <c r="B67" s="141">
        <v>0.02</v>
      </c>
      <c r="C67" s="141" t="s">
        <v>17</v>
      </c>
      <c r="D67" s="141">
        <f t="shared" si="3"/>
        <v>88618.499999999985</v>
      </c>
      <c r="E67" s="141">
        <v>1772.37</v>
      </c>
    </row>
    <row r="68" spans="1:5" s="137" customFormat="1" x14ac:dyDescent="0.25">
      <c r="A68" s="138" t="s">
        <v>65</v>
      </c>
      <c r="B68" s="141">
        <v>34</v>
      </c>
      <c r="C68" s="141" t="s">
        <v>19</v>
      </c>
      <c r="D68" s="141">
        <f t="shared" si="3"/>
        <v>300.82205882352946</v>
      </c>
      <c r="E68" s="141">
        <v>10227.950000000001</v>
      </c>
    </row>
    <row r="69" spans="1:5" s="137" customFormat="1" ht="28.5" x14ac:dyDescent="0.25">
      <c r="A69" s="144" t="s">
        <v>294</v>
      </c>
      <c r="B69" s="140"/>
      <c r="C69" s="140"/>
      <c r="D69" s="141"/>
      <c r="E69" s="140"/>
    </row>
    <row r="70" spans="1:5" s="137" customFormat="1" ht="30" x14ac:dyDescent="0.25">
      <c r="A70" s="138" t="s">
        <v>346</v>
      </c>
      <c r="B70" s="141" t="s">
        <v>22</v>
      </c>
      <c r="C70" s="141" t="s">
        <v>16</v>
      </c>
      <c r="D70" s="141">
        <f>E70</f>
        <v>4275.8100000000004</v>
      </c>
      <c r="E70" s="141">
        <v>4275.8100000000004</v>
      </c>
    </row>
    <row r="71" spans="1:5" s="137" customFormat="1" ht="30" x14ac:dyDescent="0.25">
      <c r="A71" s="138" t="s">
        <v>234</v>
      </c>
      <c r="B71" s="141">
        <v>2E-3</v>
      </c>
      <c r="C71" s="141" t="s">
        <v>85</v>
      </c>
      <c r="D71" s="141">
        <f t="shared" si="3"/>
        <v>4660</v>
      </c>
      <c r="E71" s="141">
        <v>9.32</v>
      </c>
    </row>
    <row r="72" spans="1:5" s="137" customFormat="1" x14ac:dyDescent="0.25">
      <c r="A72" s="138" t="s">
        <v>235</v>
      </c>
      <c r="B72" s="141">
        <v>0.16</v>
      </c>
      <c r="C72" s="141" t="s">
        <v>17</v>
      </c>
      <c r="D72" s="141">
        <f t="shared" si="3"/>
        <v>4636.875</v>
      </c>
      <c r="E72" s="141">
        <v>741.9</v>
      </c>
    </row>
    <row r="73" spans="1:5" s="137" customFormat="1" x14ac:dyDescent="0.25">
      <c r="A73" s="138" t="s">
        <v>243</v>
      </c>
      <c r="B73" s="141">
        <v>2E-3</v>
      </c>
      <c r="C73" s="141" t="s">
        <v>85</v>
      </c>
      <c r="D73" s="141">
        <f t="shared" si="3"/>
        <v>318630</v>
      </c>
      <c r="E73" s="141">
        <v>637.26</v>
      </c>
    </row>
    <row r="74" spans="1:5" s="137" customFormat="1" x14ac:dyDescent="0.25">
      <c r="A74" s="138" t="s">
        <v>247</v>
      </c>
      <c r="B74" s="141">
        <v>0.02</v>
      </c>
      <c r="C74" s="141" t="s">
        <v>17</v>
      </c>
      <c r="D74" s="141">
        <f t="shared" si="3"/>
        <v>59455.999999999993</v>
      </c>
      <c r="E74" s="141">
        <v>1189.1199999999999</v>
      </c>
    </row>
    <row r="75" spans="1:5" s="137" customFormat="1" x14ac:dyDescent="0.25">
      <c r="A75" s="138" t="s">
        <v>359</v>
      </c>
      <c r="B75" s="141">
        <v>2.1999999999999999E-2</v>
      </c>
      <c r="C75" s="141" t="s">
        <v>15</v>
      </c>
      <c r="D75" s="141">
        <f t="shared" si="3"/>
        <v>52512.272727272728</v>
      </c>
      <c r="E75" s="141">
        <v>1155.27</v>
      </c>
    </row>
    <row r="76" spans="1:5" s="137" customFormat="1" ht="30" x14ac:dyDescent="0.25">
      <c r="A76" s="138" t="s">
        <v>360</v>
      </c>
      <c r="B76" s="141">
        <v>1</v>
      </c>
      <c r="C76" s="141" t="s">
        <v>13</v>
      </c>
      <c r="D76" s="141">
        <f t="shared" si="3"/>
        <v>3104.87</v>
      </c>
      <c r="E76" s="141">
        <v>3104.87</v>
      </c>
    </row>
    <row r="77" spans="1:5" s="137" customFormat="1" ht="30" x14ac:dyDescent="0.25">
      <c r="A77" s="138" t="s">
        <v>66</v>
      </c>
      <c r="B77" s="141">
        <v>2.2599999999999998</v>
      </c>
      <c r="C77" s="141" t="s">
        <v>16</v>
      </c>
      <c r="D77" s="141">
        <f t="shared" si="3"/>
        <v>2025.4513274336286</v>
      </c>
      <c r="E77" s="141">
        <v>4577.5200000000004</v>
      </c>
    </row>
    <row r="78" spans="1:5" s="137" customFormat="1" ht="30" x14ac:dyDescent="0.25">
      <c r="A78" s="138" t="s">
        <v>207</v>
      </c>
      <c r="B78" s="141">
        <v>2.2610000000000001</v>
      </c>
      <c r="C78" s="141" t="s">
        <v>16</v>
      </c>
      <c r="D78" s="141">
        <f t="shared" si="3"/>
        <v>2008.0451127819547</v>
      </c>
      <c r="E78" s="141">
        <v>4540.1899999999996</v>
      </c>
    </row>
    <row r="79" spans="1:5" s="137" customFormat="1" x14ac:dyDescent="0.25">
      <c r="A79" s="138" t="s">
        <v>361</v>
      </c>
      <c r="B79" s="141">
        <v>290</v>
      </c>
      <c r="C79" s="141" t="s">
        <v>67</v>
      </c>
      <c r="D79" s="141">
        <f t="shared" si="3"/>
        <v>54.18613793103448</v>
      </c>
      <c r="E79" s="141">
        <v>15713.98</v>
      </c>
    </row>
    <row r="80" spans="1:5" s="137" customFormat="1" ht="30" x14ac:dyDescent="0.25">
      <c r="A80" s="138" t="s">
        <v>362</v>
      </c>
      <c r="B80" s="141">
        <v>2.5</v>
      </c>
      <c r="C80" s="141" t="s">
        <v>363</v>
      </c>
      <c r="D80" s="141">
        <f t="shared" si="3"/>
        <v>57.936</v>
      </c>
      <c r="E80" s="141">
        <v>144.84</v>
      </c>
    </row>
    <row r="81" spans="1:5" s="137" customFormat="1" x14ac:dyDescent="0.25">
      <c r="A81" s="138" t="s">
        <v>211</v>
      </c>
      <c r="B81" s="141" t="s">
        <v>370</v>
      </c>
      <c r="C81" s="141" t="s">
        <v>16</v>
      </c>
      <c r="D81" s="141">
        <f>E81</f>
        <v>6100.77</v>
      </c>
      <c r="E81" s="141">
        <v>6100.77</v>
      </c>
    </row>
    <row r="82" spans="1:5" s="137" customFormat="1" x14ac:dyDescent="0.25">
      <c r="A82" s="138" t="s">
        <v>143</v>
      </c>
      <c r="B82" s="141">
        <v>0.04</v>
      </c>
      <c r="C82" s="141" t="s">
        <v>86</v>
      </c>
      <c r="D82" s="141">
        <f t="shared" si="3"/>
        <v>24941.5</v>
      </c>
      <c r="E82" s="141">
        <v>997.66</v>
      </c>
    </row>
    <row r="83" spans="1:5" s="137" customFormat="1" x14ac:dyDescent="0.25">
      <c r="A83" s="138" t="s">
        <v>144</v>
      </c>
      <c r="B83" s="141">
        <v>0.02</v>
      </c>
      <c r="C83" s="141" t="s">
        <v>86</v>
      </c>
      <c r="D83" s="141">
        <f t="shared" si="3"/>
        <v>36810</v>
      </c>
      <c r="E83" s="141">
        <v>736.2</v>
      </c>
    </row>
    <row r="84" spans="1:5" s="137" customFormat="1" x14ac:dyDescent="0.25">
      <c r="A84" s="138" t="s">
        <v>364</v>
      </c>
      <c r="B84" s="141">
        <v>0.01</v>
      </c>
      <c r="C84" s="141" t="s">
        <v>86</v>
      </c>
      <c r="D84" s="141">
        <f t="shared" si="3"/>
        <v>41770</v>
      </c>
      <c r="E84" s="141">
        <v>417.7</v>
      </c>
    </row>
    <row r="85" spans="1:5" s="137" customFormat="1" ht="28.5" x14ac:dyDescent="0.25">
      <c r="A85" s="144" t="s">
        <v>38</v>
      </c>
      <c r="B85" s="140"/>
      <c r="C85" s="140"/>
      <c r="D85" s="140"/>
      <c r="E85" s="140"/>
    </row>
    <row r="86" spans="1:5" s="137" customFormat="1" ht="30" x14ac:dyDescent="0.25">
      <c r="A86" s="138" t="s">
        <v>57</v>
      </c>
      <c r="B86" s="141" t="s">
        <v>258</v>
      </c>
      <c r="C86" s="141" t="s">
        <v>11</v>
      </c>
      <c r="D86" s="141">
        <f>E86</f>
        <v>10685.93</v>
      </c>
      <c r="E86" s="141">
        <v>10685.93</v>
      </c>
    </row>
    <row r="87" spans="1:5" s="137" customFormat="1" x14ac:dyDescent="0.25">
      <c r="A87" s="144" t="s">
        <v>80</v>
      </c>
      <c r="B87" s="140"/>
      <c r="C87" s="140"/>
      <c r="D87" s="141"/>
      <c r="E87" s="140"/>
    </row>
    <row r="88" spans="1:5" s="137" customFormat="1" x14ac:dyDescent="0.25">
      <c r="A88" s="138" t="s">
        <v>81</v>
      </c>
      <c r="B88" s="141" t="s">
        <v>258</v>
      </c>
      <c r="C88" s="141" t="s">
        <v>11</v>
      </c>
      <c r="D88" s="141">
        <f t="shared" ref="D88:D93" si="4">E88</f>
        <v>21600</v>
      </c>
      <c r="E88" s="141">
        <v>21600</v>
      </c>
    </row>
    <row r="89" spans="1:5" s="137" customFormat="1" ht="42.75" x14ac:dyDescent="0.25">
      <c r="A89" s="144" t="s">
        <v>365</v>
      </c>
      <c r="B89" s="140"/>
      <c r="C89" s="140"/>
      <c r="D89" s="141"/>
      <c r="E89" s="140"/>
    </row>
    <row r="90" spans="1:5" s="137" customFormat="1" x14ac:dyDescent="0.25">
      <c r="A90" s="138" t="s">
        <v>83</v>
      </c>
      <c r="B90" s="141" t="s">
        <v>22</v>
      </c>
      <c r="C90" s="141" t="s">
        <v>11</v>
      </c>
      <c r="D90" s="141">
        <f t="shared" si="4"/>
        <v>9087.84</v>
      </c>
      <c r="E90" s="141">
        <v>9087.84</v>
      </c>
    </row>
    <row r="91" spans="1:5" s="137" customFormat="1" ht="30" x14ac:dyDescent="0.25">
      <c r="A91" s="138" t="s">
        <v>366</v>
      </c>
      <c r="B91" s="141" t="s">
        <v>22</v>
      </c>
      <c r="C91" s="141" t="s">
        <v>11</v>
      </c>
      <c r="D91" s="141">
        <f t="shared" si="4"/>
        <v>2048.2199999999998</v>
      </c>
      <c r="E91" s="141">
        <v>2048.2199999999998</v>
      </c>
    </row>
    <row r="92" spans="1:5" s="137" customFormat="1" x14ac:dyDescent="0.25">
      <c r="A92" s="144" t="s">
        <v>367</v>
      </c>
      <c r="B92" s="140"/>
      <c r="C92" s="140"/>
      <c r="D92" s="141"/>
      <c r="E92" s="140"/>
    </row>
    <row r="93" spans="1:5" s="137" customFormat="1" x14ac:dyDescent="0.25">
      <c r="A93" s="138" t="s">
        <v>368</v>
      </c>
      <c r="B93" s="141" t="s">
        <v>370</v>
      </c>
      <c r="C93" s="141" t="s">
        <v>13</v>
      </c>
      <c r="D93" s="141">
        <f t="shared" si="4"/>
        <v>4450.67</v>
      </c>
      <c r="E93" s="141">
        <v>4450.67</v>
      </c>
    </row>
    <row r="94" spans="1:5" s="28" customFormat="1" x14ac:dyDescent="0.25">
      <c r="A94" s="36" t="s">
        <v>10</v>
      </c>
      <c r="B94" s="51"/>
      <c r="C94" s="51"/>
      <c r="D94" s="51"/>
      <c r="E94" s="52"/>
    </row>
    <row r="95" spans="1:5" s="28" customFormat="1" x14ac:dyDescent="0.25">
      <c r="A95" s="37" t="s">
        <v>71</v>
      </c>
      <c r="B95" s="53" t="s">
        <v>21</v>
      </c>
      <c r="C95" s="53" t="s">
        <v>11</v>
      </c>
      <c r="D95" s="53">
        <f>E95</f>
        <v>87946.598999999987</v>
      </c>
      <c r="E95" s="54">
        <f>SUM(E17:E93)*15%</f>
        <v>87946.598999999987</v>
      </c>
    </row>
    <row r="96" spans="1:5" s="137" customFormat="1" x14ac:dyDescent="0.25">
      <c r="A96" s="142" t="s">
        <v>24</v>
      </c>
      <c r="B96" s="141"/>
      <c r="C96" s="141"/>
      <c r="D96" s="141"/>
      <c r="E96" s="143">
        <f>SUM(E16:E95)</f>
        <v>674257.25899999985</v>
      </c>
    </row>
    <row r="97" spans="1:5" s="137" customFormat="1" x14ac:dyDescent="0.25">
      <c r="A97" s="207"/>
      <c r="B97" s="207"/>
      <c r="C97" s="207"/>
      <c r="D97" s="207"/>
      <c r="E97" s="207"/>
    </row>
    <row r="98" spans="1:5" s="137" customFormat="1" x14ac:dyDescent="0.25">
      <c r="A98" s="207"/>
      <c r="B98" s="207"/>
      <c r="C98" s="207"/>
      <c r="D98" s="207"/>
      <c r="E98" s="207"/>
    </row>
    <row r="99" spans="1:5" s="137" customFormat="1" ht="39.75" customHeight="1" x14ac:dyDescent="0.25">
      <c r="A99" s="209" t="s">
        <v>372</v>
      </c>
      <c r="B99" s="209"/>
      <c r="C99" s="209"/>
      <c r="D99" s="209"/>
      <c r="E99" s="209"/>
    </row>
    <row r="100" spans="1:5" s="137" customFormat="1" ht="27.75" customHeight="1" x14ac:dyDescent="0.25">
      <c r="A100" s="209" t="s">
        <v>313</v>
      </c>
      <c r="B100" s="209"/>
      <c r="C100" s="209"/>
      <c r="D100" s="209"/>
      <c r="E100" s="209"/>
    </row>
    <row r="101" spans="1:5" s="137" customFormat="1" ht="24" customHeight="1" x14ac:dyDescent="0.25">
      <c r="A101" s="209" t="s">
        <v>314</v>
      </c>
      <c r="B101" s="209"/>
      <c r="C101" s="209"/>
      <c r="D101" s="209"/>
      <c r="E101" s="209"/>
    </row>
    <row r="102" spans="1:5" s="137" customFormat="1" ht="30.75" customHeight="1" x14ac:dyDescent="0.25">
      <c r="A102" s="209" t="s">
        <v>315</v>
      </c>
      <c r="B102" s="209"/>
      <c r="C102" s="209"/>
      <c r="D102" s="209"/>
      <c r="E102" s="209"/>
    </row>
    <row r="103" spans="1:5" s="137" customFormat="1" x14ac:dyDescent="0.25">
      <c r="A103" s="207"/>
      <c r="B103" s="207"/>
      <c r="C103" s="207"/>
      <c r="D103" s="207"/>
      <c r="E103" s="207"/>
    </row>
    <row r="104" spans="1:5" s="137" customFormat="1" ht="24.75" customHeight="1" x14ac:dyDescent="0.25">
      <c r="B104" s="209"/>
      <c r="C104" s="209"/>
      <c r="D104" s="209"/>
      <c r="E104" s="209"/>
    </row>
    <row r="105" spans="1:5" s="137" customFormat="1" ht="18.75" customHeight="1" x14ac:dyDescent="0.25">
      <c r="A105" s="207" t="s">
        <v>369</v>
      </c>
      <c r="B105" s="207"/>
      <c r="C105" s="207"/>
      <c r="D105" s="207"/>
      <c r="E105" s="207"/>
    </row>
    <row r="106" spans="1:5" s="137" customFormat="1" ht="15.75" customHeight="1" x14ac:dyDescent="0.25">
      <c r="A106" s="207" t="s">
        <v>373</v>
      </c>
      <c r="B106" s="207"/>
      <c r="C106" s="207"/>
      <c r="D106" s="207"/>
      <c r="E106" s="207"/>
    </row>
    <row r="107" spans="1:5" s="137" customFormat="1" ht="10.5" customHeight="1" x14ac:dyDescent="0.25">
      <c r="B107" s="207"/>
      <c r="C107" s="207"/>
      <c r="D107" s="207" t="s">
        <v>26</v>
      </c>
      <c r="E107" s="207"/>
    </row>
    <row r="108" spans="1:5" s="137" customFormat="1" x14ac:dyDescent="0.25">
      <c r="A108" s="207"/>
      <c r="B108" s="207"/>
      <c r="C108" s="207"/>
      <c r="D108" s="207"/>
      <c r="E108" s="207"/>
    </row>
    <row r="109" spans="1:5" s="137" customFormat="1" x14ac:dyDescent="0.25">
      <c r="A109" s="207" t="s">
        <v>316</v>
      </c>
      <c r="B109" s="207"/>
      <c r="C109" s="207"/>
      <c r="D109" s="207"/>
      <c r="E109" s="207"/>
    </row>
    <row r="110" spans="1:5" s="137" customFormat="1" ht="10.5" customHeight="1" x14ac:dyDescent="0.25">
      <c r="B110" s="207"/>
      <c r="C110" s="207"/>
      <c r="D110" s="207" t="s">
        <v>26</v>
      </c>
      <c r="E110" s="207"/>
    </row>
    <row r="111" spans="1:5" s="137" customFormat="1" ht="11.25" customHeight="1" x14ac:dyDescent="0.25">
      <c r="A111" s="207"/>
      <c r="B111" s="207"/>
      <c r="C111" s="207"/>
      <c r="D111" s="207"/>
      <c r="E111" s="207"/>
    </row>
  </sheetData>
  <mergeCells count="31">
    <mergeCell ref="A103:E103"/>
    <mergeCell ref="B110:C110"/>
    <mergeCell ref="D110:E110"/>
    <mergeCell ref="A111:E111"/>
    <mergeCell ref="A105:E105"/>
    <mergeCell ref="A106:E106"/>
    <mergeCell ref="B107:C107"/>
    <mergeCell ref="D107:E107"/>
    <mergeCell ref="A108:E108"/>
    <mergeCell ref="A109:E109"/>
    <mergeCell ref="A6:D6"/>
    <mergeCell ref="A7:E7"/>
    <mergeCell ref="A8:E8"/>
    <mergeCell ref="A9:E9"/>
    <mergeCell ref="B104:E104"/>
    <mergeCell ref="A97:E97"/>
    <mergeCell ref="A98:E98"/>
    <mergeCell ref="A10:E10"/>
    <mergeCell ref="A11:E11"/>
    <mergeCell ref="A12:E12"/>
    <mergeCell ref="A13:E13"/>
    <mergeCell ref="A14:E14"/>
    <mergeCell ref="A99:E99"/>
    <mergeCell ref="A100:E100"/>
    <mergeCell ref="A101:E101"/>
    <mergeCell ref="A102:E102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workbookViewId="0">
      <selection activeCell="E31" sqref="E31"/>
    </sheetView>
  </sheetViews>
  <sheetFormatPr defaultColWidth="9.140625" defaultRowHeight="15" x14ac:dyDescent="0.25"/>
  <cols>
    <col min="1" max="1" width="12.5703125" style="92" customWidth="1"/>
    <col min="2" max="2" width="14.5703125" style="92" customWidth="1"/>
    <col min="3" max="3" width="19.5703125" style="92" customWidth="1"/>
    <col min="4" max="4" width="14.42578125" style="92" customWidth="1"/>
    <col min="5" max="5" width="18.28515625" style="92" customWidth="1"/>
    <col min="6" max="6" width="16.28515625" style="92" customWidth="1"/>
    <col min="7" max="7" width="9.140625" style="92"/>
    <col min="8" max="8" width="14.5703125" style="92" bestFit="1" customWidth="1"/>
    <col min="9" max="16384" width="9.140625" style="92"/>
  </cols>
  <sheetData>
    <row r="1" spans="1:19" s="63" customFormat="1" ht="35.25" customHeight="1" x14ac:dyDescent="0.3">
      <c r="A1" s="189" t="s">
        <v>409</v>
      </c>
      <c r="B1" s="189"/>
      <c r="C1" s="189"/>
      <c r="D1" s="189"/>
      <c r="E1" s="189"/>
      <c r="F1" s="189"/>
    </row>
    <row r="2" spans="1:19" s="63" customFormat="1" x14ac:dyDescent="0.25">
      <c r="A2" s="64"/>
      <c r="B2" s="64"/>
      <c r="C2" s="64"/>
      <c r="D2" s="64"/>
      <c r="E2" s="64"/>
      <c r="F2" s="64"/>
    </row>
    <row r="3" spans="1:19" s="63" customFormat="1" ht="19.5" customHeight="1" x14ac:dyDescent="0.25">
      <c r="A3" s="65" t="s">
        <v>410</v>
      </c>
      <c r="B3" s="65"/>
      <c r="C3" s="65"/>
      <c r="D3" s="65"/>
      <c r="E3" s="65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s="63" customFormat="1" ht="19.5" customHeight="1" x14ac:dyDescent="0.25">
      <c r="A4" s="65"/>
      <c r="B4" s="65"/>
      <c r="C4" s="65"/>
      <c r="D4" s="65"/>
      <c r="E4" s="65"/>
      <c r="F4" s="66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19" s="63" customFormat="1" ht="36.75" customHeight="1" x14ac:dyDescent="0.25">
      <c r="A5" s="190" t="s">
        <v>165</v>
      </c>
      <c r="B5" s="190"/>
      <c r="C5" s="190"/>
      <c r="D5" s="190"/>
      <c r="E5" s="190"/>
      <c r="F5" s="190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</row>
    <row r="6" spans="1:19" s="77" customFormat="1" ht="27.75" customHeight="1" x14ac:dyDescent="0.25">
      <c r="A6" s="105" t="s">
        <v>166</v>
      </c>
      <c r="B6" s="105">
        <v>4</v>
      </c>
      <c r="C6" s="105" t="s">
        <v>167</v>
      </c>
      <c r="D6" s="113">
        <v>3469</v>
      </c>
      <c r="E6" s="105" t="s">
        <v>168</v>
      </c>
      <c r="F6" s="106">
        <v>1722.8</v>
      </c>
      <c r="G6" s="68"/>
      <c r="H6" s="70"/>
      <c r="I6" s="71"/>
      <c r="J6" s="72"/>
      <c r="K6" s="145"/>
      <c r="L6" s="74"/>
      <c r="M6" s="74"/>
      <c r="N6" s="74"/>
      <c r="O6" s="74"/>
      <c r="P6" s="75"/>
      <c r="Q6" s="191"/>
      <c r="R6" s="192"/>
      <c r="S6" s="76"/>
    </row>
    <row r="7" spans="1:19" s="79" customFormat="1" ht="32.25" customHeight="1" x14ac:dyDescent="0.25">
      <c r="A7" s="105" t="s">
        <v>169</v>
      </c>
      <c r="B7" s="105">
        <v>4</v>
      </c>
      <c r="C7" s="105" t="s">
        <v>170</v>
      </c>
      <c r="D7" s="113">
        <v>324</v>
      </c>
      <c r="E7" s="105" t="s">
        <v>171</v>
      </c>
      <c r="F7" s="106">
        <v>1148.5999999999999</v>
      </c>
      <c r="G7" s="68"/>
      <c r="H7" s="70"/>
      <c r="I7" s="71"/>
      <c r="J7" s="72"/>
      <c r="K7" s="145"/>
      <c r="L7" s="74"/>
      <c r="M7" s="74"/>
      <c r="N7" s="74"/>
      <c r="O7" s="74"/>
      <c r="P7" s="75"/>
      <c r="Q7" s="191"/>
      <c r="R7" s="193"/>
      <c r="S7" s="78"/>
    </row>
    <row r="8" spans="1:19" s="79" customFormat="1" ht="45" customHeight="1" x14ac:dyDescent="0.25">
      <c r="A8" s="105" t="s">
        <v>172</v>
      </c>
      <c r="B8" s="105">
        <v>60</v>
      </c>
      <c r="C8" s="105" t="s">
        <v>173</v>
      </c>
      <c r="D8" s="106">
        <v>409.2</v>
      </c>
      <c r="E8" s="105" t="s">
        <v>174</v>
      </c>
      <c r="F8" s="106">
        <v>703.5</v>
      </c>
      <c r="G8" s="68"/>
      <c r="H8" s="70"/>
      <c r="I8" s="71"/>
      <c r="J8" s="72"/>
      <c r="K8" s="145"/>
      <c r="L8" s="74"/>
      <c r="M8" s="74"/>
      <c r="N8" s="74"/>
      <c r="O8" s="74"/>
      <c r="P8" s="75"/>
      <c r="Q8" s="191"/>
      <c r="R8" s="192"/>
      <c r="S8" s="78"/>
    </row>
    <row r="9" spans="1:19" s="79" customFormat="1" ht="33.75" customHeight="1" x14ac:dyDescent="0.25">
      <c r="A9" s="69"/>
      <c r="B9" s="72"/>
      <c r="C9" s="69"/>
      <c r="D9" s="80"/>
      <c r="E9" s="72"/>
      <c r="F9" s="81"/>
      <c r="G9" s="68"/>
      <c r="H9" s="70"/>
      <c r="I9" s="71"/>
      <c r="J9" s="72"/>
      <c r="K9" s="145"/>
      <c r="L9" s="74"/>
      <c r="M9" s="74"/>
      <c r="N9" s="74"/>
      <c r="O9" s="74"/>
      <c r="P9" s="68"/>
      <c r="Q9" s="145"/>
      <c r="R9" s="146"/>
      <c r="S9" s="68"/>
    </row>
    <row r="10" spans="1:19" s="85" customFormat="1" ht="15" customHeight="1" thickBot="1" x14ac:dyDescent="0.3">
      <c r="A10" s="83"/>
      <c r="B10" s="83"/>
      <c r="C10" s="83"/>
      <c r="D10" s="83"/>
      <c r="E10" s="83"/>
      <c r="F10" s="147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</row>
    <row r="11" spans="1:19" s="85" customFormat="1" ht="30" customHeight="1" x14ac:dyDescent="0.25">
      <c r="A11" s="194" t="s">
        <v>175</v>
      </c>
      <c r="B11" s="195"/>
      <c r="C11" s="195"/>
      <c r="D11" s="195"/>
      <c r="E11" s="196"/>
      <c r="F11" s="86" t="s">
        <v>176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</row>
    <row r="12" spans="1:19" s="109" customFormat="1" ht="30" customHeight="1" x14ac:dyDescent="0.25">
      <c r="A12" s="197" t="s">
        <v>177</v>
      </c>
      <c r="B12" s="198"/>
      <c r="C12" s="198"/>
      <c r="D12" s="198"/>
      <c r="E12" s="199"/>
      <c r="F12" s="107">
        <v>376419.96500000032</v>
      </c>
      <c r="G12" s="171"/>
    </row>
    <row r="13" spans="1:19" s="109" customFormat="1" ht="30" customHeight="1" x14ac:dyDescent="0.25">
      <c r="A13" s="197" t="s">
        <v>178</v>
      </c>
      <c r="B13" s="198"/>
      <c r="C13" s="198"/>
      <c r="D13" s="198"/>
      <c r="E13" s="199"/>
      <c r="F13" s="107">
        <v>329827.65000000002</v>
      </c>
    </row>
    <row r="14" spans="1:19" s="109" customFormat="1" ht="30" customHeight="1" x14ac:dyDescent="0.25">
      <c r="A14" s="197" t="s">
        <v>179</v>
      </c>
      <c r="B14" s="198"/>
      <c r="C14" s="198"/>
      <c r="D14" s="198"/>
      <c r="E14" s="199"/>
      <c r="F14" s="110">
        <f>SUM(F15:F17)</f>
        <v>833439.49</v>
      </c>
    </row>
    <row r="15" spans="1:19" s="85" customFormat="1" ht="28.5" customHeight="1" x14ac:dyDescent="0.25">
      <c r="A15" s="186" t="s">
        <v>180</v>
      </c>
      <c r="B15" s="187"/>
      <c r="C15" s="187"/>
      <c r="D15" s="187"/>
      <c r="E15" s="188"/>
      <c r="F15" s="88">
        <v>619646.11</v>
      </c>
    </row>
    <row r="16" spans="1:19" s="85" customFormat="1" ht="24.75" customHeight="1" x14ac:dyDescent="0.25">
      <c r="A16" s="186" t="s">
        <v>181</v>
      </c>
      <c r="B16" s="187"/>
      <c r="C16" s="187"/>
      <c r="D16" s="187"/>
      <c r="E16" s="188"/>
      <c r="F16" s="88">
        <v>58243.38</v>
      </c>
    </row>
    <row r="17" spans="1:19" s="85" customFormat="1" ht="30" customHeight="1" x14ac:dyDescent="0.25">
      <c r="A17" s="186" t="s">
        <v>182</v>
      </c>
      <c r="B17" s="187"/>
      <c r="C17" s="187"/>
      <c r="D17" s="187"/>
      <c r="E17" s="188"/>
      <c r="F17" s="88">
        <v>155550</v>
      </c>
    </row>
    <row r="18" spans="1:19" s="109" customFormat="1" ht="30" customHeight="1" x14ac:dyDescent="0.25">
      <c r="A18" s="197" t="s">
        <v>183</v>
      </c>
      <c r="B18" s="198"/>
      <c r="C18" s="198"/>
      <c r="D18" s="198"/>
      <c r="E18" s="199"/>
      <c r="F18" s="110">
        <f>SUM(F19:F21)</f>
        <v>823619.33</v>
      </c>
    </row>
    <row r="19" spans="1:19" s="85" customFormat="1" ht="30" customHeight="1" x14ac:dyDescent="0.25">
      <c r="A19" s="186" t="s">
        <v>180</v>
      </c>
      <c r="B19" s="187"/>
      <c r="C19" s="187"/>
      <c r="D19" s="187"/>
      <c r="E19" s="188"/>
      <c r="F19" s="88">
        <v>609486.98</v>
      </c>
    </row>
    <row r="20" spans="1:19" s="85" customFormat="1" ht="30" customHeight="1" x14ac:dyDescent="0.25">
      <c r="A20" s="186" t="s">
        <v>181</v>
      </c>
      <c r="B20" s="187"/>
      <c r="C20" s="187"/>
      <c r="D20" s="187"/>
      <c r="E20" s="188"/>
      <c r="F20" s="88">
        <v>58582.35</v>
      </c>
    </row>
    <row r="21" spans="1:19" s="89" customFormat="1" ht="30" customHeight="1" x14ac:dyDescent="0.2">
      <c r="A21" s="186" t="s">
        <v>182</v>
      </c>
      <c r="B21" s="187"/>
      <c r="C21" s="187"/>
      <c r="D21" s="187"/>
      <c r="E21" s="188"/>
      <c r="F21" s="88">
        <v>155550</v>
      </c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</row>
    <row r="22" spans="1:19" s="111" customFormat="1" ht="30" customHeight="1" x14ac:dyDescent="0.25">
      <c r="A22" s="197" t="s">
        <v>184</v>
      </c>
      <c r="B22" s="198"/>
      <c r="C22" s="198"/>
      <c r="D22" s="198"/>
      <c r="E22" s="199"/>
      <c r="F22" s="110">
        <f>F12+F18</f>
        <v>1200039.2950000004</v>
      </c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</row>
    <row r="23" spans="1:19" s="111" customFormat="1" ht="30" customHeight="1" x14ac:dyDescent="0.25">
      <c r="A23" s="197" t="s">
        <v>185</v>
      </c>
      <c r="B23" s="198"/>
      <c r="C23" s="198"/>
      <c r="D23" s="198"/>
      <c r="E23" s="199"/>
      <c r="F23" s="110">
        <f>акт21!E98</f>
        <v>611184.77300000004</v>
      </c>
      <c r="G23" s="171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</row>
    <row r="24" spans="1:19" s="111" customFormat="1" ht="30" customHeight="1" x14ac:dyDescent="0.25">
      <c r="A24" s="197" t="s">
        <v>327</v>
      </c>
      <c r="B24" s="198"/>
      <c r="C24" s="198"/>
      <c r="D24" s="198"/>
      <c r="E24" s="199"/>
      <c r="F24" s="110">
        <f>F22-F23</f>
        <v>588854.52200000035</v>
      </c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</row>
    <row r="25" spans="1:19" s="111" customFormat="1" ht="30" customHeight="1" x14ac:dyDescent="0.25">
      <c r="A25" s="197" t="s">
        <v>187</v>
      </c>
      <c r="B25" s="198"/>
      <c r="C25" s="198"/>
      <c r="D25" s="198"/>
      <c r="E25" s="199"/>
      <c r="F25" s="112">
        <f>F13+F14-F18</f>
        <v>339647.81000000017</v>
      </c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</row>
    <row r="26" spans="1:19" s="89" customFormat="1" ht="11.45" customHeight="1" x14ac:dyDescent="0.25">
      <c r="A26" s="90"/>
      <c r="B26" s="90"/>
      <c r="C26" s="90"/>
      <c r="D26" s="90"/>
      <c r="E26" s="90"/>
      <c r="F26" s="90"/>
    </row>
    <row r="27" spans="1:19" s="91" customFormat="1" ht="64.5" customHeight="1" x14ac:dyDescent="0.2">
      <c r="A27" s="200" t="s">
        <v>188</v>
      </c>
      <c r="B27" s="200"/>
      <c r="C27" s="200"/>
      <c r="D27" s="200"/>
    </row>
    <row r="28" spans="1:19" s="63" customFormat="1" ht="21.75" hidden="1" customHeight="1" x14ac:dyDescent="0.25">
      <c r="A28" s="201" t="s">
        <v>411</v>
      </c>
      <c r="B28" s="201"/>
      <c r="C28" s="201"/>
      <c r="D28" s="201"/>
    </row>
    <row r="29" spans="1:19" s="63" customFormat="1" ht="22.5" customHeight="1" x14ac:dyDescent="0.25">
      <c r="A29" s="200" t="s">
        <v>44</v>
      </c>
      <c r="B29" s="200"/>
      <c r="C29" s="200"/>
      <c r="D29" s="200"/>
    </row>
    <row r="30" spans="1:19" s="63" customFormat="1" ht="22.5" customHeight="1" x14ac:dyDescent="0.25">
      <c r="A30" s="200" t="s">
        <v>45</v>
      </c>
      <c r="B30" s="200"/>
      <c r="C30" s="200"/>
      <c r="D30" s="64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87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0"/>
  <sheetViews>
    <sheetView topLeftCell="A88" workbookViewId="0">
      <selection activeCell="A99" sqref="A99:E99"/>
    </sheetView>
  </sheetViews>
  <sheetFormatPr defaultColWidth="8.140625" defaultRowHeight="15" x14ac:dyDescent="0.25"/>
  <cols>
    <col min="1" max="1" width="63.85546875" style="148" customWidth="1"/>
    <col min="2" max="2" width="15.85546875" style="148" customWidth="1"/>
    <col min="3" max="3" width="16.42578125" style="148" customWidth="1"/>
    <col min="4" max="4" width="17.5703125" style="148" customWidth="1"/>
    <col min="5" max="5" width="15.28515625" style="148" customWidth="1"/>
    <col min="6" max="6" width="9.42578125" style="148" bestFit="1" customWidth="1"/>
    <col min="7" max="255" width="8.140625" style="148"/>
    <col min="256" max="256" width="8.7109375" style="148" customWidth="1"/>
    <col min="257" max="257" width="31.5703125" style="148" customWidth="1"/>
    <col min="258" max="258" width="13.85546875" style="148" customWidth="1"/>
    <col min="259" max="259" width="19.140625" style="148" customWidth="1"/>
    <col min="260" max="260" width="17.5703125" style="148" customWidth="1"/>
    <col min="261" max="261" width="14.7109375" style="148" customWidth="1"/>
    <col min="262" max="511" width="8.140625" style="148"/>
    <col min="512" max="512" width="8.7109375" style="148" customWidth="1"/>
    <col min="513" max="513" width="31.5703125" style="148" customWidth="1"/>
    <col min="514" max="514" width="13.85546875" style="148" customWidth="1"/>
    <col min="515" max="515" width="19.140625" style="148" customWidth="1"/>
    <col min="516" max="516" width="17.5703125" style="148" customWidth="1"/>
    <col min="517" max="517" width="14.7109375" style="148" customWidth="1"/>
    <col min="518" max="767" width="8.140625" style="148"/>
    <col min="768" max="768" width="8.7109375" style="148" customWidth="1"/>
    <col min="769" max="769" width="31.5703125" style="148" customWidth="1"/>
    <col min="770" max="770" width="13.85546875" style="148" customWidth="1"/>
    <col min="771" max="771" width="19.140625" style="148" customWidth="1"/>
    <col min="772" max="772" width="17.5703125" style="148" customWidth="1"/>
    <col min="773" max="773" width="14.7109375" style="148" customWidth="1"/>
    <col min="774" max="1023" width="8.140625" style="148"/>
    <col min="1024" max="1024" width="8.7109375" style="148" customWidth="1"/>
    <col min="1025" max="1025" width="31.5703125" style="148" customWidth="1"/>
    <col min="1026" max="1026" width="13.85546875" style="148" customWidth="1"/>
    <col min="1027" max="1027" width="19.140625" style="148" customWidth="1"/>
    <col min="1028" max="1028" width="17.5703125" style="148" customWidth="1"/>
    <col min="1029" max="1029" width="14.7109375" style="148" customWidth="1"/>
    <col min="1030" max="1279" width="8.140625" style="148"/>
    <col min="1280" max="1280" width="8.7109375" style="148" customWidth="1"/>
    <col min="1281" max="1281" width="31.5703125" style="148" customWidth="1"/>
    <col min="1282" max="1282" width="13.85546875" style="148" customWidth="1"/>
    <col min="1283" max="1283" width="19.140625" style="148" customWidth="1"/>
    <col min="1284" max="1284" width="17.5703125" style="148" customWidth="1"/>
    <col min="1285" max="1285" width="14.7109375" style="148" customWidth="1"/>
    <col min="1286" max="1535" width="8.140625" style="148"/>
    <col min="1536" max="1536" width="8.7109375" style="148" customWidth="1"/>
    <col min="1537" max="1537" width="31.5703125" style="148" customWidth="1"/>
    <col min="1538" max="1538" width="13.85546875" style="148" customWidth="1"/>
    <col min="1539" max="1539" width="19.140625" style="148" customWidth="1"/>
    <col min="1540" max="1540" width="17.5703125" style="148" customWidth="1"/>
    <col min="1541" max="1541" width="14.7109375" style="148" customWidth="1"/>
    <col min="1542" max="1791" width="8.140625" style="148"/>
    <col min="1792" max="1792" width="8.7109375" style="148" customWidth="1"/>
    <col min="1793" max="1793" width="31.5703125" style="148" customWidth="1"/>
    <col min="1794" max="1794" width="13.85546875" style="148" customWidth="1"/>
    <col min="1795" max="1795" width="19.140625" style="148" customWidth="1"/>
    <col min="1796" max="1796" width="17.5703125" style="148" customWidth="1"/>
    <col min="1797" max="1797" width="14.7109375" style="148" customWidth="1"/>
    <col min="1798" max="2047" width="8.140625" style="148"/>
    <col min="2048" max="2048" width="8.7109375" style="148" customWidth="1"/>
    <col min="2049" max="2049" width="31.5703125" style="148" customWidth="1"/>
    <col min="2050" max="2050" width="13.85546875" style="148" customWidth="1"/>
    <col min="2051" max="2051" width="19.140625" style="148" customWidth="1"/>
    <col min="2052" max="2052" width="17.5703125" style="148" customWidth="1"/>
    <col min="2053" max="2053" width="14.7109375" style="148" customWidth="1"/>
    <col min="2054" max="2303" width="8.140625" style="148"/>
    <col min="2304" max="2304" width="8.7109375" style="148" customWidth="1"/>
    <col min="2305" max="2305" width="31.5703125" style="148" customWidth="1"/>
    <col min="2306" max="2306" width="13.85546875" style="148" customWidth="1"/>
    <col min="2307" max="2307" width="19.140625" style="148" customWidth="1"/>
    <col min="2308" max="2308" width="17.5703125" style="148" customWidth="1"/>
    <col min="2309" max="2309" width="14.7109375" style="148" customWidth="1"/>
    <col min="2310" max="2559" width="8.140625" style="148"/>
    <col min="2560" max="2560" width="8.7109375" style="148" customWidth="1"/>
    <col min="2561" max="2561" width="31.5703125" style="148" customWidth="1"/>
    <col min="2562" max="2562" width="13.85546875" style="148" customWidth="1"/>
    <col min="2563" max="2563" width="19.140625" style="148" customWidth="1"/>
    <col min="2564" max="2564" width="17.5703125" style="148" customWidth="1"/>
    <col min="2565" max="2565" width="14.7109375" style="148" customWidth="1"/>
    <col min="2566" max="2815" width="8.140625" style="148"/>
    <col min="2816" max="2816" width="8.7109375" style="148" customWidth="1"/>
    <col min="2817" max="2817" width="31.5703125" style="148" customWidth="1"/>
    <col min="2818" max="2818" width="13.85546875" style="148" customWidth="1"/>
    <col min="2819" max="2819" width="19.140625" style="148" customWidth="1"/>
    <col min="2820" max="2820" width="17.5703125" style="148" customWidth="1"/>
    <col min="2821" max="2821" width="14.7109375" style="148" customWidth="1"/>
    <col min="2822" max="3071" width="8.140625" style="148"/>
    <col min="3072" max="3072" width="8.7109375" style="148" customWidth="1"/>
    <col min="3073" max="3073" width="31.5703125" style="148" customWidth="1"/>
    <col min="3074" max="3074" width="13.85546875" style="148" customWidth="1"/>
    <col min="3075" max="3075" width="19.140625" style="148" customWidth="1"/>
    <col min="3076" max="3076" width="17.5703125" style="148" customWidth="1"/>
    <col min="3077" max="3077" width="14.7109375" style="148" customWidth="1"/>
    <col min="3078" max="3327" width="8.140625" style="148"/>
    <col min="3328" max="3328" width="8.7109375" style="148" customWidth="1"/>
    <col min="3329" max="3329" width="31.5703125" style="148" customWidth="1"/>
    <col min="3330" max="3330" width="13.85546875" style="148" customWidth="1"/>
    <col min="3331" max="3331" width="19.140625" style="148" customWidth="1"/>
    <col min="3332" max="3332" width="17.5703125" style="148" customWidth="1"/>
    <col min="3333" max="3333" width="14.7109375" style="148" customWidth="1"/>
    <col min="3334" max="3583" width="8.140625" style="148"/>
    <col min="3584" max="3584" width="8.7109375" style="148" customWidth="1"/>
    <col min="3585" max="3585" width="31.5703125" style="148" customWidth="1"/>
    <col min="3586" max="3586" width="13.85546875" style="148" customWidth="1"/>
    <col min="3587" max="3587" width="19.140625" style="148" customWidth="1"/>
    <col min="3588" max="3588" width="17.5703125" style="148" customWidth="1"/>
    <col min="3589" max="3589" width="14.7109375" style="148" customWidth="1"/>
    <col min="3590" max="3839" width="8.140625" style="148"/>
    <col min="3840" max="3840" width="8.7109375" style="148" customWidth="1"/>
    <col min="3841" max="3841" width="31.5703125" style="148" customWidth="1"/>
    <col min="3842" max="3842" width="13.85546875" style="148" customWidth="1"/>
    <col min="3843" max="3843" width="19.140625" style="148" customWidth="1"/>
    <col min="3844" max="3844" width="17.5703125" style="148" customWidth="1"/>
    <col min="3845" max="3845" width="14.7109375" style="148" customWidth="1"/>
    <col min="3846" max="4095" width="8.140625" style="148"/>
    <col min="4096" max="4096" width="8.7109375" style="148" customWidth="1"/>
    <col min="4097" max="4097" width="31.5703125" style="148" customWidth="1"/>
    <col min="4098" max="4098" width="13.85546875" style="148" customWidth="1"/>
    <col min="4099" max="4099" width="19.140625" style="148" customWidth="1"/>
    <col min="4100" max="4100" width="17.5703125" style="148" customWidth="1"/>
    <col min="4101" max="4101" width="14.7109375" style="148" customWidth="1"/>
    <col min="4102" max="4351" width="8.140625" style="148"/>
    <col min="4352" max="4352" width="8.7109375" style="148" customWidth="1"/>
    <col min="4353" max="4353" width="31.5703125" style="148" customWidth="1"/>
    <col min="4354" max="4354" width="13.85546875" style="148" customWidth="1"/>
    <col min="4355" max="4355" width="19.140625" style="148" customWidth="1"/>
    <col min="4356" max="4356" width="17.5703125" style="148" customWidth="1"/>
    <col min="4357" max="4357" width="14.7109375" style="148" customWidth="1"/>
    <col min="4358" max="4607" width="8.140625" style="148"/>
    <col min="4608" max="4608" width="8.7109375" style="148" customWidth="1"/>
    <col min="4609" max="4609" width="31.5703125" style="148" customWidth="1"/>
    <col min="4610" max="4610" width="13.85546875" style="148" customWidth="1"/>
    <col min="4611" max="4611" width="19.140625" style="148" customWidth="1"/>
    <col min="4612" max="4612" width="17.5703125" style="148" customWidth="1"/>
    <col min="4613" max="4613" width="14.7109375" style="148" customWidth="1"/>
    <col min="4614" max="4863" width="8.140625" style="148"/>
    <col min="4864" max="4864" width="8.7109375" style="148" customWidth="1"/>
    <col min="4865" max="4865" width="31.5703125" style="148" customWidth="1"/>
    <col min="4866" max="4866" width="13.85546875" style="148" customWidth="1"/>
    <col min="4867" max="4867" width="19.140625" style="148" customWidth="1"/>
    <col min="4868" max="4868" width="17.5703125" style="148" customWidth="1"/>
    <col min="4869" max="4869" width="14.7109375" style="148" customWidth="1"/>
    <col min="4870" max="5119" width="8.140625" style="148"/>
    <col min="5120" max="5120" width="8.7109375" style="148" customWidth="1"/>
    <col min="5121" max="5121" width="31.5703125" style="148" customWidth="1"/>
    <col min="5122" max="5122" width="13.85546875" style="148" customWidth="1"/>
    <col min="5123" max="5123" width="19.140625" style="148" customWidth="1"/>
    <col min="5124" max="5124" width="17.5703125" style="148" customWidth="1"/>
    <col min="5125" max="5125" width="14.7109375" style="148" customWidth="1"/>
    <col min="5126" max="5375" width="8.140625" style="148"/>
    <col min="5376" max="5376" width="8.7109375" style="148" customWidth="1"/>
    <col min="5377" max="5377" width="31.5703125" style="148" customWidth="1"/>
    <col min="5378" max="5378" width="13.85546875" style="148" customWidth="1"/>
    <col min="5379" max="5379" width="19.140625" style="148" customWidth="1"/>
    <col min="5380" max="5380" width="17.5703125" style="148" customWidth="1"/>
    <col min="5381" max="5381" width="14.7109375" style="148" customWidth="1"/>
    <col min="5382" max="5631" width="8.140625" style="148"/>
    <col min="5632" max="5632" width="8.7109375" style="148" customWidth="1"/>
    <col min="5633" max="5633" width="31.5703125" style="148" customWidth="1"/>
    <col min="5634" max="5634" width="13.85546875" style="148" customWidth="1"/>
    <col min="5635" max="5635" width="19.140625" style="148" customWidth="1"/>
    <col min="5636" max="5636" width="17.5703125" style="148" customWidth="1"/>
    <col min="5637" max="5637" width="14.7109375" style="148" customWidth="1"/>
    <col min="5638" max="5887" width="8.140625" style="148"/>
    <col min="5888" max="5888" width="8.7109375" style="148" customWidth="1"/>
    <col min="5889" max="5889" width="31.5703125" style="148" customWidth="1"/>
    <col min="5890" max="5890" width="13.85546875" style="148" customWidth="1"/>
    <col min="5891" max="5891" width="19.140625" style="148" customWidth="1"/>
    <col min="5892" max="5892" width="17.5703125" style="148" customWidth="1"/>
    <col min="5893" max="5893" width="14.7109375" style="148" customWidth="1"/>
    <col min="5894" max="6143" width="8.140625" style="148"/>
    <col min="6144" max="6144" width="8.7109375" style="148" customWidth="1"/>
    <col min="6145" max="6145" width="31.5703125" style="148" customWidth="1"/>
    <col min="6146" max="6146" width="13.85546875" style="148" customWidth="1"/>
    <col min="6147" max="6147" width="19.140625" style="148" customWidth="1"/>
    <col min="6148" max="6148" width="17.5703125" style="148" customWidth="1"/>
    <col min="6149" max="6149" width="14.7109375" style="148" customWidth="1"/>
    <col min="6150" max="6399" width="8.140625" style="148"/>
    <col min="6400" max="6400" width="8.7109375" style="148" customWidth="1"/>
    <col min="6401" max="6401" width="31.5703125" style="148" customWidth="1"/>
    <col min="6402" max="6402" width="13.85546875" style="148" customWidth="1"/>
    <col min="6403" max="6403" width="19.140625" style="148" customWidth="1"/>
    <col min="6404" max="6404" width="17.5703125" style="148" customWidth="1"/>
    <col min="6405" max="6405" width="14.7109375" style="148" customWidth="1"/>
    <col min="6406" max="6655" width="8.140625" style="148"/>
    <col min="6656" max="6656" width="8.7109375" style="148" customWidth="1"/>
    <col min="6657" max="6657" width="31.5703125" style="148" customWidth="1"/>
    <col min="6658" max="6658" width="13.85546875" style="148" customWidth="1"/>
    <col min="6659" max="6659" width="19.140625" style="148" customWidth="1"/>
    <col min="6660" max="6660" width="17.5703125" style="148" customWidth="1"/>
    <col min="6661" max="6661" width="14.7109375" style="148" customWidth="1"/>
    <col min="6662" max="6911" width="8.140625" style="148"/>
    <col min="6912" max="6912" width="8.7109375" style="148" customWidth="1"/>
    <col min="6913" max="6913" width="31.5703125" style="148" customWidth="1"/>
    <col min="6914" max="6914" width="13.85546875" style="148" customWidth="1"/>
    <col min="6915" max="6915" width="19.140625" style="148" customWidth="1"/>
    <col min="6916" max="6916" width="17.5703125" style="148" customWidth="1"/>
    <col min="6917" max="6917" width="14.7109375" style="148" customWidth="1"/>
    <col min="6918" max="7167" width="8.140625" style="148"/>
    <col min="7168" max="7168" width="8.7109375" style="148" customWidth="1"/>
    <col min="7169" max="7169" width="31.5703125" style="148" customWidth="1"/>
    <col min="7170" max="7170" width="13.85546875" style="148" customWidth="1"/>
    <col min="7171" max="7171" width="19.140625" style="148" customWidth="1"/>
    <col min="7172" max="7172" width="17.5703125" style="148" customWidth="1"/>
    <col min="7173" max="7173" width="14.7109375" style="148" customWidth="1"/>
    <col min="7174" max="7423" width="8.140625" style="148"/>
    <col min="7424" max="7424" width="8.7109375" style="148" customWidth="1"/>
    <col min="7425" max="7425" width="31.5703125" style="148" customWidth="1"/>
    <col min="7426" max="7426" width="13.85546875" style="148" customWidth="1"/>
    <col min="7427" max="7427" width="19.140625" style="148" customWidth="1"/>
    <col min="7428" max="7428" width="17.5703125" style="148" customWidth="1"/>
    <col min="7429" max="7429" width="14.7109375" style="148" customWidth="1"/>
    <col min="7430" max="7679" width="8.140625" style="148"/>
    <col min="7680" max="7680" width="8.7109375" style="148" customWidth="1"/>
    <col min="7681" max="7681" width="31.5703125" style="148" customWidth="1"/>
    <col min="7682" max="7682" width="13.85546875" style="148" customWidth="1"/>
    <col min="7683" max="7683" width="19.140625" style="148" customWidth="1"/>
    <col min="7684" max="7684" width="17.5703125" style="148" customWidth="1"/>
    <col min="7685" max="7685" width="14.7109375" style="148" customWidth="1"/>
    <col min="7686" max="7935" width="8.140625" style="148"/>
    <col min="7936" max="7936" width="8.7109375" style="148" customWidth="1"/>
    <col min="7937" max="7937" width="31.5703125" style="148" customWidth="1"/>
    <col min="7938" max="7938" width="13.85546875" style="148" customWidth="1"/>
    <col min="7939" max="7939" width="19.140625" style="148" customWidth="1"/>
    <col min="7940" max="7940" width="17.5703125" style="148" customWidth="1"/>
    <col min="7941" max="7941" width="14.7109375" style="148" customWidth="1"/>
    <col min="7942" max="8191" width="8.140625" style="148"/>
    <col min="8192" max="8192" width="8.7109375" style="148" customWidth="1"/>
    <col min="8193" max="8193" width="31.5703125" style="148" customWidth="1"/>
    <col min="8194" max="8194" width="13.85546875" style="148" customWidth="1"/>
    <col min="8195" max="8195" width="19.140625" style="148" customWidth="1"/>
    <col min="8196" max="8196" width="17.5703125" style="148" customWidth="1"/>
    <col min="8197" max="8197" width="14.7109375" style="148" customWidth="1"/>
    <col min="8198" max="8447" width="8.140625" style="148"/>
    <col min="8448" max="8448" width="8.7109375" style="148" customWidth="1"/>
    <col min="8449" max="8449" width="31.5703125" style="148" customWidth="1"/>
    <col min="8450" max="8450" width="13.85546875" style="148" customWidth="1"/>
    <col min="8451" max="8451" width="19.140625" style="148" customWidth="1"/>
    <col min="8452" max="8452" width="17.5703125" style="148" customWidth="1"/>
    <col min="8453" max="8453" width="14.7109375" style="148" customWidth="1"/>
    <col min="8454" max="8703" width="8.140625" style="148"/>
    <col min="8704" max="8704" width="8.7109375" style="148" customWidth="1"/>
    <col min="8705" max="8705" width="31.5703125" style="148" customWidth="1"/>
    <col min="8706" max="8706" width="13.85546875" style="148" customWidth="1"/>
    <col min="8707" max="8707" width="19.140625" style="148" customWidth="1"/>
    <col min="8708" max="8708" width="17.5703125" style="148" customWidth="1"/>
    <col min="8709" max="8709" width="14.7109375" style="148" customWidth="1"/>
    <col min="8710" max="8959" width="8.140625" style="148"/>
    <col min="8960" max="8960" width="8.7109375" style="148" customWidth="1"/>
    <col min="8961" max="8961" width="31.5703125" style="148" customWidth="1"/>
    <col min="8962" max="8962" width="13.85546875" style="148" customWidth="1"/>
    <col min="8963" max="8963" width="19.140625" style="148" customWidth="1"/>
    <col min="8964" max="8964" width="17.5703125" style="148" customWidth="1"/>
    <col min="8965" max="8965" width="14.7109375" style="148" customWidth="1"/>
    <col min="8966" max="9215" width="8.140625" style="148"/>
    <col min="9216" max="9216" width="8.7109375" style="148" customWidth="1"/>
    <col min="9217" max="9217" width="31.5703125" style="148" customWidth="1"/>
    <col min="9218" max="9218" width="13.85546875" style="148" customWidth="1"/>
    <col min="9219" max="9219" width="19.140625" style="148" customWidth="1"/>
    <col min="9220" max="9220" width="17.5703125" style="148" customWidth="1"/>
    <col min="9221" max="9221" width="14.7109375" style="148" customWidth="1"/>
    <col min="9222" max="9471" width="8.140625" style="148"/>
    <col min="9472" max="9472" width="8.7109375" style="148" customWidth="1"/>
    <col min="9473" max="9473" width="31.5703125" style="148" customWidth="1"/>
    <col min="9474" max="9474" width="13.85546875" style="148" customWidth="1"/>
    <col min="9475" max="9475" width="19.140625" style="148" customWidth="1"/>
    <col min="9476" max="9476" width="17.5703125" style="148" customWidth="1"/>
    <col min="9477" max="9477" width="14.7109375" style="148" customWidth="1"/>
    <col min="9478" max="9727" width="8.140625" style="148"/>
    <col min="9728" max="9728" width="8.7109375" style="148" customWidth="1"/>
    <col min="9729" max="9729" width="31.5703125" style="148" customWidth="1"/>
    <col min="9730" max="9730" width="13.85546875" style="148" customWidth="1"/>
    <col min="9731" max="9731" width="19.140625" style="148" customWidth="1"/>
    <col min="9732" max="9732" width="17.5703125" style="148" customWidth="1"/>
    <col min="9733" max="9733" width="14.7109375" style="148" customWidth="1"/>
    <col min="9734" max="9983" width="8.140625" style="148"/>
    <col min="9984" max="9984" width="8.7109375" style="148" customWidth="1"/>
    <col min="9985" max="9985" width="31.5703125" style="148" customWidth="1"/>
    <col min="9986" max="9986" width="13.85546875" style="148" customWidth="1"/>
    <col min="9987" max="9987" width="19.140625" style="148" customWidth="1"/>
    <col min="9988" max="9988" width="17.5703125" style="148" customWidth="1"/>
    <col min="9989" max="9989" width="14.7109375" style="148" customWidth="1"/>
    <col min="9990" max="10239" width="8.140625" style="148"/>
    <col min="10240" max="10240" width="8.7109375" style="148" customWidth="1"/>
    <col min="10241" max="10241" width="31.5703125" style="148" customWidth="1"/>
    <col min="10242" max="10242" width="13.85546875" style="148" customWidth="1"/>
    <col min="10243" max="10243" width="19.140625" style="148" customWidth="1"/>
    <col min="10244" max="10244" width="17.5703125" style="148" customWidth="1"/>
    <col min="10245" max="10245" width="14.7109375" style="148" customWidth="1"/>
    <col min="10246" max="10495" width="8.140625" style="148"/>
    <col min="10496" max="10496" width="8.7109375" style="148" customWidth="1"/>
    <col min="10497" max="10497" width="31.5703125" style="148" customWidth="1"/>
    <col min="10498" max="10498" width="13.85546875" style="148" customWidth="1"/>
    <col min="10499" max="10499" width="19.140625" style="148" customWidth="1"/>
    <col min="10500" max="10500" width="17.5703125" style="148" customWidth="1"/>
    <col min="10501" max="10501" width="14.7109375" style="148" customWidth="1"/>
    <col min="10502" max="10751" width="8.140625" style="148"/>
    <col min="10752" max="10752" width="8.7109375" style="148" customWidth="1"/>
    <col min="10753" max="10753" width="31.5703125" style="148" customWidth="1"/>
    <col min="10754" max="10754" width="13.85546875" style="148" customWidth="1"/>
    <col min="10755" max="10755" width="19.140625" style="148" customWidth="1"/>
    <col min="10756" max="10756" width="17.5703125" style="148" customWidth="1"/>
    <col min="10757" max="10757" width="14.7109375" style="148" customWidth="1"/>
    <col min="10758" max="11007" width="8.140625" style="148"/>
    <col min="11008" max="11008" width="8.7109375" style="148" customWidth="1"/>
    <col min="11009" max="11009" width="31.5703125" style="148" customWidth="1"/>
    <col min="11010" max="11010" width="13.85546875" style="148" customWidth="1"/>
    <col min="11011" max="11011" width="19.140625" style="148" customWidth="1"/>
    <col min="11012" max="11012" width="17.5703125" style="148" customWidth="1"/>
    <col min="11013" max="11013" width="14.7109375" style="148" customWidth="1"/>
    <col min="11014" max="11263" width="8.140625" style="148"/>
    <col min="11264" max="11264" width="8.7109375" style="148" customWidth="1"/>
    <col min="11265" max="11265" width="31.5703125" style="148" customWidth="1"/>
    <col min="11266" max="11266" width="13.85546875" style="148" customWidth="1"/>
    <col min="11267" max="11267" width="19.140625" style="148" customWidth="1"/>
    <col min="11268" max="11268" width="17.5703125" style="148" customWidth="1"/>
    <col min="11269" max="11269" width="14.7109375" style="148" customWidth="1"/>
    <col min="11270" max="11519" width="8.140625" style="148"/>
    <col min="11520" max="11520" width="8.7109375" style="148" customWidth="1"/>
    <col min="11521" max="11521" width="31.5703125" style="148" customWidth="1"/>
    <col min="11522" max="11522" width="13.85546875" style="148" customWidth="1"/>
    <col min="11523" max="11523" width="19.140625" style="148" customWidth="1"/>
    <col min="11524" max="11524" width="17.5703125" style="148" customWidth="1"/>
    <col min="11525" max="11525" width="14.7109375" style="148" customWidth="1"/>
    <col min="11526" max="11775" width="8.140625" style="148"/>
    <col min="11776" max="11776" width="8.7109375" style="148" customWidth="1"/>
    <col min="11777" max="11777" width="31.5703125" style="148" customWidth="1"/>
    <col min="11778" max="11778" width="13.85546875" style="148" customWidth="1"/>
    <col min="11779" max="11779" width="19.140625" style="148" customWidth="1"/>
    <col min="11780" max="11780" width="17.5703125" style="148" customWidth="1"/>
    <col min="11781" max="11781" width="14.7109375" style="148" customWidth="1"/>
    <col min="11782" max="12031" width="8.140625" style="148"/>
    <col min="12032" max="12032" width="8.7109375" style="148" customWidth="1"/>
    <col min="12033" max="12033" width="31.5703125" style="148" customWidth="1"/>
    <col min="12034" max="12034" width="13.85546875" style="148" customWidth="1"/>
    <col min="12035" max="12035" width="19.140625" style="148" customWidth="1"/>
    <col min="12036" max="12036" width="17.5703125" style="148" customWidth="1"/>
    <col min="12037" max="12037" width="14.7109375" style="148" customWidth="1"/>
    <col min="12038" max="12287" width="8.140625" style="148"/>
    <col min="12288" max="12288" width="8.7109375" style="148" customWidth="1"/>
    <col min="12289" max="12289" width="31.5703125" style="148" customWidth="1"/>
    <col min="12290" max="12290" width="13.85546875" style="148" customWidth="1"/>
    <col min="12291" max="12291" width="19.140625" style="148" customWidth="1"/>
    <col min="12292" max="12292" width="17.5703125" style="148" customWidth="1"/>
    <col min="12293" max="12293" width="14.7109375" style="148" customWidth="1"/>
    <col min="12294" max="12543" width="8.140625" style="148"/>
    <col min="12544" max="12544" width="8.7109375" style="148" customWidth="1"/>
    <col min="12545" max="12545" width="31.5703125" style="148" customWidth="1"/>
    <col min="12546" max="12546" width="13.85546875" style="148" customWidth="1"/>
    <col min="12547" max="12547" width="19.140625" style="148" customWidth="1"/>
    <col min="12548" max="12548" width="17.5703125" style="148" customWidth="1"/>
    <col min="12549" max="12549" width="14.7109375" style="148" customWidth="1"/>
    <col min="12550" max="12799" width="8.140625" style="148"/>
    <col min="12800" max="12800" width="8.7109375" style="148" customWidth="1"/>
    <col min="12801" max="12801" width="31.5703125" style="148" customWidth="1"/>
    <col min="12802" max="12802" width="13.85546875" style="148" customWidth="1"/>
    <col min="12803" max="12803" width="19.140625" style="148" customWidth="1"/>
    <col min="12804" max="12804" width="17.5703125" style="148" customWidth="1"/>
    <col min="12805" max="12805" width="14.7109375" style="148" customWidth="1"/>
    <col min="12806" max="13055" width="8.140625" style="148"/>
    <col min="13056" max="13056" width="8.7109375" style="148" customWidth="1"/>
    <col min="13057" max="13057" width="31.5703125" style="148" customWidth="1"/>
    <col min="13058" max="13058" width="13.85546875" style="148" customWidth="1"/>
    <col min="13059" max="13059" width="19.140625" style="148" customWidth="1"/>
    <col min="13060" max="13060" width="17.5703125" style="148" customWidth="1"/>
    <col min="13061" max="13061" width="14.7109375" style="148" customWidth="1"/>
    <col min="13062" max="13311" width="8.140625" style="148"/>
    <col min="13312" max="13312" width="8.7109375" style="148" customWidth="1"/>
    <col min="13313" max="13313" width="31.5703125" style="148" customWidth="1"/>
    <col min="13314" max="13314" width="13.85546875" style="148" customWidth="1"/>
    <col min="13315" max="13315" width="19.140625" style="148" customWidth="1"/>
    <col min="13316" max="13316" width="17.5703125" style="148" customWidth="1"/>
    <col min="13317" max="13317" width="14.7109375" style="148" customWidth="1"/>
    <col min="13318" max="13567" width="8.140625" style="148"/>
    <col min="13568" max="13568" width="8.7109375" style="148" customWidth="1"/>
    <col min="13569" max="13569" width="31.5703125" style="148" customWidth="1"/>
    <col min="13570" max="13570" width="13.85546875" style="148" customWidth="1"/>
    <col min="13571" max="13571" width="19.140625" style="148" customWidth="1"/>
    <col min="13572" max="13572" width="17.5703125" style="148" customWidth="1"/>
    <col min="13573" max="13573" width="14.7109375" style="148" customWidth="1"/>
    <col min="13574" max="13823" width="8.140625" style="148"/>
    <col min="13824" max="13824" width="8.7109375" style="148" customWidth="1"/>
    <col min="13825" max="13825" width="31.5703125" style="148" customWidth="1"/>
    <col min="13826" max="13826" width="13.85546875" style="148" customWidth="1"/>
    <col min="13827" max="13827" width="19.140625" style="148" customWidth="1"/>
    <col min="13828" max="13828" width="17.5703125" style="148" customWidth="1"/>
    <col min="13829" max="13829" width="14.7109375" style="148" customWidth="1"/>
    <col min="13830" max="14079" width="8.140625" style="148"/>
    <col min="14080" max="14080" width="8.7109375" style="148" customWidth="1"/>
    <col min="14081" max="14081" width="31.5703125" style="148" customWidth="1"/>
    <col min="14082" max="14082" width="13.85546875" style="148" customWidth="1"/>
    <col min="14083" max="14083" width="19.140625" style="148" customWidth="1"/>
    <col min="14084" max="14084" width="17.5703125" style="148" customWidth="1"/>
    <col min="14085" max="14085" width="14.7109375" style="148" customWidth="1"/>
    <col min="14086" max="14335" width="8.140625" style="148"/>
    <col min="14336" max="14336" width="8.7109375" style="148" customWidth="1"/>
    <col min="14337" max="14337" width="31.5703125" style="148" customWidth="1"/>
    <col min="14338" max="14338" width="13.85546875" style="148" customWidth="1"/>
    <col min="14339" max="14339" width="19.140625" style="148" customWidth="1"/>
    <col min="14340" max="14340" width="17.5703125" style="148" customWidth="1"/>
    <col min="14341" max="14341" width="14.7109375" style="148" customWidth="1"/>
    <col min="14342" max="14591" width="8.140625" style="148"/>
    <col min="14592" max="14592" width="8.7109375" style="148" customWidth="1"/>
    <col min="14593" max="14593" width="31.5703125" style="148" customWidth="1"/>
    <col min="14594" max="14594" width="13.85546875" style="148" customWidth="1"/>
    <col min="14595" max="14595" width="19.140625" style="148" customWidth="1"/>
    <col min="14596" max="14596" width="17.5703125" style="148" customWidth="1"/>
    <col min="14597" max="14597" width="14.7109375" style="148" customWidth="1"/>
    <col min="14598" max="14847" width="8.140625" style="148"/>
    <col min="14848" max="14848" width="8.7109375" style="148" customWidth="1"/>
    <col min="14849" max="14849" width="31.5703125" style="148" customWidth="1"/>
    <col min="14850" max="14850" width="13.85546875" style="148" customWidth="1"/>
    <col min="14851" max="14851" width="19.140625" style="148" customWidth="1"/>
    <col min="14852" max="14852" width="17.5703125" style="148" customWidth="1"/>
    <col min="14853" max="14853" width="14.7109375" style="148" customWidth="1"/>
    <col min="14854" max="15103" width="8.140625" style="148"/>
    <col min="15104" max="15104" width="8.7109375" style="148" customWidth="1"/>
    <col min="15105" max="15105" width="31.5703125" style="148" customWidth="1"/>
    <col min="15106" max="15106" width="13.85546875" style="148" customWidth="1"/>
    <col min="15107" max="15107" width="19.140625" style="148" customWidth="1"/>
    <col min="15108" max="15108" width="17.5703125" style="148" customWidth="1"/>
    <col min="15109" max="15109" width="14.7109375" style="148" customWidth="1"/>
    <col min="15110" max="15359" width="8.140625" style="148"/>
    <col min="15360" max="15360" width="8.7109375" style="148" customWidth="1"/>
    <col min="15361" max="15361" width="31.5703125" style="148" customWidth="1"/>
    <col min="15362" max="15362" width="13.85546875" style="148" customWidth="1"/>
    <col min="15363" max="15363" width="19.140625" style="148" customWidth="1"/>
    <col min="15364" max="15364" width="17.5703125" style="148" customWidth="1"/>
    <col min="15365" max="15365" width="14.7109375" style="148" customWidth="1"/>
    <col min="15366" max="15615" width="8.140625" style="148"/>
    <col min="15616" max="15616" width="8.7109375" style="148" customWidth="1"/>
    <col min="15617" max="15617" width="31.5703125" style="148" customWidth="1"/>
    <col min="15618" max="15618" width="13.85546875" style="148" customWidth="1"/>
    <col min="15619" max="15619" width="19.140625" style="148" customWidth="1"/>
    <col min="15620" max="15620" width="17.5703125" style="148" customWidth="1"/>
    <col min="15621" max="15621" width="14.7109375" style="148" customWidth="1"/>
    <col min="15622" max="15871" width="8.140625" style="148"/>
    <col min="15872" max="15872" width="8.7109375" style="148" customWidth="1"/>
    <col min="15873" max="15873" width="31.5703125" style="148" customWidth="1"/>
    <col min="15874" max="15874" width="13.85546875" style="148" customWidth="1"/>
    <col min="15875" max="15875" width="19.140625" style="148" customWidth="1"/>
    <col min="15876" max="15876" width="17.5703125" style="148" customWidth="1"/>
    <col min="15877" max="15877" width="14.7109375" style="148" customWidth="1"/>
    <col min="15878" max="16127" width="8.140625" style="148"/>
    <col min="16128" max="16128" width="8.7109375" style="148" customWidth="1"/>
    <col min="16129" max="16129" width="31.5703125" style="148" customWidth="1"/>
    <col min="16130" max="16130" width="13.85546875" style="148" customWidth="1"/>
    <col min="16131" max="16131" width="19.140625" style="148" customWidth="1"/>
    <col min="16132" max="16132" width="17.5703125" style="148" customWidth="1"/>
    <col min="16133" max="16133" width="14.7109375" style="148" customWidth="1"/>
    <col min="16134" max="16384" width="8.140625" style="148"/>
  </cols>
  <sheetData>
    <row r="1" spans="1:5" ht="23.25" hidden="1" customHeight="1" x14ac:dyDescent="0.25">
      <c r="A1" s="207"/>
      <c r="B1" s="207"/>
      <c r="C1" s="207"/>
      <c r="D1" s="207"/>
      <c r="E1" s="207"/>
    </row>
    <row r="2" spans="1:5" hidden="1" x14ac:dyDescent="0.25">
      <c r="A2" s="207" t="s">
        <v>265</v>
      </c>
      <c r="B2" s="207"/>
      <c r="C2" s="207"/>
      <c r="D2" s="207"/>
      <c r="E2" s="207"/>
    </row>
    <row r="3" spans="1:5" ht="15.75" customHeight="1" x14ac:dyDescent="0.25">
      <c r="A3" s="217" t="s">
        <v>371</v>
      </c>
      <c r="B3" s="217"/>
      <c r="C3" s="217"/>
      <c r="D3" s="217"/>
      <c r="E3" s="217"/>
    </row>
    <row r="4" spans="1:5" x14ac:dyDescent="0.25">
      <c r="A4" s="208" t="s">
        <v>266</v>
      </c>
      <c r="B4" s="208"/>
      <c r="C4" s="208"/>
      <c r="D4" s="208"/>
      <c r="E4" s="208"/>
    </row>
    <row r="5" spans="1:5" x14ac:dyDescent="0.25">
      <c r="A5" s="208" t="s">
        <v>267</v>
      </c>
      <c r="B5" s="208"/>
      <c r="C5" s="208"/>
      <c r="D5" s="208"/>
      <c r="E5" s="208"/>
    </row>
    <row r="6" spans="1:5" ht="26.25" customHeight="1" x14ac:dyDescent="0.25">
      <c r="A6" s="207" t="s">
        <v>268</v>
      </c>
      <c r="B6" s="207"/>
      <c r="C6" s="207"/>
      <c r="D6" s="207"/>
      <c r="E6" s="148" t="s">
        <v>375</v>
      </c>
    </row>
    <row r="7" spans="1:5" x14ac:dyDescent="0.25">
      <c r="A7" s="207"/>
      <c r="B7" s="207"/>
      <c r="C7" s="207"/>
      <c r="D7" s="207"/>
      <c r="E7" s="207"/>
    </row>
    <row r="8" spans="1:5" ht="28.5" customHeight="1" x14ac:dyDescent="0.25">
      <c r="A8" s="209" t="s">
        <v>329</v>
      </c>
      <c r="B8" s="209"/>
      <c r="C8" s="209"/>
      <c r="D8" s="209"/>
      <c r="E8" s="209"/>
    </row>
    <row r="9" spans="1:5" ht="29.25" customHeight="1" x14ac:dyDescent="0.25">
      <c r="A9" s="209" t="s">
        <v>270</v>
      </c>
      <c r="B9" s="209"/>
      <c r="C9" s="209"/>
      <c r="D9" s="209"/>
      <c r="E9" s="209"/>
    </row>
    <row r="10" spans="1:5" ht="30" customHeight="1" x14ac:dyDescent="0.25">
      <c r="A10" s="209" t="s">
        <v>271</v>
      </c>
      <c r="B10" s="209"/>
      <c r="C10" s="209"/>
      <c r="D10" s="209"/>
      <c r="E10" s="209"/>
    </row>
    <row r="11" spans="1:5" ht="30" customHeight="1" x14ac:dyDescent="0.25">
      <c r="A11" s="209" t="s">
        <v>272</v>
      </c>
      <c r="B11" s="209"/>
      <c r="C11" s="209"/>
      <c r="D11" s="209"/>
      <c r="E11" s="209"/>
    </row>
    <row r="12" spans="1:5" ht="29.25" customHeight="1" x14ac:dyDescent="0.25">
      <c r="A12" s="209" t="s">
        <v>273</v>
      </c>
      <c r="B12" s="209"/>
      <c r="C12" s="209"/>
      <c r="D12" s="209"/>
      <c r="E12" s="209"/>
    </row>
    <row r="13" spans="1:5" ht="28.5" customHeight="1" x14ac:dyDescent="0.25">
      <c r="A13" s="209" t="s">
        <v>274</v>
      </c>
      <c r="B13" s="209"/>
      <c r="C13" s="209"/>
      <c r="D13" s="209"/>
      <c r="E13" s="209"/>
    </row>
    <row r="14" spans="1:5" ht="15.75" customHeight="1" thickBot="1" x14ac:dyDescent="0.3">
      <c r="A14" s="207"/>
      <c r="B14" s="207"/>
      <c r="C14" s="207"/>
      <c r="D14" s="207"/>
      <c r="E14" s="207"/>
    </row>
    <row r="15" spans="1:5" ht="120.75" thickBot="1" x14ac:dyDescent="0.3">
      <c r="A15" s="151" t="s">
        <v>2</v>
      </c>
      <c r="B15" s="149" t="s">
        <v>276</v>
      </c>
      <c r="C15" s="149" t="s">
        <v>0</v>
      </c>
      <c r="D15" s="149" t="s">
        <v>275</v>
      </c>
      <c r="E15" s="149" t="s">
        <v>1</v>
      </c>
    </row>
    <row r="16" spans="1:5" x14ac:dyDescent="0.25">
      <c r="A16" s="215" t="s">
        <v>8</v>
      </c>
      <c r="B16" s="216"/>
      <c r="C16" s="216"/>
      <c r="D16" s="216"/>
      <c r="E16" s="152"/>
    </row>
    <row r="17" spans="1:5" ht="15" customHeight="1" x14ac:dyDescent="0.25">
      <c r="A17" s="161" t="s">
        <v>54</v>
      </c>
      <c r="B17" s="162" t="s">
        <v>21</v>
      </c>
      <c r="C17" s="163" t="s">
        <v>11</v>
      </c>
      <c r="D17" s="164">
        <v>0.14000000000000001</v>
      </c>
      <c r="E17" s="165">
        <v>5827.92</v>
      </c>
    </row>
    <row r="18" spans="1:5" ht="15" customHeight="1" x14ac:dyDescent="0.25">
      <c r="A18" s="212" t="s">
        <v>277</v>
      </c>
      <c r="B18" s="213"/>
      <c r="C18" s="213"/>
      <c r="D18" s="214"/>
      <c r="E18" s="166"/>
    </row>
    <row r="19" spans="1:5" ht="15" customHeight="1" x14ac:dyDescent="0.25">
      <c r="A19" s="161" t="s">
        <v>280</v>
      </c>
      <c r="B19" s="162" t="s">
        <v>259</v>
      </c>
      <c r="C19" s="163" t="s">
        <v>12</v>
      </c>
      <c r="D19" s="164">
        <f>E19</f>
        <v>230310.96</v>
      </c>
      <c r="E19" s="165">
        <v>230310.96</v>
      </c>
    </row>
    <row r="20" spans="1:5" ht="29.45" customHeight="1" x14ac:dyDescent="0.25">
      <c r="A20" s="161" t="s">
        <v>256</v>
      </c>
      <c r="B20" s="162" t="s">
        <v>22</v>
      </c>
      <c r="C20" s="163" t="s">
        <v>11</v>
      </c>
      <c r="D20" s="164">
        <f t="shared" ref="D20:D30" si="0">E20</f>
        <v>3987.44</v>
      </c>
      <c r="E20" s="165">
        <f>2237.44+1750</f>
        <v>3987.44</v>
      </c>
    </row>
    <row r="21" spans="1:5" ht="15" customHeight="1" x14ac:dyDescent="0.25">
      <c r="A21" s="161" t="s">
        <v>282</v>
      </c>
      <c r="B21" s="162" t="s">
        <v>22</v>
      </c>
      <c r="C21" s="163" t="s">
        <v>11</v>
      </c>
      <c r="D21" s="164">
        <f t="shared" si="0"/>
        <v>12786.779999999999</v>
      </c>
      <c r="E21" s="165">
        <f>6786.78+6000</f>
        <v>12786.779999999999</v>
      </c>
    </row>
    <row r="22" spans="1:5" s="172" customFormat="1" ht="28.9" customHeight="1" x14ac:dyDescent="0.25">
      <c r="A22" s="138" t="s">
        <v>191</v>
      </c>
      <c r="B22" s="141" t="s">
        <v>22</v>
      </c>
      <c r="C22" s="141" t="s">
        <v>85</v>
      </c>
      <c r="D22" s="141">
        <f t="shared" si="0"/>
        <v>1083.9000000000001</v>
      </c>
      <c r="E22" s="141">
        <v>1083.9000000000001</v>
      </c>
    </row>
    <row r="23" spans="1:5" x14ac:dyDescent="0.25">
      <c r="A23" s="212" t="s">
        <v>283</v>
      </c>
      <c r="B23" s="213"/>
      <c r="C23" s="213"/>
      <c r="D23" s="214"/>
      <c r="E23" s="166"/>
    </row>
    <row r="24" spans="1:5" ht="15" customHeight="1" x14ac:dyDescent="0.25">
      <c r="A24" s="161" t="s">
        <v>284</v>
      </c>
      <c r="B24" s="162" t="s">
        <v>22</v>
      </c>
      <c r="C24" s="163" t="s">
        <v>11</v>
      </c>
      <c r="D24" s="164">
        <f t="shared" si="0"/>
        <v>4092</v>
      </c>
      <c r="E24" s="165">
        <v>4092</v>
      </c>
    </row>
    <row r="25" spans="1:5" x14ac:dyDescent="0.25">
      <c r="A25" s="212" t="s">
        <v>376</v>
      </c>
      <c r="B25" s="213"/>
      <c r="C25" s="213"/>
      <c r="D25" s="214"/>
      <c r="E25" s="166"/>
    </row>
    <row r="26" spans="1:5" ht="15" customHeight="1" x14ac:dyDescent="0.25">
      <c r="A26" s="161" t="s">
        <v>377</v>
      </c>
      <c r="B26" s="162" t="s">
        <v>22</v>
      </c>
      <c r="C26" s="163" t="s">
        <v>13</v>
      </c>
      <c r="D26" s="164">
        <f t="shared" si="0"/>
        <v>100</v>
      </c>
      <c r="E26" s="165">
        <v>100</v>
      </c>
    </row>
    <row r="27" spans="1:5" x14ac:dyDescent="0.25">
      <c r="A27" s="212" t="s">
        <v>378</v>
      </c>
      <c r="B27" s="213"/>
      <c r="C27" s="213"/>
      <c r="D27" s="214"/>
      <c r="E27" s="166"/>
    </row>
    <row r="28" spans="1:5" ht="15" customHeight="1" x14ac:dyDescent="0.25">
      <c r="A28" s="161" t="s">
        <v>379</v>
      </c>
      <c r="B28" s="162" t="s">
        <v>259</v>
      </c>
      <c r="C28" s="163" t="s">
        <v>11</v>
      </c>
      <c r="D28" s="164">
        <f t="shared" si="0"/>
        <v>8638.7999999999993</v>
      </c>
      <c r="E28" s="165">
        <v>8638.7999999999993</v>
      </c>
    </row>
    <row r="29" spans="1:5" ht="15" customHeight="1" x14ac:dyDescent="0.25">
      <c r="A29" s="212" t="s">
        <v>97</v>
      </c>
      <c r="B29" s="213"/>
      <c r="C29" s="213"/>
      <c r="D29" s="214"/>
      <c r="E29" s="166"/>
    </row>
    <row r="30" spans="1:5" ht="15" customHeight="1" x14ac:dyDescent="0.25">
      <c r="A30" s="161" t="s">
        <v>193</v>
      </c>
      <c r="B30" s="162" t="s">
        <v>22</v>
      </c>
      <c r="C30" s="163" t="s">
        <v>11</v>
      </c>
      <c r="D30" s="164">
        <f t="shared" si="0"/>
        <v>87833.11</v>
      </c>
      <c r="E30" s="165">
        <v>87833.11</v>
      </c>
    </row>
    <row r="31" spans="1:5" ht="15" customHeight="1" x14ac:dyDescent="0.25">
      <c r="A31" s="212" t="s">
        <v>286</v>
      </c>
      <c r="B31" s="213"/>
      <c r="C31" s="213"/>
      <c r="D31" s="214"/>
      <c r="E31" s="166"/>
    </row>
    <row r="32" spans="1:5" ht="27" customHeight="1" x14ac:dyDescent="0.25">
      <c r="A32" s="161" t="s">
        <v>380</v>
      </c>
      <c r="B32" s="167">
        <v>4.0000000000000001E-3</v>
      </c>
      <c r="C32" s="163" t="s">
        <v>237</v>
      </c>
      <c r="D32" s="164">
        <f>E32/B32</f>
        <v>21980</v>
      </c>
      <c r="E32" s="165">
        <v>87.92</v>
      </c>
    </row>
    <row r="33" spans="1:5" ht="15" customHeight="1" x14ac:dyDescent="0.25">
      <c r="A33" s="161" t="s">
        <v>381</v>
      </c>
      <c r="B33" s="168">
        <v>0.01</v>
      </c>
      <c r="C33" s="163" t="s">
        <v>17</v>
      </c>
      <c r="D33" s="164">
        <f t="shared" ref="D33:D83" si="1">E33/B33</f>
        <v>111416</v>
      </c>
      <c r="E33" s="165">
        <v>1114.1600000000001</v>
      </c>
    </row>
    <row r="34" spans="1:5" ht="28.5" customHeight="1" x14ac:dyDescent="0.25">
      <c r="A34" s="161" t="s">
        <v>382</v>
      </c>
      <c r="B34" s="167">
        <v>4.9000000000000002E-2</v>
      </c>
      <c r="C34" s="163" t="s">
        <v>15</v>
      </c>
      <c r="D34" s="164">
        <f t="shared" si="1"/>
        <v>69874.897959183669</v>
      </c>
      <c r="E34" s="165">
        <v>3423.87</v>
      </c>
    </row>
    <row r="35" spans="1:5" ht="28.9" customHeight="1" x14ac:dyDescent="0.25">
      <c r="A35" s="161" t="s">
        <v>383</v>
      </c>
      <c r="B35" s="167">
        <v>4.9000000000000002E-2</v>
      </c>
      <c r="C35" s="163" t="s">
        <v>15</v>
      </c>
      <c r="D35" s="164">
        <f t="shared" si="1"/>
        <v>32936.122448979586</v>
      </c>
      <c r="E35" s="165">
        <v>1613.87</v>
      </c>
    </row>
    <row r="36" spans="1:5" ht="15" customHeight="1" x14ac:dyDescent="0.25">
      <c r="A36" s="161" t="s">
        <v>384</v>
      </c>
      <c r="B36" s="168">
        <v>0.17</v>
      </c>
      <c r="C36" s="163" t="s">
        <v>12</v>
      </c>
      <c r="D36" s="164">
        <f t="shared" si="1"/>
        <v>2933.6470588235293</v>
      </c>
      <c r="E36" s="165">
        <v>498.72</v>
      </c>
    </row>
    <row r="37" spans="1:5" ht="15" customHeight="1" x14ac:dyDescent="0.25">
      <c r="A37" s="161" t="s">
        <v>385</v>
      </c>
      <c r="B37" s="169">
        <v>1</v>
      </c>
      <c r="C37" s="163" t="s">
        <v>149</v>
      </c>
      <c r="D37" s="164">
        <f t="shared" si="1"/>
        <v>1595.93</v>
      </c>
      <c r="E37" s="165">
        <v>1595.93</v>
      </c>
    </row>
    <row r="38" spans="1:5" ht="15" customHeight="1" x14ac:dyDescent="0.25">
      <c r="A38" s="161" t="s">
        <v>386</v>
      </c>
      <c r="B38" s="168">
        <v>0.01</v>
      </c>
      <c r="C38" s="163" t="s">
        <v>17</v>
      </c>
      <c r="D38" s="164">
        <f t="shared" si="1"/>
        <v>62794.000000000007</v>
      </c>
      <c r="E38" s="165">
        <v>627.94000000000005</v>
      </c>
    </row>
    <row r="39" spans="1:5" ht="15" customHeight="1" x14ac:dyDescent="0.25">
      <c r="A39" s="161" t="s">
        <v>387</v>
      </c>
      <c r="B39" s="169">
        <v>1</v>
      </c>
      <c r="C39" s="163" t="s">
        <v>13</v>
      </c>
      <c r="D39" s="164">
        <f t="shared" si="1"/>
        <v>750.14</v>
      </c>
      <c r="E39" s="165">
        <v>750.14</v>
      </c>
    </row>
    <row r="40" spans="1:5" ht="15" customHeight="1" x14ac:dyDescent="0.25">
      <c r="A40" s="161" t="s">
        <v>388</v>
      </c>
      <c r="B40" s="169">
        <v>1</v>
      </c>
      <c r="C40" s="163" t="s">
        <v>389</v>
      </c>
      <c r="D40" s="164">
        <f t="shared" si="1"/>
        <v>301.13</v>
      </c>
      <c r="E40" s="165">
        <v>301.13</v>
      </c>
    </row>
    <row r="41" spans="1:5" ht="15" customHeight="1" x14ac:dyDescent="0.25">
      <c r="A41" s="161" t="s">
        <v>351</v>
      </c>
      <c r="B41" s="169">
        <v>3</v>
      </c>
      <c r="C41" s="163" t="s">
        <v>113</v>
      </c>
      <c r="D41" s="164">
        <f t="shared" si="1"/>
        <v>98.410000000000011</v>
      </c>
      <c r="E41" s="165">
        <v>295.23</v>
      </c>
    </row>
    <row r="42" spans="1:5" ht="15" customHeight="1" x14ac:dyDescent="0.25">
      <c r="A42" s="161" t="s">
        <v>58</v>
      </c>
      <c r="B42" s="169">
        <v>1</v>
      </c>
      <c r="C42" s="163" t="s">
        <v>14</v>
      </c>
      <c r="D42" s="164">
        <f t="shared" si="1"/>
        <v>1005.22</v>
      </c>
      <c r="E42" s="165">
        <v>1005.22</v>
      </c>
    </row>
    <row r="43" spans="1:5" ht="15" customHeight="1" x14ac:dyDescent="0.25">
      <c r="A43" s="161" t="s">
        <v>110</v>
      </c>
      <c r="B43" s="169">
        <v>1</v>
      </c>
      <c r="C43" s="163" t="s">
        <v>114</v>
      </c>
      <c r="D43" s="164">
        <f t="shared" si="1"/>
        <v>736.44</v>
      </c>
      <c r="E43" s="165">
        <v>736.44</v>
      </c>
    </row>
    <row r="44" spans="1:5" ht="15" customHeight="1" x14ac:dyDescent="0.25">
      <c r="A44" s="161" t="s">
        <v>105</v>
      </c>
      <c r="B44" s="169">
        <v>1</v>
      </c>
      <c r="C44" s="163" t="s">
        <v>15</v>
      </c>
      <c r="D44" s="164">
        <f t="shared" si="1"/>
        <v>961.8</v>
      </c>
      <c r="E44" s="165">
        <v>961.8</v>
      </c>
    </row>
    <row r="45" spans="1:5" ht="15" customHeight="1" x14ac:dyDescent="0.25">
      <c r="A45" s="161" t="s">
        <v>390</v>
      </c>
      <c r="B45" s="169">
        <v>1</v>
      </c>
      <c r="C45" s="163" t="s">
        <v>13</v>
      </c>
      <c r="D45" s="164">
        <f t="shared" si="1"/>
        <v>149.54</v>
      </c>
      <c r="E45" s="165">
        <v>149.54</v>
      </c>
    </row>
    <row r="46" spans="1:5" ht="15" customHeight="1" x14ac:dyDescent="0.25">
      <c r="A46" s="161" t="s">
        <v>353</v>
      </c>
      <c r="B46" s="169">
        <v>1</v>
      </c>
      <c r="C46" s="163" t="s">
        <v>354</v>
      </c>
      <c r="D46" s="164">
        <f t="shared" si="1"/>
        <v>1093.06</v>
      </c>
      <c r="E46" s="165">
        <v>1093.06</v>
      </c>
    </row>
    <row r="47" spans="1:5" ht="13.9" customHeight="1" x14ac:dyDescent="0.25">
      <c r="A47" s="161" t="s">
        <v>391</v>
      </c>
      <c r="B47" s="167">
        <v>1.851</v>
      </c>
      <c r="C47" s="163" t="s">
        <v>16</v>
      </c>
      <c r="D47" s="164">
        <f t="shared" si="1"/>
        <v>4078.4710967044839</v>
      </c>
      <c r="E47" s="165">
        <v>7549.25</v>
      </c>
    </row>
    <row r="48" spans="1:5" ht="15" customHeight="1" x14ac:dyDescent="0.25">
      <c r="A48" s="161" t="s">
        <v>76</v>
      </c>
      <c r="B48" s="168">
        <v>0.03</v>
      </c>
      <c r="C48" s="163" t="s">
        <v>77</v>
      </c>
      <c r="D48" s="164">
        <f t="shared" si="1"/>
        <v>29323.666666666668</v>
      </c>
      <c r="E48" s="165">
        <v>879.71</v>
      </c>
    </row>
    <row r="49" spans="1:5" ht="15" customHeight="1" x14ac:dyDescent="0.25">
      <c r="A49" s="161" t="s">
        <v>355</v>
      </c>
      <c r="B49" s="167">
        <f>4.521*3</f>
        <v>13.562999999999999</v>
      </c>
      <c r="C49" s="163" t="s">
        <v>16</v>
      </c>
      <c r="D49" s="164">
        <f t="shared" si="1"/>
        <v>1964.6140234461404</v>
      </c>
      <c r="E49" s="165">
        <f>8882.02*3</f>
        <v>26646.06</v>
      </c>
    </row>
    <row r="50" spans="1:5" ht="15" customHeight="1" x14ac:dyDescent="0.25">
      <c r="A50" s="161" t="s">
        <v>196</v>
      </c>
      <c r="B50" s="168">
        <v>0.01</v>
      </c>
      <c r="C50" s="163" t="s">
        <v>17</v>
      </c>
      <c r="D50" s="164">
        <f t="shared" si="1"/>
        <v>30081</v>
      </c>
      <c r="E50" s="165">
        <v>300.81</v>
      </c>
    </row>
    <row r="51" spans="1:5" ht="15" customHeight="1" x14ac:dyDescent="0.25">
      <c r="A51" s="161" t="s">
        <v>290</v>
      </c>
      <c r="B51" s="169">
        <v>3</v>
      </c>
      <c r="C51" s="163" t="s">
        <v>13</v>
      </c>
      <c r="D51" s="164">
        <f t="shared" si="1"/>
        <v>336.03000000000003</v>
      </c>
      <c r="E51" s="165">
        <v>1008.09</v>
      </c>
    </row>
    <row r="52" spans="1:5" ht="15" customHeight="1" x14ac:dyDescent="0.25">
      <c r="A52" s="161" t="s">
        <v>392</v>
      </c>
      <c r="B52" s="169">
        <v>1</v>
      </c>
      <c r="C52" s="163" t="s">
        <v>14</v>
      </c>
      <c r="D52" s="164">
        <f t="shared" si="1"/>
        <v>611.75</v>
      </c>
      <c r="E52" s="165">
        <v>611.75</v>
      </c>
    </row>
    <row r="53" spans="1:5" ht="15" customHeight="1" x14ac:dyDescent="0.25">
      <c r="A53" s="161" t="s">
        <v>78</v>
      </c>
      <c r="B53" s="168">
        <v>0.19</v>
      </c>
      <c r="C53" s="163" t="s">
        <v>15</v>
      </c>
      <c r="D53" s="164">
        <f t="shared" si="1"/>
        <v>17375.263157894737</v>
      </c>
      <c r="E53" s="165">
        <v>3301.3</v>
      </c>
    </row>
    <row r="54" spans="1:5" ht="15" customHeight="1" x14ac:dyDescent="0.25">
      <c r="A54" s="161" t="s">
        <v>62</v>
      </c>
      <c r="B54" s="169">
        <v>3</v>
      </c>
      <c r="C54" s="163" t="s">
        <v>18</v>
      </c>
      <c r="D54" s="164">
        <f t="shared" si="1"/>
        <v>253.75666666666666</v>
      </c>
      <c r="E54" s="165">
        <v>761.27</v>
      </c>
    </row>
    <row r="55" spans="1:5" ht="15" customHeight="1" x14ac:dyDescent="0.25">
      <c r="A55" s="161" t="s">
        <v>356</v>
      </c>
      <c r="B55" s="169">
        <v>3</v>
      </c>
      <c r="C55" s="163" t="s">
        <v>113</v>
      </c>
      <c r="D55" s="164">
        <f t="shared" si="1"/>
        <v>78.816666666666663</v>
      </c>
      <c r="E55" s="165">
        <v>236.45</v>
      </c>
    </row>
    <row r="56" spans="1:5" ht="15" customHeight="1" x14ac:dyDescent="0.25">
      <c r="A56" s="161" t="s">
        <v>357</v>
      </c>
      <c r="B56" s="169">
        <v>1</v>
      </c>
      <c r="C56" s="163" t="s">
        <v>202</v>
      </c>
      <c r="D56" s="164">
        <f t="shared" si="1"/>
        <v>585.76</v>
      </c>
      <c r="E56" s="165">
        <v>585.76</v>
      </c>
    </row>
    <row r="57" spans="1:5" ht="15" customHeight="1" x14ac:dyDescent="0.25">
      <c r="A57" s="161" t="s">
        <v>291</v>
      </c>
      <c r="B57" s="169">
        <v>1</v>
      </c>
      <c r="C57" s="163" t="s">
        <v>13</v>
      </c>
      <c r="D57" s="164">
        <f t="shared" si="1"/>
        <v>7368.26</v>
      </c>
      <c r="E57" s="165">
        <v>7368.26</v>
      </c>
    </row>
    <row r="58" spans="1:5" ht="15" customHeight="1" x14ac:dyDescent="0.25">
      <c r="A58" s="161" t="s">
        <v>198</v>
      </c>
      <c r="B58" s="169">
        <v>1</v>
      </c>
      <c r="C58" s="163" t="s">
        <v>14</v>
      </c>
      <c r="D58" s="164">
        <f t="shared" si="1"/>
        <v>10936.37</v>
      </c>
      <c r="E58" s="165">
        <v>10936.37</v>
      </c>
    </row>
    <row r="59" spans="1:5" ht="15" customHeight="1" x14ac:dyDescent="0.25">
      <c r="A59" s="161" t="s">
        <v>200</v>
      </c>
      <c r="B59" s="169">
        <v>1</v>
      </c>
      <c r="C59" s="163" t="s">
        <v>19</v>
      </c>
      <c r="D59" s="164">
        <f t="shared" si="1"/>
        <v>857.06</v>
      </c>
      <c r="E59" s="165">
        <v>857.06</v>
      </c>
    </row>
    <row r="60" spans="1:5" ht="15" customHeight="1" x14ac:dyDescent="0.25">
      <c r="A60" s="161" t="s">
        <v>293</v>
      </c>
      <c r="B60" s="169">
        <v>1</v>
      </c>
      <c r="C60" s="163" t="s">
        <v>19</v>
      </c>
      <c r="D60" s="164">
        <f t="shared" si="1"/>
        <v>598.84</v>
      </c>
      <c r="E60" s="165">
        <v>598.84</v>
      </c>
    </row>
    <row r="61" spans="1:5" ht="15" customHeight="1" x14ac:dyDescent="0.25">
      <c r="A61" s="161" t="s">
        <v>65</v>
      </c>
      <c r="B61" s="169">
        <v>33</v>
      </c>
      <c r="C61" s="163" t="s">
        <v>19</v>
      </c>
      <c r="D61" s="164">
        <f t="shared" si="1"/>
        <v>302.27181818181816</v>
      </c>
      <c r="E61" s="165">
        <v>9974.9699999999993</v>
      </c>
    </row>
    <row r="62" spans="1:5" ht="15" customHeight="1" x14ac:dyDescent="0.25">
      <c r="A62" s="212" t="s">
        <v>294</v>
      </c>
      <c r="B62" s="213"/>
      <c r="C62" s="213"/>
      <c r="D62" s="214"/>
      <c r="E62" s="166"/>
    </row>
    <row r="63" spans="1:5" ht="15" customHeight="1" x14ac:dyDescent="0.25">
      <c r="A63" s="161" t="s">
        <v>393</v>
      </c>
      <c r="B63" s="167">
        <v>3.0000000000000001E-3</v>
      </c>
      <c r="C63" s="163" t="s">
        <v>85</v>
      </c>
      <c r="D63" s="164">
        <f t="shared" si="1"/>
        <v>127216.66666666666</v>
      </c>
      <c r="E63" s="165">
        <v>381.65</v>
      </c>
    </row>
    <row r="64" spans="1:5" ht="15" customHeight="1" x14ac:dyDescent="0.25">
      <c r="A64" s="161" t="s">
        <v>394</v>
      </c>
      <c r="B64" s="168">
        <v>0.02</v>
      </c>
      <c r="C64" s="163" t="s">
        <v>17</v>
      </c>
      <c r="D64" s="164">
        <f t="shared" si="1"/>
        <v>23719.5</v>
      </c>
      <c r="E64" s="165">
        <v>474.39</v>
      </c>
    </row>
    <row r="65" spans="1:5" ht="15" customHeight="1" x14ac:dyDescent="0.25">
      <c r="A65" s="161" t="s">
        <v>395</v>
      </c>
      <c r="B65" s="167">
        <v>1.0999999999999999E-2</v>
      </c>
      <c r="C65" s="163" t="s">
        <v>231</v>
      </c>
      <c r="D65" s="164">
        <f t="shared" si="1"/>
        <v>26297.272727272728</v>
      </c>
      <c r="E65" s="165">
        <v>289.27</v>
      </c>
    </row>
    <row r="66" spans="1:5" ht="15" customHeight="1" x14ac:dyDescent="0.25">
      <c r="A66" s="161" t="s">
        <v>242</v>
      </c>
      <c r="B66" s="168">
        <v>0.03</v>
      </c>
      <c r="C66" s="163" t="s">
        <v>15</v>
      </c>
      <c r="D66" s="164">
        <f t="shared" si="1"/>
        <v>29156.666666666668</v>
      </c>
      <c r="E66" s="165">
        <v>874.7</v>
      </c>
    </row>
    <row r="67" spans="1:5" ht="15" customHeight="1" x14ac:dyDescent="0.25">
      <c r="A67" s="161" t="s">
        <v>396</v>
      </c>
      <c r="B67" s="170">
        <v>0.2</v>
      </c>
      <c r="C67" s="163" t="s">
        <v>199</v>
      </c>
      <c r="D67" s="164">
        <f t="shared" si="1"/>
        <v>1796.6499999999999</v>
      </c>
      <c r="E67" s="165">
        <v>359.33</v>
      </c>
    </row>
    <row r="68" spans="1:5" ht="27" customHeight="1" x14ac:dyDescent="0.25">
      <c r="A68" s="161" t="s">
        <v>397</v>
      </c>
      <c r="B68" s="167">
        <v>2.4E-2</v>
      </c>
      <c r="C68" s="163" t="s">
        <v>199</v>
      </c>
      <c r="D68" s="164">
        <f t="shared" si="1"/>
        <v>32941.25</v>
      </c>
      <c r="E68" s="165">
        <v>790.59</v>
      </c>
    </row>
    <row r="69" spans="1:5" ht="27" customHeight="1" x14ac:dyDescent="0.25">
      <c r="A69" s="161" t="s">
        <v>398</v>
      </c>
      <c r="B69" s="169">
        <v>1</v>
      </c>
      <c r="C69" s="163" t="s">
        <v>399</v>
      </c>
      <c r="D69" s="164">
        <f t="shared" si="1"/>
        <v>462.75</v>
      </c>
      <c r="E69" s="165">
        <v>462.75</v>
      </c>
    </row>
    <row r="70" spans="1:5" ht="15" customHeight="1" x14ac:dyDescent="0.25">
      <c r="A70" s="161" t="s">
        <v>206</v>
      </c>
      <c r="B70" s="168">
        <v>0.01</v>
      </c>
      <c r="C70" s="163" t="s">
        <v>77</v>
      </c>
      <c r="D70" s="164">
        <f t="shared" si="1"/>
        <v>30205</v>
      </c>
      <c r="E70" s="165">
        <v>302.05</v>
      </c>
    </row>
    <row r="71" spans="1:5" ht="15" customHeight="1" x14ac:dyDescent="0.25">
      <c r="A71" s="161" t="s">
        <v>139</v>
      </c>
      <c r="B71" s="170">
        <v>0.1</v>
      </c>
      <c r="C71" s="163" t="s">
        <v>16</v>
      </c>
      <c r="D71" s="164">
        <f t="shared" si="1"/>
        <v>2025.9999999999998</v>
      </c>
      <c r="E71" s="165">
        <v>202.6</v>
      </c>
    </row>
    <row r="72" spans="1:5" ht="18" customHeight="1" x14ac:dyDescent="0.25">
      <c r="A72" s="161" t="s">
        <v>400</v>
      </c>
      <c r="B72" s="170">
        <v>0.7</v>
      </c>
      <c r="C72" s="163" t="s">
        <v>16</v>
      </c>
      <c r="D72" s="164">
        <f t="shared" si="1"/>
        <v>4011.0714285714289</v>
      </c>
      <c r="E72" s="165">
        <v>2807.75</v>
      </c>
    </row>
    <row r="73" spans="1:5" ht="29.25" customHeight="1" x14ac:dyDescent="0.25">
      <c r="A73" s="161" t="s">
        <v>66</v>
      </c>
      <c r="B73" s="167">
        <v>2.2610000000000001</v>
      </c>
      <c r="C73" s="163" t="s">
        <v>16</v>
      </c>
      <c r="D73" s="164">
        <f t="shared" si="1"/>
        <v>2026.0327288810258</v>
      </c>
      <c r="E73" s="165">
        <v>4580.8599999999997</v>
      </c>
    </row>
    <row r="74" spans="1:5" ht="29.25" customHeight="1" x14ac:dyDescent="0.25">
      <c r="A74" s="161" t="s">
        <v>401</v>
      </c>
      <c r="B74" s="167">
        <v>2.2610000000000001</v>
      </c>
      <c r="C74" s="163" t="s">
        <v>16</v>
      </c>
      <c r="D74" s="164">
        <f t="shared" si="1"/>
        <v>2013.7638213180007</v>
      </c>
      <c r="E74" s="165">
        <v>4553.12</v>
      </c>
    </row>
    <row r="75" spans="1:5" ht="29.25" customHeight="1" x14ac:dyDescent="0.25">
      <c r="A75" s="161" t="s">
        <v>402</v>
      </c>
      <c r="B75" s="167">
        <f>2*3.446</f>
        <v>6.8920000000000003</v>
      </c>
      <c r="C75" s="163" t="s">
        <v>16</v>
      </c>
      <c r="D75" s="164">
        <f t="shared" si="1"/>
        <v>610.36273940800925</v>
      </c>
      <c r="E75" s="165">
        <f>2*2103.31</f>
        <v>4206.62</v>
      </c>
    </row>
    <row r="76" spans="1:5" ht="29.25" customHeight="1" x14ac:dyDescent="0.25">
      <c r="A76" s="161" t="s">
        <v>59</v>
      </c>
      <c r="B76" s="167">
        <f>2*2.261</f>
        <v>4.5220000000000002</v>
      </c>
      <c r="C76" s="163" t="s">
        <v>16</v>
      </c>
      <c r="D76" s="164">
        <f t="shared" si="1"/>
        <v>2005.6169836355593</v>
      </c>
      <c r="E76" s="165">
        <f>2*4534.7</f>
        <v>9069.4</v>
      </c>
    </row>
    <row r="77" spans="1:5" ht="15" customHeight="1" x14ac:dyDescent="0.25">
      <c r="A77" s="161" t="s">
        <v>208</v>
      </c>
      <c r="B77" s="169">
        <v>12</v>
      </c>
      <c r="C77" s="163" t="s">
        <v>67</v>
      </c>
      <c r="D77" s="164">
        <f t="shared" si="1"/>
        <v>47.083333333333336</v>
      </c>
      <c r="E77" s="165">
        <v>565</v>
      </c>
    </row>
    <row r="78" spans="1:5" ht="15" customHeight="1" x14ac:dyDescent="0.25">
      <c r="A78" s="161" t="s">
        <v>403</v>
      </c>
      <c r="B78" s="169">
        <v>26</v>
      </c>
      <c r="C78" s="163" t="s">
        <v>363</v>
      </c>
      <c r="D78" s="164">
        <f t="shared" si="1"/>
        <v>119.11769230769231</v>
      </c>
      <c r="E78" s="165">
        <v>3097.06</v>
      </c>
    </row>
    <row r="79" spans="1:5" ht="15" customHeight="1" x14ac:dyDescent="0.25">
      <c r="A79" s="161" t="s">
        <v>362</v>
      </c>
      <c r="B79" s="169">
        <v>6</v>
      </c>
      <c r="C79" s="163" t="s">
        <v>363</v>
      </c>
      <c r="D79" s="164">
        <f t="shared" si="1"/>
        <v>55.305</v>
      </c>
      <c r="E79" s="165">
        <v>331.83</v>
      </c>
    </row>
    <row r="80" spans="1:5" ht="30.75" customHeight="1" x14ac:dyDescent="0.25">
      <c r="A80" s="161" t="s">
        <v>404</v>
      </c>
      <c r="B80" s="167">
        <f>2*1.723</f>
        <v>3.4460000000000002</v>
      </c>
      <c r="C80" s="163" t="s">
        <v>16</v>
      </c>
      <c r="D80" s="164">
        <f t="shared" si="1"/>
        <v>610.35983749274521</v>
      </c>
      <c r="E80" s="165">
        <f>2*1051.65</f>
        <v>2103.3000000000002</v>
      </c>
    </row>
    <row r="81" spans="1:7" ht="15" customHeight="1" x14ac:dyDescent="0.25">
      <c r="A81" s="161" t="s">
        <v>364</v>
      </c>
      <c r="B81" s="168">
        <v>0.02</v>
      </c>
      <c r="C81" s="163" t="s">
        <v>86</v>
      </c>
      <c r="D81" s="164">
        <f t="shared" si="1"/>
        <v>43831.5</v>
      </c>
      <c r="E81" s="165">
        <v>876.63</v>
      </c>
    </row>
    <row r="82" spans="1:7" ht="26.25" customHeight="1" x14ac:dyDescent="0.25">
      <c r="A82" s="161" t="s">
        <v>312</v>
      </c>
      <c r="B82" s="167">
        <v>2E-3</v>
      </c>
      <c r="C82" s="163" t="s">
        <v>85</v>
      </c>
      <c r="D82" s="164">
        <f t="shared" si="1"/>
        <v>160070</v>
      </c>
      <c r="E82" s="165">
        <v>320.14</v>
      </c>
    </row>
    <row r="83" spans="1:7" ht="26.25" customHeight="1" x14ac:dyDescent="0.25">
      <c r="A83" s="161" t="s">
        <v>88</v>
      </c>
      <c r="B83" s="168">
        <v>0.04</v>
      </c>
      <c r="C83" s="163" t="s">
        <v>17</v>
      </c>
      <c r="D83" s="164">
        <f t="shared" si="1"/>
        <v>54364.25</v>
      </c>
      <c r="E83" s="165">
        <v>2174.5700000000002</v>
      </c>
    </row>
    <row r="84" spans="1:7" ht="15" customHeight="1" x14ac:dyDescent="0.25">
      <c r="A84" s="212" t="s">
        <v>38</v>
      </c>
      <c r="B84" s="213"/>
      <c r="C84" s="213"/>
      <c r="D84" s="214"/>
      <c r="E84" s="166"/>
    </row>
    <row r="85" spans="1:7" ht="29.25" customHeight="1" x14ac:dyDescent="0.25">
      <c r="A85" s="161" t="s">
        <v>57</v>
      </c>
      <c r="B85" s="162" t="s">
        <v>258</v>
      </c>
      <c r="C85" s="163" t="s">
        <v>11</v>
      </c>
      <c r="D85" s="164">
        <f>E85</f>
        <v>10977.66</v>
      </c>
      <c r="E85" s="165">
        <v>10977.66</v>
      </c>
    </row>
    <row r="86" spans="1:7" x14ac:dyDescent="0.25">
      <c r="A86" s="212" t="s">
        <v>98</v>
      </c>
      <c r="B86" s="213"/>
      <c r="C86" s="213"/>
      <c r="D86" s="214"/>
      <c r="E86" s="166"/>
    </row>
    <row r="87" spans="1:7" ht="15" customHeight="1" x14ac:dyDescent="0.25">
      <c r="A87" s="161" t="s">
        <v>194</v>
      </c>
      <c r="B87" s="162" t="s">
        <v>258</v>
      </c>
      <c r="C87" s="163" t="s">
        <v>285</v>
      </c>
      <c r="D87" s="164">
        <f>E87</f>
        <v>13600</v>
      </c>
      <c r="E87" s="165">
        <v>13600</v>
      </c>
    </row>
    <row r="88" spans="1:7" x14ac:dyDescent="0.25">
      <c r="A88" s="212" t="s">
        <v>80</v>
      </c>
      <c r="B88" s="213"/>
      <c r="C88" s="213"/>
      <c r="D88" s="214"/>
      <c r="E88" s="166"/>
    </row>
    <row r="89" spans="1:7" ht="15" customHeight="1" x14ac:dyDescent="0.25">
      <c r="A89" s="161" t="s">
        <v>81</v>
      </c>
      <c r="B89" s="162" t="s">
        <v>258</v>
      </c>
      <c r="C89" s="163" t="s">
        <v>11</v>
      </c>
      <c r="D89" s="164">
        <f>E89</f>
        <v>21600</v>
      </c>
      <c r="E89" s="165">
        <v>21600</v>
      </c>
    </row>
    <row r="90" spans="1:7" ht="15" customHeight="1" x14ac:dyDescent="0.25">
      <c r="A90" s="212" t="s">
        <v>365</v>
      </c>
      <c r="B90" s="213"/>
      <c r="C90" s="213"/>
      <c r="D90" s="214"/>
      <c r="E90" s="166"/>
    </row>
    <row r="91" spans="1:7" ht="15" customHeight="1" thickBot="1" x14ac:dyDescent="0.3">
      <c r="A91" s="161" t="s">
        <v>83</v>
      </c>
      <c r="B91" s="162" t="s">
        <v>22</v>
      </c>
      <c r="C91" s="163" t="s">
        <v>11</v>
      </c>
      <c r="D91" s="164">
        <f>E91</f>
        <v>3868.53</v>
      </c>
      <c r="E91" s="165">
        <v>3868.53</v>
      </c>
    </row>
    <row r="92" spans="1:7" ht="30.75" customHeight="1" x14ac:dyDescent="0.25">
      <c r="A92" s="161" t="s">
        <v>366</v>
      </c>
      <c r="B92" s="162" t="s">
        <v>22</v>
      </c>
      <c r="C92" s="163" t="s">
        <v>11</v>
      </c>
      <c r="D92" s="164">
        <f>E92</f>
        <v>2063.39</v>
      </c>
      <c r="E92" s="165">
        <v>2063.39</v>
      </c>
      <c r="F92" s="153">
        <f>SUM(E17:E92)</f>
        <v>531465.02</v>
      </c>
      <c r="G92" s="150" t="s">
        <v>405</v>
      </c>
    </row>
    <row r="93" spans="1:7" s="28" customFormat="1" x14ac:dyDescent="0.25">
      <c r="A93" s="36" t="s">
        <v>10</v>
      </c>
      <c r="B93" s="51"/>
      <c r="C93" s="51"/>
      <c r="D93" s="51"/>
      <c r="E93" s="52"/>
    </row>
    <row r="94" spans="1:7" s="28" customFormat="1" x14ac:dyDescent="0.25">
      <c r="A94" s="37" t="s">
        <v>71</v>
      </c>
      <c r="B94" s="53" t="s">
        <v>21</v>
      </c>
      <c r="C94" s="53" t="s">
        <v>11</v>
      </c>
      <c r="D94" s="53">
        <f>E94</f>
        <v>79719.752999999997</v>
      </c>
      <c r="E94" s="54">
        <f>SUM(E17:E92)*15%</f>
        <v>79719.752999999997</v>
      </c>
    </row>
    <row r="95" spans="1:7" x14ac:dyDescent="0.25">
      <c r="A95" s="142" t="s">
        <v>24</v>
      </c>
      <c r="B95" s="141"/>
      <c r="C95" s="141"/>
      <c r="D95" s="141"/>
      <c r="E95" s="143">
        <f>SUM(E14:E94)</f>
        <v>611184.77300000004</v>
      </c>
    </row>
    <row r="96" spans="1:7" x14ac:dyDescent="0.25">
      <c r="A96" s="207"/>
      <c r="B96" s="207"/>
      <c r="C96" s="207"/>
      <c r="D96" s="207"/>
      <c r="E96" s="207"/>
    </row>
    <row r="97" spans="1:6" x14ac:dyDescent="0.25">
      <c r="A97" s="207"/>
      <c r="B97" s="207"/>
      <c r="C97" s="207"/>
      <c r="D97" s="207"/>
      <c r="E97" s="207"/>
    </row>
    <row r="98" spans="1:6" s="156" customFormat="1" ht="21.75" customHeight="1" x14ac:dyDescent="0.25">
      <c r="A98" s="210" t="s">
        <v>407</v>
      </c>
      <c r="B98" s="210"/>
      <c r="C98" s="210"/>
      <c r="D98" s="210"/>
      <c r="E98" s="154">
        <f>E95</f>
        <v>611184.77300000004</v>
      </c>
      <c r="F98" s="155"/>
    </row>
    <row r="99" spans="1:6" s="156" customFormat="1" ht="20.25" customHeight="1" x14ac:dyDescent="0.25">
      <c r="A99" s="211" t="str">
        <f>[1]!Сумма_прописью(E98)</f>
        <v>Шестьсот одиннадцать тысяч сто восемьдесят четыре рубля 77 копеек.</v>
      </c>
      <c r="B99" s="211"/>
      <c r="C99" s="211"/>
      <c r="D99" s="211"/>
      <c r="E99" s="211"/>
      <c r="F99" s="157"/>
    </row>
    <row r="100" spans="1:6" s="156" customFormat="1" ht="24.75" customHeight="1" x14ac:dyDescent="0.25">
      <c r="A100" s="210" t="s">
        <v>313</v>
      </c>
      <c r="B100" s="210"/>
      <c r="C100" s="210"/>
      <c r="D100" s="210"/>
      <c r="E100" s="210"/>
      <c r="F100" s="158"/>
    </row>
    <row r="101" spans="1:6" s="156" customFormat="1" ht="24" customHeight="1" x14ac:dyDescent="0.25">
      <c r="A101" s="210" t="s">
        <v>314</v>
      </c>
      <c r="B101" s="210"/>
      <c r="C101" s="210"/>
      <c r="D101" s="210"/>
      <c r="E101" s="210"/>
      <c r="F101" s="158"/>
    </row>
    <row r="102" spans="1:6" s="156" customFormat="1" ht="30.75" customHeight="1" x14ac:dyDescent="0.25">
      <c r="A102" s="210" t="s">
        <v>315</v>
      </c>
      <c r="B102" s="210"/>
      <c r="C102" s="210"/>
      <c r="D102" s="210"/>
      <c r="E102" s="210"/>
      <c r="F102" s="158"/>
    </row>
    <row r="103" spans="1:6" s="156" customFormat="1" x14ac:dyDescent="0.25">
      <c r="A103" s="159"/>
      <c r="B103" s="159"/>
      <c r="C103" s="159"/>
      <c r="D103" s="159"/>
      <c r="E103" s="159"/>
      <c r="F103" s="159"/>
    </row>
    <row r="104" spans="1:6" s="156" customFormat="1" ht="24.75" customHeight="1" x14ac:dyDescent="0.25">
      <c r="A104" s="210" t="s">
        <v>406</v>
      </c>
      <c r="B104" s="210"/>
      <c r="C104" s="210"/>
      <c r="D104" s="210"/>
      <c r="E104" s="210"/>
      <c r="F104" s="158"/>
    </row>
    <row r="105" spans="1:6" ht="18.75" customHeight="1" x14ac:dyDescent="0.25">
      <c r="A105" s="160" t="s">
        <v>369</v>
      </c>
      <c r="B105" s="160"/>
      <c r="C105" s="160"/>
      <c r="D105" s="160"/>
      <c r="E105" s="160"/>
    </row>
    <row r="106" spans="1:6" ht="24.75" customHeight="1" x14ac:dyDescent="0.25">
      <c r="A106" s="160" t="s">
        <v>408</v>
      </c>
      <c r="B106" s="160"/>
      <c r="C106" s="160"/>
      <c r="D106" s="160"/>
      <c r="E106" s="160"/>
    </row>
    <row r="107" spans="1:6" ht="10.5" customHeight="1" x14ac:dyDescent="0.25">
      <c r="B107" s="160"/>
      <c r="C107" s="160"/>
      <c r="D107" s="160" t="s">
        <v>26</v>
      </c>
      <c r="E107" s="160"/>
    </row>
    <row r="108" spans="1:6" ht="7.5" customHeight="1" x14ac:dyDescent="0.25">
      <c r="A108" s="207"/>
      <c r="B108" s="207"/>
      <c r="C108" s="207"/>
      <c r="D108" s="207"/>
      <c r="E108" s="207"/>
    </row>
    <row r="109" spans="1:6" x14ac:dyDescent="0.25">
      <c r="A109" s="207" t="s">
        <v>316</v>
      </c>
      <c r="B109" s="207"/>
      <c r="C109" s="207"/>
      <c r="D109" s="207"/>
      <c r="E109" s="207"/>
    </row>
    <row r="110" spans="1:6" ht="10.5" customHeight="1" x14ac:dyDescent="0.25">
      <c r="B110" s="207"/>
      <c r="C110" s="207"/>
      <c r="D110" s="207" t="s">
        <v>26</v>
      </c>
      <c r="E110" s="207"/>
    </row>
  </sheetData>
  <mergeCells count="38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25:D25"/>
    <mergeCell ref="A23:D23"/>
    <mergeCell ref="A18:D18"/>
    <mergeCell ref="A16:D16"/>
    <mergeCell ref="A10:E10"/>
    <mergeCell ref="A11:E11"/>
    <mergeCell ref="A12:E12"/>
    <mergeCell ref="A13:E13"/>
    <mergeCell ref="A14:E14"/>
    <mergeCell ref="A84:D84"/>
    <mergeCell ref="A62:D62"/>
    <mergeCell ref="A31:D31"/>
    <mergeCell ref="A29:D29"/>
    <mergeCell ref="A27:D27"/>
    <mergeCell ref="A96:E96"/>
    <mergeCell ref="A97:E97"/>
    <mergeCell ref="A90:D90"/>
    <mergeCell ref="A88:D88"/>
    <mergeCell ref="A86:D86"/>
    <mergeCell ref="A98:D98"/>
    <mergeCell ref="A109:E109"/>
    <mergeCell ref="B110:C110"/>
    <mergeCell ref="D110:E110"/>
    <mergeCell ref="A104:E104"/>
    <mergeCell ref="A108:E108"/>
    <mergeCell ref="A99:E99"/>
    <mergeCell ref="A100:E100"/>
    <mergeCell ref="A101:E101"/>
    <mergeCell ref="A102:E102"/>
  </mergeCells>
  <pageMargins left="0.70866141732283472" right="0.51181102362204722" top="0.35433070866141736" bottom="0.35433070866141736" header="0" footer="0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2022-04-11T16:50:07Z</dcterms:modified>
</cp:coreProperties>
</file>