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450" yWindow="285" windowWidth="16815" windowHeight="1147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Акт!$A$1:$E$104</definedName>
    <definedName name="_xlnm.Print_Area" localSheetId="3">'Акт (2)'!$A$1:$E$97</definedName>
    <definedName name="_xlnm.Print_Area" localSheetId="9">акт21!$A$3:$E$106</definedName>
    <definedName name="_xlnm.Print_Area" localSheetId="7">Лист1!$A$3:$E$121</definedName>
    <definedName name="_xlnm.Print_Area" localSheetId="5">Лист3!$A$2:$E$118</definedName>
  </definedNames>
  <calcPr calcId="145621"/>
</workbook>
</file>

<file path=xl/calcChain.xml><?xml version="1.0" encoding="utf-8"?>
<calcChain xmlns="http://schemas.openxmlformats.org/spreadsheetml/2006/main">
  <c r="F88" i="10" l="1"/>
  <c r="E77" i="10" l="1"/>
  <c r="B77" i="10"/>
  <c r="E69" i="10"/>
  <c r="B69" i="10"/>
  <c r="E22" i="10"/>
  <c r="D25" i="10"/>
  <c r="E21" i="10"/>
  <c r="E90" i="10" l="1"/>
  <c r="D90" i="10" s="1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19" i="10"/>
  <c r="D29" i="10"/>
  <c r="D27" i="10"/>
  <c r="D24" i="10"/>
  <c r="D23" i="10"/>
  <c r="D22" i="10"/>
  <c r="D21" i="10"/>
  <c r="D20" i="10"/>
  <c r="D81" i="10"/>
  <c r="D83" i="10"/>
  <c r="D85" i="10"/>
  <c r="D87" i="10"/>
  <c r="D88" i="10"/>
  <c r="F18" i="9"/>
  <c r="F22" i="9" s="1"/>
  <c r="F14" i="9"/>
  <c r="E91" i="10" l="1"/>
  <c r="E94" i="10" s="1"/>
  <c r="F23" i="9" s="1"/>
  <c r="F24" i="9" s="1"/>
  <c r="F25" i="9"/>
  <c r="H25" i="7"/>
  <c r="D94" i="8"/>
  <c r="D96" i="8"/>
  <c r="D97" i="8"/>
  <c r="D99" i="8"/>
  <c r="D100" i="8"/>
  <c r="D101" i="8"/>
  <c r="D102" i="8"/>
  <c r="D103" i="8"/>
  <c r="D92" i="8"/>
  <c r="D86" i="8"/>
  <c r="D69" i="8"/>
  <c r="D68" i="8"/>
  <c r="D57" i="8"/>
  <c r="D38" i="8"/>
  <c r="D37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8" i="8"/>
  <c r="D59" i="8"/>
  <c r="D60" i="8"/>
  <c r="D62" i="8"/>
  <c r="D63" i="8"/>
  <c r="D64" i="8"/>
  <c r="D65" i="8"/>
  <c r="D66" i="8"/>
  <c r="D67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7" i="8"/>
  <c r="D88" i="8"/>
  <c r="D89" i="8"/>
  <c r="D90" i="8"/>
  <c r="D36" i="8"/>
  <c r="D21" i="8"/>
  <c r="D22" i="8"/>
  <c r="D23" i="8"/>
  <c r="D24" i="8"/>
  <c r="D25" i="8"/>
  <c r="D26" i="8"/>
  <c r="D28" i="8"/>
  <c r="D30" i="8"/>
  <c r="D32" i="8"/>
  <c r="D34" i="8"/>
  <c r="D20" i="8"/>
  <c r="D19" i="8"/>
  <c r="E105" i="8" l="1"/>
  <c r="D105" i="8" s="1"/>
  <c r="E106" i="8" l="1"/>
  <c r="F23" i="7" s="1"/>
  <c r="F19" i="7"/>
  <c r="F16" i="7"/>
  <c r="F14" i="7" s="1"/>
  <c r="F15" i="7"/>
  <c r="F18" i="7"/>
  <c r="F22" i="7" s="1"/>
  <c r="F24" i="7" l="1"/>
  <c r="F25" i="7"/>
  <c r="E24" i="3" l="1"/>
  <c r="E103" i="3" s="1"/>
  <c r="F19" i="6" l="1"/>
  <c r="F15" i="6"/>
  <c r="D103" i="3"/>
  <c r="D95" i="3"/>
  <c r="D97" i="3"/>
  <c r="D98" i="3"/>
  <c r="D100" i="3"/>
  <c r="D94" i="3"/>
  <c r="D8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3" i="3"/>
  <c r="D54" i="3"/>
  <c r="D55" i="3"/>
  <c r="D56" i="3"/>
  <c r="D57" i="3"/>
  <c r="D58" i="3"/>
  <c r="D59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4" i="3"/>
  <c r="D85" i="3"/>
  <c r="D86" i="3"/>
  <c r="D87" i="3"/>
  <c r="D88" i="3"/>
  <c r="D89" i="3"/>
  <c r="D90" i="3"/>
  <c r="D91" i="3"/>
  <c r="D92" i="3"/>
  <c r="D33" i="3"/>
  <c r="D24" i="3"/>
  <c r="D25" i="3"/>
  <c r="D27" i="3"/>
  <c r="D29" i="3"/>
  <c r="D31" i="3"/>
  <c r="D23" i="3"/>
  <c r="D21" i="3"/>
  <c r="D22" i="3"/>
  <c r="D20" i="3"/>
  <c r="D19" i="3"/>
  <c r="E104" i="3" l="1"/>
  <c r="F23" i="6" s="1"/>
  <c r="F18" i="6"/>
  <c r="F22" i="6" s="1"/>
  <c r="F14" i="6"/>
  <c r="F24" i="6" l="1"/>
  <c r="F25" i="6"/>
  <c r="D72" i="5"/>
  <c r="D74" i="5"/>
  <c r="D75" i="5"/>
  <c r="D77" i="5"/>
  <c r="D70" i="5"/>
  <c r="D56" i="5"/>
  <c r="D48" i="5"/>
  <c r="E19" i="5"/>
  <c r="D19" i="5" s="1"/>
  <c r="D17" i="5"/>
  <c r="D15" i="5"/>
  <c r="D13" i="5"/>
  <c r="D10" i="5"/>
  <c r="D8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2" i="5"/>
  <c r="D43" i="5"/>
  <c r="D44" i="5"/>
  <c r="D45" i="5"/>
  <c r="D46" i="5"/>
  <c r="D47" i="5"/>
  <c r="D49" i="5"/>
  <c r="D50" i="5"/>
  <c r="D51" i="5"/>
  <c r="D52" i="5"/>
  <c r="D53" i="5"/>
  <c r="D54" i="5"/>
  <c r="D58" i="5"/>
  <c r="D60" i="5"/>
  <c r="D61" i="5"/>
  <c r="D62" i="5"/>
  <c r="D63" i="5"/>
  <c r="D64" i="5"/>
  <c r="D65" i="5"/>
  <c r="D66" i="5"/>
  <c r="D67" i="5"/>
  <c r="D68" i="5"/>
  <c r="D21" i="5"/>
  <c r="D11" i="5"/>
  <c r="E79" i="5" l="1"/>
  <c r="E80" i="5" s="1"/>
  <c r="F23" i="4" s="1"/>
  <c r="D79" i="5" l="1"/>
  <c r="F15" i="4"/>
  <c r="F13" i="4"/>
  <c r="F18" i="4" l="1"/>
  <c r="F14" i="4"/>
  <c r="F22" i="4" l="1"/>
  <c r="F24" i="4" s="1"/>
  <c r="F25" i="4"/>
  <c r="B31" i="2" l="1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E87" i="1"/>
  <c r="C32" i="2"/>
  <c r="D32" i="2"/>
  <c r="B32" i="2" l="1"/>
  <c r="E33" i="2" s="1"/>
  <c r="D86" i="1" l="1"/>
  <c r="D84" i="1"/>
  <c r="D82" i="1"/>
  <c r="D80" i="1"/>
  <c r="D79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1" i="1"/>
  <c r="D60" i="1"/>
  <c r="D59" i="1"/>
  <c r="D58" i="1"/>
  <c r="D57" i="1"/>
  <c r="D55" i="1"/>
  <c r="D53" i="1"/>
  <c r="D52" i="1"/>
  <c r="D51" i="1"/>
  <c r="D50" i="1"/>
  <c r="D49" i="1"/>
  <c r="D48" i="1"/>
  <c r="D47" i="1"/>
  <c r="D46" i="1"/>
  <c r="D45" i="1"/>
  <c r="D44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3" i="1"/>
  <c r="D21" i="1"/>
  <c r="D19" i="1"/>
  <c r="D18" i="1"/>
  <c r="D17" i="1"/>
  <c r="D16" i="1"/>
  <c r="D14" i="1"/>
  <c r="D12" i="1"/>
  <c r="D10" i="1"/>
  <c r="D9" i="1"/>
  <c r="D7" i="1"/>
</calcChain>
</file>

<file path=xl/sharedStrings.xml><?xml version="1.0" encoding="utf-8"?>
<sst xmlns="http://schemas.openxmlformats.org/spreadsheetml/2006/main" count="1178" uniqueCount="391">
  <si>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</si>
  <si>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</si>
  <si>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</si>
  <si>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</si>
  <si>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</si>
  <si>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</si>
  <si>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</si>
  <si>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</si>
  <si>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</si>
  <si>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</si>
  <si>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</si>
  <si>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</si>
  <si>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</si>
  <si>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</si>
  <si>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</si>
  <si>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</si>
  <si>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</si>
  <si>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</si>
  <si>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</si>
  <si>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</si>
  <si>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</si>
  <si>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</si>
  <si>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</si>
  <si>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</si>
  <si>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</si>
  <si>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</si>
  <si>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</si>
  <si>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</si>
  <si>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</si>
  <si>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</si>
  <si>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</si>
  <si>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</si>
  <si>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</si>
  <si>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</si>
  <si>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</si>
  <si>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</si>
  <si>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</si>
  <si>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</si>
  <si>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</si>
  <si>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</si>
  <si>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</si>
  <si>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</si>
  <si>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</si>
  <si>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</si>
  <si>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</si>
  <si>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</si>
  <si>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</si>
  <si>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</si>
  <si>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</si>
  <si>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</si>
  <si>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</si>
  <si>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</si>
  <si>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</si>
  <si>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</si>
  <si>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</si>
  <si>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</si>
  <si>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</si>
  <si>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</si>
  <si>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</si>
  <si>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</si>
  <si>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</si>
  <si>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</si>
  <si>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</si>
  <si>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</si>
  <si>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</si>
  <si>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</si>
  <si>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</si>
  <si>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</si>
  <si>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</si>
  <si>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</si>
  <si>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</si>
  <si>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</si>
  <si>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</si>
  <si>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</si>
  <si>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</si>
  <si>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</si>
  <si>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</si>
  <si>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>Обслуживание ОДПУ</t>
  </si>
  <si>
    <t xml:space="preserve">     Техническое обслуживание ОДПУ</t>
  </si>
  <si>
    <t>Текущий ремонт конструктивных элементов жилых зданий</t>
  </si>
  <si>
    <t>100 м2</t>
  </si>
  <si>
    <t xml:space="preserve">     Услуги а/вышки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</si>
  <si>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</si>
  <si>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</si>
  <si>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</si>
  <si>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</si>
  <si>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</si>
  <si>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</si>
  <si>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</si>
  <si>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</si>
  <si>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</si>
  <si>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</si>
  <si>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</si>
  <si>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</si>
  <si>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</si>
  <si>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</si>
  <si>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</si>
  <si>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</si>
  <si>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 (вышка)</t>
  </si>
  <si>
    <t>По нормативу</t>
  </si>
  <si>
    <t xml:space="preserve">     Перекрытие потока воды: отопление, ГВС</t>
  </si>
  <si>
    <t>1 узел</t>
  </si>
  <si>
    <t xml:space="preserve">     Запуск потока воды: отопление, ГВС</t>
  </si>
  <si>
    <t>1 смеситель</t>
  </si>
  <si>
    <t xml:space="preserve">     Устранение засоров санитарных приборов</t>
  </si>
  <si>
    <t>1 прибор</t>
  </si>
  <si>
    <t xml:space="preserve">     Осмотр кровли, чердака, люков</t>
  </si>
  <si>
    <t>м</t>
  </si>
  <si>
    <t>1 участок</t>
  </si>
  <si>
    <t xml:space="preserve">     Установка вентилей и клапанов обратных муфтовых д. до 15 мм (для предохр. клапана)</t>
  </si>
  <si>
    <t xml:space="preserve">     Осмотр подвальных помещений (засоры, подпоры) прим.</t>
  </si>
  <si>
    <t xml:space="preserve">     Осмотр системы центрального отопления, устройств в чердачных и подвальных помещениях.</t>
  </si>
  <si>
    <t xml:space="preserve">     Очистка желобов от мусора: вручную (при расчете 1 кг. мусора = 3 м 1 желоба)</t>
  </si>
  <si>
    <t xml:space="preserve">     Смена стекол в деревянных переплетах при площади стекла  до: 0,25 м</t>
  </si>
  <si>
    <t xml:space="preserve">     Смена ухватов для водосточных труб: в каменных стенах</t>
  </si>
  <si>
    <t>1 м3</t>
  </si>
  <si>
    <t xml:space="preserve">     Постановка заклепок в местах соединения труб</t>
  </si>
  <si>
    <t>Резерв на 01.01.2017 г.</t>
  </si>
  <si>
    <t>1 створка</t>
  </si>
  <si>
    <t xml:space="preserve">     Приготовление растворов вручную.</t>
  </si>
  <si>
    <t xml:space="preserve">     Протравка фасадов: простых с люлек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</si>
  <si>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</si>
  <si>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</si>
  <si>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Очистка кровли от снега толщ. 10 см, сбивание сосулей</t>
  </si>
  <si>
    <t xml:space="preserve">     Валка, обрезка  деревьев с вывозом</t>
  </si>
  <si>
    <t xml:space="preserve">     М. Ремонт оконных переплетов (пристрожка, установка угольников, укрепление)</t>
  </si>
  <si>
    <t xml:space="preserve">     Очистка кровли от снега толщ. 10 см, сбивание сосулей (в)</t>
  </si>
  <si>
    <t>т</t>
  </si>
  <si>
    <t xml:space="preserve">     Смена отдельных участков трубопроводов из полиэтиленовых  труб высокой плотности: диам. 100 мм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</si>
  <si>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11 квартала 106.</t>
  </si>
  <si>
    <t>АКТ № 106/11-2017</t>
  </si>
  <si>
    <t>Дезинсекция и дератизация</t>
  </si>
  <si>
    <t xml:space="preserve">     Дезинсекция и дератизация</t>
  </si>
  <si>
    <t xml:space="preserve">     Ремонт смесителя с душем</t>
  </si>
  <si>
    <t xml:space="preserve">     Укрепление и ремонт покрытия козырька из оцинкованной стали (проф. настила)</t>
  </si>
  <si>
    <t xml:space="preserve">     Сверление отверстий: электродрелью диаметром до 10 мм глубиной до 20 см</t>
  </si>
  <si>
    <t xml:space="preserve">     Смена внутренних трубопроводов из стальных труб д. до 32 мм</t>
  </si>
  <si>
    <t xml:space="preserve">     Смена отдельных участков трубопроводов из стальных водогазопроводных неоцинкованных труб д-м: 20 мм</t>
  </si>
  <si>
    <t xml:space="preserve">     Демонтаж козырька над входной дверью в подъезд</t>
  </si>
  <si>
    <t xml:space="preserve">     Монтаж козырька над входной дверью в подъезд</t>
  </si>
  <si>
    <t xml:space="preserve">     Окраска перхлорвиниловыми красками по подготовленной пов-ти фасадов: сложных за 1р с вышки</t>
  </si>
  <si>
    <t xml:space="preserve">     Ремонт и восстановление герметизации дверных и оконных проемов монтажной пеной</t>
  </si>
  <si>
    <t xml:space="preserve">     Ремонт штукатурки наружных прям-х откосов по камню и бетону цем-изв рас-м длиной в одном : до 5 м</t>
  </si>
  <si>
    <t xml:space="preserve">     Смена обделок из листовой стали поясков, сандриков, отливов, карнизов шириной до: 0,4 мм (вышка)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</si>
  <si>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</si>
  <si>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</si>
  <si>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Установка оконных переплетов: створных</t>
  </si>
  <si>
    <t>100 створок</t>
  </si>
  <si>
    <t xml:space="preserve">     Штукатурка консолей балконов цементно-известковым раствором по камню (прим.)</t>
  </si>
  <si>
    <t>на общую сумму 978 688,42 (Девятьсот семьдесят восемь тысяч шестьсот восемьдесят восемь) рублей 42 коп.</t>
  </si>
  <si>
    <t>Долг за выполненные работы (доходы за минусом расходов) на  01.01.2018 г. -  99 161,53 руб.</t>
  </si>
  <si>
    <t>Задолженность по оплате за содержание и текущий ремонт на 01.01.2018 г. -  258 180,83 руб.</t>
  </si>
  <si>
    <t>Отчет по бюджету №106/11-2017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</si>
  <si>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</si>
  <si>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</si>
  <si>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</si>
  <si>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</si>
  <si>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</si>
  <si>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</si>
  <si>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</si>
  <si>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</si>
  <si>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</si>
  <si>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</si>
  <si>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</si>
  <si>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</si>
  <si>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</si>
  <si>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</si>
  <si>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</si>
  <si>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</si>
  <si>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</si>
  <si>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</si>
  <si>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</si>
  <si>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</si>
  <si>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</si>
  <si>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</si>
  <si>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</si>
  <si>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</si>
  <si>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</si>
  <si>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</si>
  <si>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106/11-2018</t>
  </si>
  <si>
    <t xml:space="preserve">     Санитарная обработка деревьев</t>
  </si>
  <si>
    <t xml:space="preserve">     Ремонт качели-маятник без окраски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</si>
  <si>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</si>
  <si>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</si>
  <si>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</si>
  <si>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>1 стояк</t>
  </si>
  <si>
    <t xml:space="preserve">     Ликвидация воздушных пробок в системе отопления, в стояке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</si>
  <si>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</si>
  <si>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</si>
  <si>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Притирка запорной арматуры без снятия с места: клапан вентиля диаметром до 25 мм</t>
  </si>
  <si>
    <t xml:space="preserve">     Проверка на прогрев отопительных приборов с регулировкой.</t>
  </si>
  <si>
    <t>100 приборов</t>
  </si>
  <si>
    <t xml:space="preserve">     Промывка трубопровода системы отопления</t>
  </si>
  <si>
    <t>м3</t>
  </si>
  <si>
    <t xml:space="preserve">     Ремонт смесителя без душа, без снятия с места замена кран-буксы</t>
  </si>
  <si>
    <t xml:space="preserve">     Закрытие слуховых окон и люков выхода на кровлю</t>
  </si>
  <si>
    <t>10 шт.</t>
  </si>
  <si>
    <t xml:space="preserve">     Осмотр  подвальных помещениях (засоры, подпоры)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</si>
  <si>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</si>
  <si>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</si>
  <si>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</si>
  <si>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</si>
  <si>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</si>
  <si>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</si>
  <si>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</si>
  <si>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</si>
  <si>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Укрепление дверных приборов: петли (шарниры), шпингалеты, ручки накладные</t>
  </si>
  <si>
    <t xml:space="preserve">     Укрепление козырька над входной дверью в подъезд</t>
  </si>
  <si>
    <t xml:space="preserve">     Смена отдельных участков трубопроводов диаметром: 20 мм</t>
  </si>
  <si>
    <t xml:space="preserve">     Демонтаж-монтаж жалюзийных решеток</t>
  </si>
  <si>
    <t xml:space="preserve">     Очистка вручную поверхности фасадов от перхлорвиниловых и масляных красок: с земли и лесов</t>
  </si>
  <si>
    <t xml:space="preserve">     Покрытие поверхностей грунтовкой глубокого проникновения: за 1 раз стен</t>
  </si>
  <si>
    <t xml:space="preserve">     Ремонт обделок из листовой стали конька шириной: до 0,7 м</t>
  </si>
  <si>
    <t xml:space="preserve">     Ремонт отдельных мест покрытия из асбоцементных листов: обыкновенного профиля (мат. БУ)</t>
  </si>
  <si>
    <t xml:space="preserve">     Смена: колен водосточных труб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</si>
  <si>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</si>
  <si>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</si>
  <si>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</si>
  <si>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1 дерево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</si>
  <si>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</si>
  <si>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</si>
  <si>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</si>
  <si>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</si>
  <si>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</si>
  <si>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АКТ № 106/11-2018</t>
  </si>
  <si>
    <t>"31" марта 2019 г.</t>
  </si>
  <si>
    <t>Всего  за период с "01" января 2018 г. по "31"декабря 2018 г. выполнено работ (оказано услуг) на общую сумму 563 085.77 руб. (Пятьсот шестьдесят три тысячи восемьдесят пять рублей 77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</si>
  <si>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</si>
  <si>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</si>
  <si>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</si>
  <si>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</si>
  <si>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</si>
  <si>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</si>
  <si>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</si>
  <si>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</si>
  <si>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</si>
  <si>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</si>
  <si>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</si>
  <si>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</si>
  <si>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</si>
  <si>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в городских условиях: (липа, сосна, кедр, тополь) д. более 300мм</t>
  </si>
  <si>
    <t xml:space="preserve">     Разделка древесины мягких пород, полученной от валки леса, диам. стволов: до 16 см</t>
  </si>
  <si>
    <t xml:space="preserve">     Ремонт качели-маятник с окраской отремонтированных мест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</si>
  <si>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</si>
  <si>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</si>
  <si>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</si>
  <si>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</si>
  <si>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</si>
  <si>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>16 стояков</t>
  </si>
  <si>
    <t>Обслуживание и текущий ремонт инженерного оборудования</t>
  </si>
  <si>
    <t xml:space="preserve">     Заделка свища сваркой при длине стыка до 6 мм</t>
  </si>
  <si>
    <t xml:space="preserve">     Приварка проушины</t>
  </si>
  <si>
    <t xml:space="preserve">     Регулировка температуры отопления в ИТП вентилями</t>
  </si>
  <si>
    <t xml:space="preserve">     Смена отдельных участков трубопроводов канализации из полиетиленовых труб высокой плотности:д 100 мм</t>
  </si>
  <si>
    <t xml:space="preserve">     Замена промывочных вентилей диаметром:40мм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</si>
  <si>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</si>
  <si>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</si>
  <si>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- по жалобе</t>
  </si>
  <si>
    <t xml:space="preserve">     Осмотр, проверка работы приборов ИТП, РХВ</t>
  </si>
  <si>
    <t xml:space="preserve">     Подготовка элеваторного узла</t>
  </si>
  <si>
    <t xml:space="preserve">     Расконсервация системы отопления</t>
  </si>
  <si>
    <t xml:space="preserve">     Регулировка смывных бачков.</t>
  </si>
  <si>
    <t xml:space="preserve">     Ремонт смесителя с душем, без снятия с места, смена прокладок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</si>
  <si>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</si>
  <si>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</si>
  <si>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 xml:space="preserve">     Смена заглушек на обратный клапан АЭРАТОР диаметром: до 50 мм</t>
  </si>
  <si>
    <t>Обслуживание и текущий ремонт конструктивных элементов</t>
  </si>
  <si>
    <t xml:space="preserve">     Демонтаж аншлагов над подъездами</t>
  </si>
  <si>
    <t xml:space="preserve">     Заделка подвальных окон: (изовером, пенопропиленом и тд)</t>
  </si>
  <si>
    <t>10 м2</t>
  </si>
  <si>
    <t xml:space="preserve">     Заделка стыков соединений стояков (раструб-труба)</t>
  </si>
  <si>
    <t xml:space="preserve">     Окраска масляными составами  по дереву: доски объявления</t>
  </si>
  <si>
    <t xml:space="preserve">     Отбивка штукатурки с поверхностейстолбов, колонн</t>
  </si>
  <si>
    <t xml:space="preserve">     Ремонт отдельных мест покрытия из асбоцементных листов: обыкновенного профиля</t>
  </si>
  <si>
    <t xml:space="preserve">     Смена дверных приборов: ручки-скобы</t>
  </si>
  <si>
    <t xml:space="preserve">     Смена дверных приборов: шпингалеты</t>
  </si>
  <si>
    <t xml:space="preserve">     Установка досок объявлений с изготовлением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</si>
  <si>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</si>
  <si>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</si>
  <si>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</si>
  <si>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</si>
  <si>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Очистка канализационного стояка от наледи</t>
  </si>
  <si>
    <t xml:space="preserve">     Проверка исправности канализационных вытяжек</t>
  </si>
  <si>
    <t>1 кв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</si>
  <si>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</si>
  <si>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</si>
  <si>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Смена дверных приборов: пружин</t>
  </si>
  <si>
    <t xml:space="preserve">     Работа с автовышки</t>
  </si>
  <si>
    <t>1 час</t>
  </si>
  <si>
    <t xml:space="preserve">     Поверка расходомера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</si>
  <si>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</si>
  <si>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</si>
  <si>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</si>
  <si>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</si>
  <si>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</si>
  <si>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</si>
  <si>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106/11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</si>
  <si>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</si>
  <si>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</si>
  <si>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_______________________________________      ____________________________________</t>
  </si>
  <si>
    <t>Отчет по бюджету № 106/11-2019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</si>
  <si>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</si>
  <si>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</si>
  <si>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509365.79 руб. (Пятьсот девять тысяч триста шестьдесят пять рублей 79 копеек)</t>
  </si>
  <si>
    <t xml:space="preserve">Исполнитель -           Директор ООО "ТРЭК" Плотников А.А. </t>
  </si>
  <si>
    <t>Отчет по бюджету № 106/11-2020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</si>
  <si>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</si>
  <si>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</si>
  <si>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</si>
  <si>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Валка деревьев в городских условиях: (липа, сосна, кедр, тополь) д. до 300мм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</si>
  <si>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</si>
  <si>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</si>
  <si>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</t>
  </si>
  <si>
    <t xml:space="preserve">     Окраска известковыми составами: по кирпичу и бетону (бордюр. столбики, столбы) за 2019 год</t>
  </si>
  <si>
    <t xml:space="preserve">     Замена сборки Д-15 со спускником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</si>
  <si>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</si>
  <si>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</si>
  <si>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</si>
  <si>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</si>
  <si>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</si>
  <si>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Установка регистра с изготовлением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</si>
  <si>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</si>
  <si>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</si>
  <si>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Отогрев трубопровода Д-15, Д-20</t>
  </si>
  <si>
    <t xml:space="preserve">     Перекрытие потока воды: отопление, ГВС, ХВС</t>
  </si>
  <si>
    <t xml:space="preserve">     Перемотка сгона со сливом стояка</t>
  </si>
  <si>
    <t>1 соединение</t>
  </si>
  <si>
    <t xml:space="preserve">     Демонтаж металл. крюков, табличек, кронштейнов и т.д.</t>
  </si>
  <si>
    <t xml:space="preserve">     Демонтаж-монтаж частей водосточных труб отливов (отметов)</t>
  </si>
  <si>
    <t>1000 шт.</t>
  </si>
  <si>
    <t xml:space="preserve">     Масляная окраска металлических поверхностей: труб диаметром менее 50 мм, кол-во окрасок 2</t>
  </si>
  <si>
    <t xml:space="preserve">     Монтаж аншлагов, стенда, вывески, доски объявления и т.д.</t>
  </si>
  <si>
    <t xml:space="preserve">     Монтаж п/ящиков (1 блок, 4 секции)</t>
  </si>
  <si>
    <t xml:space="preserve">     Погрузо-разгрузочные работы (кор-ка за 2019 год)</t>
  </si>
  <si>
    <t xml:space="preserve">     Ремонт обделок из листовой стали (парапета, карниза, отливов,  т.д)-(укрепление, промазка свищ.)</t>
  </si>
  <si>
    <t xml:space="preserve">     Ремонт отдельных мест скатной кровли (материалом Ризолит)</t>
  </si>
  <si>
    <t xml:space="preserve">     Укрепление прямых звеньев водосточных труб</t>
  </si>
  <si>
    <t xml:space="preserve">     Установка досок объявлений</t>
  </si>
  <si>
    <t xml:space="preserve">     Установка кабель-каналов на слаботочные провода</t>
  </si>
  <si>
    <t xml:space="preserve">     Устройство и разборка неинвентарных лесов</t>
  </si>
  <si>
    <t xml:space="preserve">     Демонтаж-монтаж ухватов для водосточных труб</t>
  </si>
  <si>
    <t xml:space="preserve">     Закрытие подъездного окна</t>
  </si>
  <si>
    <t xml:space="preserve">     Очистка  кровли от снега толщ. 10см, сбивание сосулей</t>
  </si>
  <si>
    <t xml:space="preserve">     Очистка воронки и колен от мусора, снега (вышка)</t>
  </si>
  <si>
    <t xml:space="preserve">     Смена оконных приборов: завертки форточные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</si>
  <si>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</si>
  <si>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</si>
  <si>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</si>
  <si>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Замена почтовых ящиков</t>
  </si>
  <si>
    <t xml:space="preserve">     Разборка хоз.кладовых, очистка подвала</t>
  </si>
  <si>
    <t xml:space="preserve">     Ремонт оконных откосов</t>
  </si>
  <si>
    <t xml:space="preserve">     Ремонт подъезда</t>
  </si>
  <si>
    <t xml:space="preserve">     Ремонт тамбура</t>
  </si>
  <si>
    <t xml:space="preserve">Исполнитель -           Директор ООО "ТРЭК", Плотников А.А. </t>
  </si>
  <si>
    <t>По плану</t>
  </si>
  <si>
    <t xml:space="preserve">           2. Всего за период с "01"января 2020 г. по "31"декабря 2020 г. выполнено работ на общую сумму 993515.64 руб. (Девятьсот девяносто три тысячи пятьсот пятнадцать рублей 64 копейки)</t>
  </si>
  <si>
    <t xml:space="preserve">                         ____________________________________________      ____________________________________</t>
  </si>
  <si>
    <t>Отчет по бюджету № 106/11-2021</t>
  </si>
  <si>
    <t>Период: с 01.01.2021 по 31.12.2021 года.</t>
  </si>
  <si>
    <t>31 марта 2022 г.</t>
  </si>
  <si>
    <t xml:space="preserve">     Валка деревьев в городских условиях: (дуб, бук, граб, клен, ясень) д. до 300мм</t>
  </si>
  <si>
    <t xml:space="preserve">     Корчевка пней с вывозом</t>
  </si>
  <si>
    <t xml:space="preserve">     Подчеканка раструбов канализационных труб диаметром: 101-125 мм</t>
  </si>
  <si>
    <t xml:space="preserve">     Смена внутренних трубопроводов из стальных труб д. 25 мм</t>
  </si>
  <si>
    <t xml:space="preserve">     Забор пробы ХВС, ГВС для анализов</t>
  </si>
  <si>
    <t xml:space="preserve">     Осмотр и устранение мелких неисправностей на РХВ</t>
  </si>
  <si>
    <t xml:space="preserve">     Осмотр подъездов, подвального помещения, чердачного помещения - по жалобе</t>
  </si>
  <si>
    <t xml:space="preserve">     Отключение системы отопления</t>
  </si>
  <si>
    <t xml:space="preserve">     Окраска перхлорвиниловыми красками по подготовленной поверхности фасадов.</t>
  </si>
  <si>
    <t xml:space="preserve">     Ремонт и восстановление герметизации шва с применением: автогидроподъемника</t>
  </si>
  <si>
    <t xml:space="preserve">     Установка оконных приборов: ручек, навесов</t>
  </si>
  <si>
    <t xml:space="preserve">     Установка частей водосточных труб (колен)</t>
  </si>
  <si>
    <t xml:space="preserve">     Установка частей водосточных труб (отметов)</t>
  </si>
  <si>
    <t xml:space="preserve">     Штукатурка шва</t>
  </si>
  <si>
    <t xml:space="preserve">     Закрытие подвальных окон и люков (прим)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</si>
  <si>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</si>
  <si>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</si>
  <si>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</si>
  <si>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Осмотр стен фасадов (по заявкам)</t>
  </si>
  <si>
    <t xml:space="preserve">     Открытие подвальных окон (евро)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</si>
  <si>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</si>
  <si>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</si>
  <si>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Очистка кровли от снега, сбивание сосулей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</si>
  <si>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</si>
  <si>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Установка дверных приборов: навесного замка</t>
  </si>
  <si>
    <t>469070.92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</si>
  <si>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</si>
  <si>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</si>
  <si>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</si>
  <si>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</si>
  <si>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Пятьсот  тридцать четыре тысячи шестьсот восемьдесят рублей 96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</si>
</sst>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4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6" xfId="0" applyNumberFormat="1" applyFont="1" applyFill="1" applyBorder="1" applyAlignment="1">
      <alignment horizontal="center" vertical="center"/>
    </xf>
    <xf numFmtId="2" fontId="14" fillId="2" borderId="10" xfId="0" applyNumberFormat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/>
    </xf>
    <xf numFmtId="0" fontId="16" fillId="0" borderId="7" xfId="0" applyFont="1" applyBorder="1" applyAlignment="1">
      <alignment vertical="top"/>
    </xf>
    <xf numFmtId="164" fontId="4" fillId="0" borderId="0" xfId="0" applyNumberFormat="1" applyFont="1"/>
    <xf numFmtId="164" fontId="10" fillId="3" borderId="1" xfId="1" applyFont="1" applyFill="1" applyBorder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5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2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4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0" fillId="0" borderId="22" xfId="1" applyFont="1" applyBorder="1" applyAlignment="1">
      <alignment horizontal="right" vertical="top"/>
    </xf>
    <xf numFmtId="164" fontId="20" fillId="3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2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5" xfId="1" applyFont="1" applyFill="1" applyBorder="1" applyAlignment="1">
      <alignment horizontal="center" vertical="center" wrapText="1"/>
    </xf>
    <xf numFmtId="164" fontId="15" fillId="0" borderId="6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165" fontId="16" fillId="0" borderId="6" xfId="0" applyNumberFormat="1" applyFont="1" applyBorder="1" applyAlignment="1">
      <alignment horizontal="left" vertical="center"/>
    </xf>
    <xf numFmtId="0" fontId="15" fillId="0" borderId="26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5" xfId="0" applyFont="1" applyFill="1" applyBorder="1" applyAlignment="1">
      <alignment horizontal="left" vertical="center" wrapText="1"/>
    </xf>
    <xf numFmtId="0" fontId="15" fillId="6" borderId="5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5" fontId="15" fillId="6" borderId="1" xfId="0" applyNumberFormat="1" applyFont="1" applyFill="1" applyBorder="1" applyAlignment="1">
      <alignment horizontal="center" vertical="center"/>
    </xf>
    <xf numFmtId="165" fontId="15" fillId="6" borderId="6" xfId="0" applyNumberFormat="1" applyFont="1" applyFill="1" applyBorder="1" applyAlignment="1">
      <alignment horizontal="center" vertical="center"/>
    </xf>
    <xf numFmtId="165" fontId="16" fillId="6" borderId="6" xfId="0" applyNumberFormat="1" applyFont="1" applyFill="1" applyBorder="1" applyAlignment="1">
      <alignment horizontal="center" vertical="center"/>
    </xf>
    <xf numFmtId="165" fontId="15" fillId="6" borderId="5" xfId="0" applyNumberFormat="1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167" fontId="15" fillId="6" borderId="5" xfId="0" applyNumberFormat="1" applyFont="1" applyFill="1" applyBorder="1" applyAlignment="1">
      <alignment horizontal="center" vertical="center"/>
    </xf>
    <xf numFmtId="168" fontId="15" fillId="6" borderId="5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20" fillId="5" borderId="15" xfId="1" applyFont="1" applyFill="1" applyBorder="1" applyAlignment="1">
      <alignment horizontal="left" vertical="center"/>
    </xf>
    <xf numFmtId="164" fontId="20" fillId="5" borderId="16" xfId="1" applyFont="1" applyFill="1" applyBorder="1" applyAlignment="1">
      <alignment horizontal="left" vertical="center"/>
    </xf>
    <xf numFmtId="164" fontId="20" fillId="5" borderId="1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3"/>
  <sheetViews>
    <sheetView view="pageBreakPreview" topLeftCell="A61" zoomScale="85" zoomScaleSheetLayoutView="85" workbookViewId="0">
      <selection activeCell="E88" sqref="E88"/>
    </sheetView>
  </sheetViews>
  <sheetFormatPr defaultColWidth="9.140625" defaultRowHeight="12.75" x14ac:dyDescent="0.2"/>
  <cols>
    <col min="1" max="1" width="47.7109375" style="1" customWidth="1"/>
    <col min="2" max="2" width="16.28515625" style="38" bestFit="1" customWidth="1"/>
    <col min="3" max="3" width="12.85546875" style="15" customWidth="1"/>
    <col min="4" max="4" width="13.85546875" style="47" customWidth="1"/>
    <col min="5" max="5" width="15" style="47" customWidth="1"/>
    <col min="6" max="6" width="10.140625" style="1" bestFit="1" customWidth="1"/>
    <col min="7" max="16384" width="9.140625" style="1"/>
  </cols>
  <sheetData>
    <row r="1" spans="1:9" ht="14.25" x14ac:dyDescent="0.2">
      <c r="A1" s="186" t="s">
        <v>130</v>
      </c>
      <c r="B1" s="186"/>
      <c r="C1" s="186"/>
      <c r="D1" s="186"/>
      <c r="E1" s="186"/>
      <c r="I1" s="3"/>
    </row>
    <row r="2" spans="1:9" ht="31.5" customHeight="1" x14ac:dyDescent="0.2">
      <c r="A2" s="185" t="s">
        <v>129</v>
      </c>
      <c r="B2" s="185"/>
      <c r="C2" s="185"/>
      <c r="D2" s="185"/>
      <c r="E2" s="185"/>
      <c r="I2" s="3"/>
    </row>
    <row r="3" spans="1:9" ht="14.25" x14ac:dyDescent="0.2">
      <c r="A3" s="17" t="s">
        <v>6</v>
      </c>
      <c r="B3" s="37"/>
      <c r="C3" s="30"/>
      <c r="D3" s="187" t="s">
        <v>7</v>
      </c>
      <c r="E3" s="187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8" t="s">
        <v>4</v>
      </c>
      <c r="E5" s="48" t="s">
        <v>1</v>
      </c>
      <c r="I5" s="3"/>
    </row>
    <row r="6" spans="1:9" s="27" customFormat="1" ht="15" x14ac:dyDescent="0.25">
      <c r="A6" s="34" t="s">
        <v>8</v>
      </c>
      <c r="B6" s="39"/>
      <c r="C6" s="39"/>
      <c r="D6" s="59"/>
      <c r="E6" s="60"/>
    </row>
    <row r="7" spans="1:9" s="26" customFormat="1" ht="15" x14ac:dyDescent="0.25">
      <c r="A7" s="35" t="s">
        <v>54</v>
      </c>
      <c r="B7" s="40" t="s">
        <v>21</v>
      </c>
      <c r="C7" s="40" t="s">
        <v>11</v>
      </c>
      <c r="D7" s="57">
        <f>E7</f>
        <v>5874.34</v>
      </c>
      <c r="E7" s="58">
        <v>5874.34</v>
      </c>
    </row>
    <row r="8" spans="1:9" s="27" customFormat="1" ht="15" x14ac:dyDescent="0.25">
      <c r="A8" s="34" t="s">
        <v>37</v>
      </c>
      <c r="B8" s="39"/>
      <c r="C8" s="39"/>
      <c r="D8" s="59"/>
      <c r="E8" s="60"/>
    </row>
    <row r="9" spans="1:9" s="27" customFormat="1" ht="15" x14ac:dyDescent="0.25">
      <c r="A9" s="35" t="s">
        <v>124</v>
      </c>
      <c r="B9" s="40" t="s">
        <v>22</v>
      </c>
      <c r="C9" s="40" t="s">
        <v>11</v>
      </c>
      <c r="D9" s="57">
        <f>E9</f>
        <v>194764.05</v>
      </c>
      <c r="E9" s="58">
        <v>194764.05</v>
      </c>
    </row>
    <row r="10" spans="1:9" s="27" customFormat="1" ht="15" x14ac:dyDescent="0.25">
      <c r="A10" s="35" t="s">
        <v>55</v>
      </c>
      <c r="B10" s="41">
        <v>4366</v>
      </c>
      <c r="C10" s="40" t="s">
        <v>12</v>
      </c>
      <c r="D10" s="57">
        <f t="shared" ref="D10" si="0">E10/B10</f>
        <v>3.9500045808520388</v>
      </c>
      <c r="E10" s="58">
        <v>17245.72</v>
      </c>
    </row>
    <row r="11" spans="1:9" s="27" customFormat="1" ht="15" x14ac:dyDescent="0.25">
      <c r="A11" s="36" t="s">
        <v>53</v>
      </c>
      <c r="B11" s="39"/>
      <c r="C11" s="39"/>
      <c r="D11" s="59"/>
      <c r="E11" s="60"/>
    </row>
    <row r="12" spans="1:9" s="27" customFormat="1" ht="30" x14ac:dyDescent="0.25">
      <c r="A12" s="35" t="s">
        <v>56</v>
      </c>
      <c r="B12" s="40" t="s">
        <v>21</v>
      </c>
      <c r="C12" s="40" t="s">
        <v>11</v>
      </c>
      <c r="D12" s="57">
        <f>E12</f>
        <v>113871.72</v>
      </c>
      <c r="E12" s="58">
        <v>113871.72</v>
      </c>
    </row>
    <row r="13" spans="1:9" s="27" customFormat="1" ht="15" x14ac:dyDescent="0.25">
      <c r="A13" s="34" t="s">
        <v>131</v>
      </c>
      <c r="B13" s="39"/>
      <c r="C13" s="39"/>
      <c r="D13" s="59"/>
      <c r="E13" s="60"/>
    </row>
    <row r="14" spans="1:9" s="27" customFormat="1" ht="15" x14ac:dyDescent="0.25">
      <c r="A14" s="35" t="s">
        <v>132</v>
      </c>
      <c r="B14" s="40" t="s">
        <v>22</v>
      </c>
      <c r="C14" s="40" t="s">
        <v>11</v>
      </c>
      <c r="D14" s="57">
        <f>E14</f>
        <v>1432.92</v>
      </c>
      <c r="E14" s="58">
        <v>1432.92</v>
      </c>
    </row>
    <row r="15" spans="1:9" s="27" customFormat="1" ht="15" x14ac:dyDescent="0.25">
      <c r="A15" s="36" t="s">
        <v>89</v>
      </c>
      <c r="B15" s="39"/>
      <c r="C15" s="39"/>
      <c r="D15" s="59"/>
      <c r="E15" s="60"/>
    </row>
    <row r="16" spans="1:9" s="27" customFormat="1" ht="15" x14ac:dyDescent="0.25">
      <c r="A16" s="35" t="s">
        <v>91</v>
      </c>
      <c r="B16" s="40" t="s">
        <v>22</v>
      </c>
      <c r="C16" s="40" t="s">
        <v>11</v>
      </c>
      <c r="D16" s="57">
        <f>E16</f>
        <v>10021.77</v>
      </c>
      <c r="E16" s="58">
        <v>10021.77</v>
      </c>
    </row>
    <row r="17" spans="1:5" s="27" customFormat="1" ht="30" x14ac:dyDescent="0.25">
      <c r="A17" s="35" t="s">
        <v>92</v>
      </c>
      <c r="B17" s="40" t="s">
        <v>99</v>
      </c>
      <c r="C17" s="40" t="s">
        <v>11</v>
      </c>
      <c r="D17" s="57">
        <f t="shared" ref="D17:D18" si="1">E17</f>
        <v>3110.52</v>
      </c>
      <c r="E17" s="58">
        <v>3110.52</v>
      </c>
    </row>
    <row r="18" spans="1:5" s="27" customFormat="1" ht="15" x14ac:dyDescent="0.25">
      <c r="A18" s="35" t="s">
        <v>93</v>
      </c>
      <c r="B18" s="40" t="s">
        <v>99</v>
      </c>
      <c r="C18" s="40" t="s">
        <v>11</v>
      </c>
      <c r="D18" s="57">
        <f t="shared" si="1"/>
        <v>2637.84</v>
      </c>
      <c r="E18" s="58">
        <v>2637.84</v>
      </c>
    </row>
    <row r="19" spans="1:5" s="27" customFormat="1" ht="30" x14ac:dyDescent="0.25">
      <c r="A19" s="35" t="s">
        <v>94</v>
      </c>
      <c r="B19" s="40" t="s">
        <v>22</v>
      </c>
      <c r="C19" s="40" t="s">
        <v>11</v>
      </c>
      <c r="D19" s="57">
        <f>E19</f>
        <v>4085.03</v>
      </c>
      <c r="E19" s="58">
        <v>4085.03</v>
      </c>
    </row>
    <row r="20" spans="1:5" s="27" customFormat="1" ht="15" x14ac:dyDescent="0.25">
      <c r="A20" s="34" t="s">
        <v>90</v>
      </c>
      <c r="B20" s="39"/>
      <c r="C20" s="39"/>
      <c r="D20" s="59"/>
      <c r="E20" s="60"/>
    </row>
    <row r="21" spans="1:5" s="27" customFormat="1" ht="15" x14ac:dyDescent="0.25">
      <c r="A21" s="35" t="s">
        <v>95</v>
      </c>
      <c r="B21" s="40" t="s">
        <v>22</v>
      </c>
      <c r="C21" s="40" t="s">
        <v>11</v>
      </c>
      <c r="D21" s="57">
        <f>E21</f>
        <v>83200</v>
      </c>
      <c r="E21" s="58">
        <v>83200</v>
      </c>
    </row>
    <row r="22" spans="1:5" s="27" customFormat="1" ht="15" x14ac:dyDescent="0.25">
      <c r="A22" s="36" t="s">
        <v>38</v>
      </c>
      <c r="B22" s="39"/>
      <c r="C22" s="39"/>
      <c r="D22" s="59"/>
      <c r="E22" s="60"/>
    </row>
    <row r="23" spans="1:5" s="27" customFormat="1" ht="30" x14ac:dyDescent="0.25">
      <c r="A23" s="35" t="s">
        <v>57</v>
      </c>
      <c r="B23" s="40" t="s">
        <v>22</v>
      </c>
      <c r="C23" s="40" t="s">
        <v>11</v>
      </c>
      <c r="D23" s="57">
        <f>E23</f>
        <v>25244.38</v>
      </c>
      <c r="E23" s="58">
        <v>25244.38</v>
      </c>
    </row>
    <row r="24" spans="1:5" s="27" customFormat="1" ht="15" x14ac:dyDescent="0.25">
      <c r="A24" s="34" t="s">
        <v>39</v>
      </c>
      <c r="B24" s="39"/>
      <c r="C24" s="39"/>
      <c r="D24" s="59"/>
      <c r="E24" s="60"/>
    </row>
    <row r="25" spans="1:5" s="27" customFormat="1" ht="15" x14ac:dyDescent="0.25">
      <c r="A25" s="35" t="s">
        <v>102</v>
      </c>
      <c r="B25" s="41">
        <v>3</v>
      </c>
      <c r="C25" s="40" t="s">
        <v>101</v>
      </c>
      <c r="D25" s="57">
        <f t="shared" ref="D25:D42" si="2">E25/B25</f>
        <v>74.546666666666667</v>
      </c>
      <c r="E25" s="58">
        <v>223.64</v>
      </c>
    </row>
    <row r="26" spans="1:5" s="27" customFormat="1" ht="15" x14ac:dyDescent="0.25">
      <c r="A26" s="35" t="s">
        <v>58</v>
      </c>
      <c r="B26" s="41">
        <v>1</v>
      </c>
      <c r="C26" s="40" t="s">
        <v>14</v>
      </c>
      <c r="D26" s="57">
        <f t="shared" si="2"/>
        <v>796.94</v>
      </c>
      <c r="E26" s="58">
        <v>796.94</v>
      </c>
    </row>
    <row r="27" spans="1:5" s="27" customFormat="1" ht="15" x14ac:dyDescent="0.25">
      <c r="A27" s="35" t="s">
        <v>96</v>
      </c>
      <c r="B27" s="43">
        <v>0.09</v>
      </c>
      <c r="C27" s="40" t="s">
        <v>15</v>
      </c>
      <c r="D27" s="57">
        <f t="shared" si="2"/>
        <v>4450.7777777777783</v>
      </c>
      <c r="E27" s="58">
        <v>400.57</v>
      </c>
    </row>
    <row r="28" spans="1:5" s="27" customFormat="1" ht="30" x14ac:dyDescent="0.25">
      <c r="A28" s="35" t="s">
        <v>110</v>
      </c>
      <c r="B28" s="43">
        <v>0.87</v>
      </c>
      <c r="C28" s="40" t="s">
        <v>16</v>
      </c>
      <c r="D28" s="57">
        <f t="shared" si="2"/>
        <v>1573.2298850574714</v>
      </c>
      <c r="E28" s="58">
        <v>1368.71</v>
      </c>
    </row>
    <row r="29" spans="1:5" s="27" customFormat="1" ht="45" x14ac:dyDescent="0.25">
      <c r="A29" s="35" t="s">
        <v>111</v>
      </c>
      <c r="B29" s="43">
        <v>2.25</v>
      </c>
      <c r="C29" s="40" t="s">
        <v>16</v>
      </c>
      <c r="D29" s="57">
        <f t="shared" si="2"/>
        <v>1582.7777777777778</v>
      </c>
      <c r="E29" s="58">
        <v>3561.25</v>
      </c>
    </row>
    <row r="30" spans="1:5" s="27" customFormat="1" ht="15" x14ac:dyDescent="0.25">
      <c r="A30" s="35" t="s">
        <v>74</v>
      </c>
      <c r="B30" s="43">
        <v>7.0000000000000007E-2</v>
      </c>
      <c r="C30" s="40" t="s">
        <v>75</v>
      </c>
      <c r="D30" s="57">
        <f t="shared" si="2"/>
        <v>21815.857142857138</v>
      </c>
      <c r="E30" s="58">
        <v>1527.11</v>
      </c>
    </row>
    <row r="31" spans="1:5" s="27" customFormat="1" ht="30" x14ac:dyDescent="0.25">
      <c r="A31" s="35" t="s">
        <v>59</v>
      </c>
      <c r="B31" s="56">
        <v>2.2000000000000002</v>
      </c>
      <c r="C31" s="40" t="s">
        <v>16</v>
      </c>
      <c r="D31" s="57">
        <f t="shared" si="2"/>
        <v>1559.0954545454545</v>
      </c>
      <c r="E31" s="58">
        <v>3430.01</v>
      </c>
    </row>
    <row r="32" spans="1:5" s="27" customFormat="1" ht="15" x14ac:dyDescent="0.25">
      <c r="A32" s="35" t="s">
        <v>60</v>
      </c>
      <c r="B32" s="43">
        <v>0.03</v>
      </c>
      <c r="C32" s="40" t="s">
        <v>17</v>
      </c>
      <c r="D32" s="57">
        <f t="shared" si="2"/>
        <v>24244.666666666668</v>
      </c>
      <c r="E32" s="58">
        <v>727.34</v>
      </c>
    </row>
    <row r="33" spans="1:5" s="27" customFormat="1" ht="30" x14ac:dyDescent="0.25">
      <c r="A33" s="35" t="s">
        <v>61</v>
      </c>
      <c r="B33" s="41">
        <v>1</v>
      </c>
      <c r="C33" s="40" t="s">
        <v>14</v>
      </c>
      <c r="D33" s="57">
        <f t="shared" si="2"/>
        <v>384.58</v>
      </c>
      <c r="E33" s="58">
        <v>384.58</v>
      </c>
    </row>
    <row r="34" spans="1:5" s="27" customFormat="1" ht="15" x14ac:dyDescent="0.25">
      <c r="A34" s="35" t="s">
        <v>76</v>
      </c>
      <c r="B34" s="43">
        <v>0.06</v>
      </c>
      <c r="C34" s="40" t="s">
        <v>15</v>
      </c>
      <c r="D34" s="57">
        <f t="shared" si="2"/>
        <v>14106.166666666668</v>
      </c>
      <c r="E34" s="58">
        <v>846.37</v>
      </c>
    </row>
    <row r="35" spans="1:5" s="27" customFormat="1" ht="30" x14ac:dyDescent="0.25">
      <c r="A35" s="35" t="s">
        <v>62</v>
      </c>
      <c r="B35" s="41">
        <v>5</v>
      </c>
      <c r="C35" s="40" t="s">
        <v>18</v>
      </c>
      <c r="D35" s="57">
        <f t="shared" si="2"/>
        <v>151.42000000000002</v>
      </c>
      <c r="E35" s="58">
        <v>757.1</v>
      </c>
    </row>
    <row r="36" spans="1:5" s="27" customFormat="1" ht="15" x14ac:dyDescent="0.25">
      <c r="A36" s="35" t="s">
        <v>100</v>
      </c>
      <c r="B36" s="41">
        <v>3</v>
      </c>
      <c r="C36" s="40" t="s">
        <v>101</v>
      </c>
      <c r="D36" s="57">
        <f t="shared" si="2"/>
        <v>59.733333333333327</v>
      </c>
      <c r="E36" s="58">
        <v>179.2</v>
      </c>
    </row>
    <row r="37" spans="1:5" s="27" customFormat="1" ht="31.5" customHeight="1" x14ac:dyDescent="0.25">
      <c r="A37" s="35" t="s">
        <v>97</v>
      </c>
      <c r="B37" s="41">
        <v>1</v>
      </c>
      <c r="C37" s="40" t="s">
        <v>13</v>
      </c>
      <c r="D37" s="57">
        <f t="shared" si="2"/>
        <v>4978.5200000000004</v>
      </c>
      <c r="E37" s="58">
        <v>4978.5200000000004</v>
      </c>
    </row>
    <row r="38" spans="1:5" s="27" customFormat="1" ht="15" x14ac:dyDescent="0.25">
      <c r="A38" s="35" t="s">
        <v>63</v>
      </c>
      <c r="B38" s="41">
        <v>1</v>
      </c>
      <c r="C38" s="40" t="s">
        <v>13</v>
      </c>
      <c r="D38" s="57">
        <f t="shared" si="2"/>
        <v>387.91</v>
      </c>
      <c r="E38" s="58">
        <v>387.91</v>
      </c>
    </row>
    <row r="39" spans="1:5" s="27" customFormat="1" ht="15" x14ac:dyDescent="0.25">
      <c r="A39" s="35" t="s">
        <v>133</v>
      </c>
      <c r="B39" s="41">
        <v>1</v>
      </c>
      <c r="C39" s="40" t="s">
        <v>103</v>
      </c>
      <c r="D39" s="57">
        <f t="shared" si="2"/>
        <v>690.43</v>
      </c>
      <c r="E39" s="58">
        <v>690.43</v>
      </c>
    </row>
    <row r="40" spans="1:5" s="27" customFormat="1" ht="30" x14ac:dyDescent="0.25">
      <c r="A40" s="35" t="s">
        <v>64</v>
      </c>
      <c r="B40" s="41">
        <v>1</v>
      </c>
      <c r="C40" s="40" t="s">
        <v>19</v>
      </c>
      <c r="D40" s="57">
        <f t="shared" si="2"/>
        <v>542.77</v>
      </c>
      <c r="E40" s="58">
        <v>542.77</v>
      </c>
    </row>
    <row r="41" spans="1:5" s="27" customFormat="1" ht="15" x14ac:dyDescent="0.25">
      <c r="A41" s="35" t="s">
        <v>65</v>
      </c>
      <c r="B41" s="41">
        <v>24</v>
      </c>
      <c r="C41" s="40" t="s">
        <v>19</v>
      </c>
      <c r="D41" s="57">
        <f t="shared" si="2"/>
        <v>225.65666666666667</v>
      </c>
      <c r="E41" s="58">
        <v>5415.76</v>
      </c>
    </row>
    <row r="42" spans="1:5" s="27" customFormat="1" ht="15" x14ac:dyDescent="0.25">
      <c r="A42" s="35" t="s">
        <v>104</v>
      </c>
      <c r="B42" s="41">
        <v>1</v>
      </c>
      <c r="C42" s="40" t="s">
        <v>105</v>
      </c>
      <c r="D42" s="57">
        <f t="shared" si="2"/>
        <v>267.89</v>
      </c>
      <c r="E42" s="58">
        <v>267.89</v>
      </c>
    </row>
    <row r="43" spans="1:5" s="27" customFormat="1" ht="15" x14ac:dyDescent="0.25">
      <c r="A43" s="34" t="s">
        <v>40</v>
      </c>
      <c r="B43" s="39"/>
      <c r="C43" s="39"/>
      <c r="D43" s="59"/>
      <c r="E43" s="60"/>
    </row>
    <row r="44" spans="1:5" s="27" customFormat="1" ht="30" x14ac:dyDescent="0.25">
      <c r="A44" s="35" t="s">
        <v>125</v>
      </c>
      <c r="B44" s="41">
        <v>4</v>
      </c>
      <c r="C44" s="40" t="s">
        <v>118</v>
      </c>
      <c r="D44" s="57">
        <f t="shared" ref="D44:D53" si="3">E44/B44</f>
        <v>343.50749999999999</v>
      </c>
      <c r="E44" s="58">
        <v>1374.03</v>
      </c>
    </row>
    <row r="45" spans="1:5" s="27" customFormat="1" ht="15" x14ac:dyDescent="0.25">
      <c r="A45" s="35" t="s">
        <v>106</v>
      </c>
      <c r="B45" s="43">
        <v>0.17</v>
      </c>
      <c r="C45" s="40" t="s">
        <v>16</v>
      </c>
      <c r="D45" s="57">
        <f t="shared" si="3"/>
        <v>1427.4705882352939</v>
      </c>
      <c r="E45" s="58">
        <v>242.67</v>
      </c>
    </row>
    <row r="46" spans="1:5" s="27" customFormat="1" ht="30" x14ac:dyDescent="0.25">
      <c r="A46" s="35" t="s">
        <v>66</v>
      </c>
      <c r="B46" s="43">
        <v>1.86</v>
      </c>
      <c r="C46" s="40" t="s">
        <v>16</v>
      </c>
      <c r="D46" s="57">
        <f t="shared" si="3"/>
        <v>1557.0913978494623</v>
      </c>
      <c r="E46" s="58">
        <v>2896.19</v>
      </c>
    </row>
    <row r="47" spans="1:5" s="27" customFormat="1" ht="30" customHeight="1" x14ac:dyDescent="0.25">
      <c r="A47" s="35" t="s">
        <v>112</v>
      </c>
      <c r="B47" s="41">
        <v>140</v>
      </c>
      <c r="C47" s="40" t="s">
        <v>107</v>
      </c>
      <c r="D47" s="57">
        <f t="shared" si="3"/>
        <v>44.859785714285714</v>
      </c>
      <c r="E47" s="58">
        <v>6280.37</v>
      </c>
    </row>
    <row r="48" spans="1:5" s="27" customFormat="1" ht="30" x14ac:dyDescent="0.25">
      <c r="A48" s="35" t="s">
        <v>123</v>
      </c>
      <c r="B48" s="41">
        <v>40</v>
      </c>
      <c r="C48" s="40" t="s">
        <v>67</v>
      </c>
      <c r="D48" s="57">
        <f t="shared" si="3"/>
        <v>43.535000000000004</v>
      </c>
      <c r="E48" s="58">
        <v>1741.4</v>
      </c>
    </row>
    <row r="49" spans="1:5" s="27" customFormat="1" ht="30" x14ac:dyDescent="0.25">
      <c r="A49" s="35" t="s">
        <v>126</v>
      </c>
      <c r="B49" s="41">
        <v>294</v>
      </c>
      <c r="C49" s="40" t="s">
        <v>67</v>
      </c>
      <c r="D49" s="57">
        <f t="shared" si="3"/>
        <v>68.703333333333333</v>
      </c>
      <c r="E49" s="58">
        <v>20198.78</v>
      </c>
    </row>
    <row r="50" spans="1:5" s="27" customFormat="1" ht="30" x14ac:dyDescent="0.25">
      <c r="A50" s="35" t="s">
        <v>98</v>
      </c>
      <c r="B50" s="41">
        <v>40</v>
      </c>
      <c r="C50" s="40" t="s">
        <v>67</v>
      </c>
      <c r="D50" s="57">
        <f t="shared" si="3"/>
        <v>67.367249999999999</v>
      </c>
      <c r="E50" s="58">
        <v>2694.69</v>
      </c>
    </row>
    <row r="51" spans="1:5" s="27" customFormat="1" ht="30" x14ac:dyDescent="0.25">
      <c r="A51" s="35" t="s">
        <v>113</v>
      </c>
      <c r="B51" s="42">
        <v>2E-3</v>
      </c>
      <c r="C51" s="40" t="s">
        <v>80</v>
      </c>
      <c r="D51" s="57">
        <f t="shared" si="3"/>
        <v>184240</v>
      </c>
      <c r="E51" s="58">
        <v>368.48</v>
      </c>
    </row>
    <row r="52" spans="1:5" s="27" customFormat="1" ht="30" x14ac:dyDescent="0.25">
      <c r="A52" s="35" t="s">
        <v>114</v>
      </c>
      <c r="B52" s="43">
        <v>0.01</v>
      </c>
      <c r="C52" s="40" t="s">
        <v>17</v>
      </c>
      <c r="D52" s="57">
        <f t="shared" si="3"/>
        <v>28155</v>
      </c>
      <c r="E52" s="58">
        <v>281.55</v>
      </c>
    </row>
    <row r="53" spans="1:5" s="27" customFormat="1" ht="30" x14ac:dyDescent="0.25">
      <c r="A53" s="35" t="s">
        <v>134</v>
      </c>
      <c r="B53" s="42">
        <v>2.1999999999999999E-2</v>
      </c>
      <c r="C53" s="40" t="s">
        <v>80</v>
      </c>
      <c r="D53" s="57">
        <f t="shared" si="3"/>
        <v>59275.909090909088</v>
      </c>
      <c r="E53" s="58">
        <v>1304.07</v>
      </c>
    </row>
    <row r="54" spans="1:5" s="27" customFormat="1" ht="15" x14ac:dyDescent="0.25">
      <c r="A54" s="34" t="s">
        <v>77</v>
      </c>
      <c r="B54" s="39"/>
      <c r="C54" s="39"/>
      <c r="D54" s="59"/>
      <c r="E54" s="60"/>
    </row>
    <row r="55" spans="1:5" s="27" customFormat="1" ht="15" x14ac:dyDescent="0.25">
      <c r="A55" s="35" t="s">
        <v>78</v>
      </c>
      <c r="B55" s="40" t="s">
        <v>82</v>
      </c>
      <c r="C55" s="40" t="s">
        <v>11</v>
      </c>
      <c r="D55" s="57">
        <f>E55/12</f>
        <v>1800</v>
      </c>
      <c r="E55" s="58">
        <v>21600</v>
      </c>
    </row>
    <row r="56" spans="1:5" s="27" customFormat="1" ht="15" x14ac:dyDescent="0.25">
      <c r="A56" s="34" t="s">
        <v>41</v>
      </c>
      <c r="B56" s="39"/>
      <c r="C56" s="39"/>
      <c r="D56" s="59"/>
      <c r="E56" s="60"/>
    </row>
    <row r="57" spans="1:5" s="27" customFormat="1" ht="30" x14ac:dyDescent="0.25">
      <c r="A57" s="35" t="s">
        <v>135</v>
      </c>
      <c r="B57" s="43">
        <v>0.45</v>
      </c>
      <c r="C57" s="40" t="s">
        <v>17</v>
      </c>
      <c r="D57" s="57">
        <f t="shared" ref="D57:D61" si="4">E57/B57</f>
        <v>15089.955555555554</v>
      </c>
      <c r="E57" s="58">
        <v>6790.48</v>
      </c>
    </row>
    <row r="58" spans="1:5" s="27" customFormat="1" ht="30" x14ac:dyDescent="0.25">
      <c r="A58" s="35" t="s">
        <v>136</v>
      </c>
      <c r="B58" s="43">
        <v>0.02</v>
      </c>
      <c r="C58" s="40" t="s">
        <v>15</v>
      </c>
      <c r="D58" s="57">
        <f t="shared" si="4"/>
        <v>60388.5</v>
      </c>
      <c r="E58" s="58">
        <v>1207.77</v>
      </c>
    </row>
    <row r="59" spans="1:5" s="27" customFormat="1" ht="45" x14ac:dyDescent="0.25">
      <c r="A59" s="35" t="s">
        <v>128</v>
      </c>
      <c r="B59" s="41">
        <v>1</v>
      </c>
      <c r="C59" s="40" t="s">
        <v>108</v>
      </c>
      <c r="D59" s="57">
        <f t="shared" si="4"/>
        <v>1145.77</v>
      </c>
      <c r="E59" s="58">
        <v>1145.77</v>
      </c>
    </row>
    <row r="60" spans="1:5" s="27" customFormat="1" ht="45" x14ac:dyDescent="0.25">
      <c r="A60" s="35" t="s">
        <v>137</v>
      </c>
      <c r="B60" s="41">
        <v>1</v>
      </c>
      <c r="C60" s="40" t="s">
        <v>108</v>
      </c>
      <c r="D60" s="57">
        <f t="shared" si="4"/>
        <v>794.42</v>
      </c>
      <c r="E60" s="58">
        <v>794.42</v>
      </c>
    </row>
    <row r="61" spans="1:5" s="27" customFormat="1" ht="30" x14ac:dyDescent="0.25">
      <c r="A61" s="35" t="s">
        <v>109</v>
      </c>
      <c r="B61" s="41">
        <v>1</v>
      </c>
      <c r="C61" s="40" t="s">
        <v>13</v>
      </c>
      <c r="D61" s="57">
        <f t="shared" si="4"/>
        <v>473.74</v>
      </c>
      <c r="E61" s="58">
        <v>473.74</v>
      </c>
    </row>
    <row r="62" spans="1:5" s="27" customFormat="1" ht="15" x14ac:dyDescent="0.25">
      <c r="A62" s="36" t="s">
        <v>79</v>
      </c>
      <c r="B62" s="39"/>
      <c r="C62" s="39"/>
      <c r="D62" s="59"/>
      <c r="E62" s="60"/>
    </row>
    <row r="63" spans="1:5" s="27" customFormat="1" ht="15" x14ac:dyDescent="0.25">
      <c r="A63" s="61" t="s">
        <v>138</v>
      </c>
      <c r="B63" s="42">
        <v>2.5000000000000001E-2</v>
      </c>
      <c r="C63" s="40" t="s">
        <v>127</v>
      </c>
      <c r="D63" s="57">
        <f t="shared" ref="D63:D77" si="5">E63/B63</f>
        <v>34117.199999999997</v>
      </c>
      <c r="E63" s="58">
        <v>852.93</v>
      </c>
    </row>
    <row r="64" spans="1:5" s="27" customFormat="1" ht="15" x14ac:dyDescent="0.25">
      <c r="A64" s="61" t="s">
        <v>139</v>
      </c>
      <c r="B64" s="42">
        <v>2.5000000000000001E-2</v>
      </c>
      <c r="C64" s="40" t="s">
        <v>127</v>
      </c>
      <c r="D64" s="57">
        <f t="shared" si="5"/>
        <v>38182.800000000003</v>
      </c>
      <c r="E64" s="58">
        <v>954.57</v>
      </c>
    </row>
    <row r="65" spans="1:5" s="27" customFormat="1" ht="45" x14ac:dyDescent="0.25">
      <c r="A65" s="35" t="s">
        <v>140</v>
      </c>
      <c r="B65" s="42">
        <v>9.8000000000000004E-2</v>
      </c>
      <c r="C65" s="40" t="s">
        <v>80</v>
      </c>
      <c r="D65" s="57">
        <f t="shared" si="5"/>
        <v>18305.204081632652</v>
      </c>
      <c r="E65" s="58">
        <v>1793.91</v>
      </c>
    </row>
    <row r="66" spans="1:5" s="27" customFormat="1" ht="15" x14ac:dyDescent="0.25">
      <c r="A66" s="61" t="s">
        <v>116</v>
      </c>
      <c r="B66" s="56">
        <v>0.2</v>
      </c>
      <c r="C66" s="40" t="s">
        <v>17</v>
      </c>
      <c r="D66" s="57">
        <f t="shared" si="5"/>
        <v>4976.45</v>
      </c>
      <c r="E66" s="58">
        <v>995.29</v>
      </c>
    </row>
    <row r="67" spans="1:5" s="27" customFormat="1" ht="15" x14ac:dyDescent="0.25">
      <c r="A67" s="35" t="s">
        <v>119</v>
      </c>
      <c r="B67" s="42">
        <v>0.56599999999999995</v>
      </c>
      <c r="C67" s="40" t="s">
        <v>115</v>
      </c>
      <c r="D67" s="57">
        <f t="shared" si="5"/>
        <v>3544.028268551237</v>
      </c>
      <c r="E67" s="58">
        <v>2005.92</v>
      </c>
    </row>
    <row r="68" spans="1:5" s="27" customFormat="1" ht="15" x14ac:dyDescent="0.25">
      <c r="A68" s="35" t="s">
        <v>120</v>
      </c>
      <c r="B68" s="43">
        <v>0.05</v>
      </c>
      <c r="C68" s="40" t="s">
        <v>80</v>
      </c>
      <c r="D68" s="57">
        <f t="shared" si="5"/>
        <v>14254.8</v>
      </c>
      <c r="E68" s="58">
        <v>712.74</v>
      </c>
    </row>
    <row r="69" spans="1:5" s="27" customFormat="1" ht="30" x14ac:dyDescent="0.25">
      <c r="A69" s="35" t="s">
        <v>141</v>
      </c>
      <c r="B69" s="42">
        <v>2.8000000000000001E-2</v>
      </c>
      <c r="C69" s="40" t="s">
        <v>15</v>
      </c>
      <c r="D69" s="57">
        <f t="shared" si="5"/>
        <v>12577.142857142857</v>
      </c>
      <c r="E69" s="58">
        <v>352.16</v>
      </c>
    </row>
    <row r="70" spans="1:5" s="27" customFormat="1" ht="45" x14ac:dyDescent="0.25">
      <c r="A70" s="35" t="s">
        <v>142</v>
      </c>
      <c r="B70" s="42">
        <v>1.4999999999999999E-2</v>
      </c>
      <c r="C70" s="40" t="s">
        <v>80</v>
      </c>
      <c r="D70" s="57">
        <f t="shared" si="5"/>
        <v>596002.00000000012</v>
      </c>
      <c r="E70" s="58">
        <v>8940.0300000000007</v>
      </c>
    </row>
    <row r="71" spans="1:5" s="27" customFormat="1" ht="45" x14ac:dyDescent="0.25">
      <c r="A71" s="35" t="s">
        <v>143</v>
      </c>
      <c r="B71" s="42">
        <v>0.111</v>
      </c>
      <c r="C71" s="40" t="s">
        <v>15</v>
      </c>
      <c r="D71" s="57">
        <f t="shared" si="5"/>
        <v>61973.333333333336</v>
      </c>
      <c r="E71" s="58">
        <v>6879.04</v>
      </c>
    </row>
    <row r="72" spans="1:5" s="27" customFormat="1" ht="15" x14ac:dyDescent="0.25">
      <c r="A72" s="61" t="s">
        <v>121</v>
      </c>
      <c r="B72" s="43">
        <v>0.01</v>
      </c>
      <c r="C72" s="40" t="s">
        <v>17</v>
      </c>
      <c r="D72" s="57">
        <f t="shared" si="5"/>
        <v>60652</v>
      </c>
      <c r="E72" s="58">
        <v>606.52</v>
      </c>
    </row>
    <row r="73" spans="1:5" s="27" customFormat="1" ht="30" x14ac:dyDescent="0.25">
      <c r="A73" s="35" t="s">
        <v>122</v>
      </c>
      <c r="B73" s="42">
        <v>2.1999999999999999E-2</v>
      </c>
      <c r="C73" s="40" t="s">
        <v>15</v>
      </c>
      <c r="D73" s="57">
        <f t="shared" si="5"/>
        <v>48468.181818181816</v>
      </c>
      <c r="E73" s="58">
        <v>1066.3</v>
      </c>
    </row>
    <row r="74" spans="1:5" s="27" customFormat="1" ht="15" x14ac:dyDescent="0.25">
      <c r="A74" s="35" t="s">
        <v>144</v>
      </c>
      <c r="B74" s="43">
        <v>0.01</v>
      </c>
      <c r="C74" s="40" t="s">
        <v>17</v>
      </c>
      <c r="D74" s="57">
        <f t="shared" si="5"/>
        <v>137349</v>
      </c>
      <c r="E74" s="58">
        <v>1373.49</v>
      </c>
    </row>
    <row r="75" spans="1:5" s="27" customFormat="1" ht="30" x14ac:dyDescent="0.25">
      <c r="A75" s="35" t="s">
        <v>145</v>
      </c>
      <c r="B75" s="42">
        <v>3.3000000000000002E-2</v>
      </c>
      <c r="C75" s="40" t="s">
        <v>15</v>
      </c>
      <c r="D75" s="57">
        <f t="shared" si="5"/>
        <v>123909.0909090909</v>
      </c>
      <c r="E75" s="58">
        <v>4089</v>
      </c>
    </row>
    <row r="76" spans="1:5" s="27" customFormat="1" ht="15" x14ac:dyDescent="0.25">
      <c r="A76" s="35" t="s">
        <v>146</v>
      </c>
      <c r="B76" s="43">
        <v>0.02</v>
      </c>
      <c r="C76" s="40" t="s">
        <v>147</v>
      </c>
      <c r="D76" s="57">
        <f t="shared" si="5"/>
        <v>106355.5</v>
      </c>
      <c r="E76" s="58">
        <v>2127.11</v>
      </c>
    </row>
    <row r="77" spans="1:5" s="27" customFormat="1" ht="30" x14ac:dyDescent="0.25">
      <c r="A77" s="35" t="s">
        <v>148</v>
      </c>
      <c r="B77" s="43">
        <v>0.05</v>
      </c>
      <c r="C77" s="40" t="s">
        <v>80</v>
      </c>
      <c r="D77" s="57">
        <f t="shared" si="5"/>
        <v>747628.39999999991</v>
      </c>
      <c r="E77" s="58">
        <v>37381.42</v>
      </c>
    </row>
    <row r="78" spans="1:5" s="27" customFormat="1" ht="15" x14ac:dyDescent="0.25">
      <c r="A78" s="34" t="s">
        <v>42</v>
      </c>
      <c r="B78" s="39"/>
      <c r="C78" s="39"/>
      <c r="D78" s="59"/>
      <c r="E78" s="60"/>
    </row>
    <row r="79" spans="1:5" s="27" customFormat="1" ht="15" x14ac:dyDescent="0.25">
      <c r="A79" s="35" t="s">
        <v>81</v>
      </c>
      <c r="B79" s="40" t="s">
        <v>22</v>
      </c>
      <c r="C79" s="40" t="s">
        <v>11</v>
      </c>
      <c r="D79" s="57">
        <f t="shared" ref="D79:D80" si="6">E79</f>
        <v>22964.25</v>
      </c>
      <c r="E79" s="58">
        <v>22964.25</v>
      </c>
    </row>
    <row r="80" spans="1:5" s="27" customFormat="1" ht="15" x14ac:dyDescent="0.25">
      <c r="A80" s="35" t="s">
        <v>68</v>
      </c>
      <c r="B80" s="40" t="s">
        <v>22</v>
      </c>
      <c r="C80" s="40" t="s">
        <v>11</v>
      </c>
      <c r="D80" s="57">
        <f t="shared" si="6"/>
        <v>43783.38</v>
      </c>
      <c r="E80" s="58">
        <v>43783.38</v>
      </c>
    </row>
    <row r="81" spans="1:5" s="27" customFormat="1" ht="15" x14ac:dyDescent="0.25">
      <c r="A81" s="34" t="s">
        <v>43</v>
      </c>
      <c r="B81" s="39"/>
      <c r="C81" s="39"/>
      <c r="D81" s="59"/>
      <c r="E81" s="60"/>
    </row>
    <row r="82" spans="1:5" s="27" customFormat="1" ht="15" x14ac:dyDescent="0.25">
      <c r="A82" s="35" t="s">
        <v>71</v>
      </c>
      <c r="B82" s="40" t="s">
        <v>23</v>
      </c>
      <c r="C82" s="40" t="s">
        <v>12</v>
      </c>
      <c r="D82" s="57">
        <f>E82</f>
        <v>85403.81</v>
      </c>
      <c r="E82" s="58">
        <v>85403.81</v>
      </c>
    </row>
    <row r="83" spans="1:5" s="27" customFormat="1" ht="15" x14ac:dyDescent="0.25">
      <c r="A83" s="34" t="s">
        <v>9</v>
      </c>
      <c r="B83" s="39"/>
      <c r="C83" s="39"/>
      <c r="D83" s="59"/>
      <c r="E83" s="60"/>
    </row>
    <row r="84" spans="1:5" s="27" customFormat="1" ht="15" x14ac:dyDescent="0.25">
      <c r="A84" s="35" t="s">
        <v>69</v>
      </c>
      <c r="B84" s="40" t="s">
        <v>23</v>
      </c>
      <c r="C84" s="40" t="s">
        <v>12</v>
      </c>
      <c r="D84" s="57">
        <f>E84</f>
        <v>116131.1</v>
      </c>
      <c r="E84" s="58">
        <v>116131.1</v>
      </c>
    </row>
    <row r="85" spans="1:5" s="27" customFormat="1" ht="15" x14ac:dyDescent="0.25">
      <c r="A85" s="34" t="s">
        <v>10</v>
      </c>
      <c r="B85" s="39"/>
      <c r="C85" s="39"/>
      <c r="D85" s="59"/>
      <c r="E85" s="60"/>
    </row>
    <row r="86" spans="1:5" s="27" customFormat="1" ht="15" x14ac:dyDescent="0.25">
      <c r="A86" s="35" t="s">
        <v>70</v>
      </c>
      <c r="B86" s="40" t="s">
        <v>21</v>
      </c>
      <c r="C86" s="40" t="s">
        <v>11</v>
      </c>
      <c r="D86" s="57">
        <f>E86</f>
        <v>83265.710000000006</v>
      </c>
      <c r="E86" s="58">
        <v>83265.710000000006</v>
      </c>
    </row>
    <row r="87" spans="1:5" ht="14.25" x14ac:dyDescent="0.2">
      <c r="A87" s="23" t="s">
        <v>24</v>
      </c>
      <c r="B87" s="44" t="s">
        <v>20</v>
      </c>
      <c r="C87" s="24"/>
      <c r="D87" s="49"/>
      <c r="E87" s="25">
        <f>SUM(E7:E86)</f>
        <v>979047.48000000033</v>
      </c>
    </row>
    <row r="88" spans="1:5" ht="15" x14ac:dyDescent="0.2">
      <c r="D88" s="50"/>
    </row>
    <row r="89" spans="1:5" ht="15" x14ac:dyDescent="0.2">
      <c r="A89" s="12" t="s">
        <v>30</v>
      </c>
      <c r="B89" s="45"/>
      <c r="C89" s="45"/>
      <c r="D89" s="50"/>
      <c r="E89" s="50"/>
    </row>
    <row r="90" spans="1:5" ht="15" x14ac:dyDescent="0.2">
      <c r="A90" s="12" t="s">
        <v>149</v>
      </c>
      <c r="B90" s="45"/>
      <c r="C90" s="45"/>
      <c r="D90" s="50"/>
      <c r="E90" s="50"/>
    </row>
    <row r="91" spans="1:5" ht="15" x14ac:dyDescent="0.2">
      <c r="A91" s="12" t="s">
        <v>31</v>
      </c>
      <c r="B91" s="45"/>
      <c r="C91" s="45"/>
      <c r="D91" s="50"/>
      <c r="E91" s="50"/>
    </row>
    <row r="92" spans="1:5" ht="15" x14ac:dyDescent="0.2">
      <c r="A92" s="12" t="s">
        <v>32</v>
      </c>
      <c r="B92" s="45"/>
      <c r="C92" s="45"/>
      <c r="D92" s="51"/>
      <c r="E92" s="50"/>
    </row>
    <row r="93" spans="1:5" ht="15" customHeight="1" x14ac:dyDescent="0.2">
      <c r="A93" s="54" t="s">
        <v>72</v>
      </c>
      <c r="B93" s="46"/>
      <c r="C93" s="46"/>
      <c r="E93" s="51"/>
    </row>
    <row r="94" spans="1:5" ht="15" x14ac:dyDescent="0.25">
      <c r="A94" s="54" t="s">
        <v>73</v>
      </c>
      <c r="D94" s="52"/>
    </row>
    <row r="95" spans="1:5" ht="15" x14ac:dyDescent="0.25">
      <c r="A95" s="54"/>
      <c r="D95" s="52"/>
    </row>
    <row r="96" spans="1:5" ht="15" x14ac:dyDescent="0.25">
      <c r="A96" s="5" t="s">
        <v>25</v>
      </c>
      <c r="B96" s="55"/>
      <c r="C96" s="4"/>
      <c r="D96" s="52"/>
      <c r="E96" s="52"/>
    </row>
    <row r="97" spans="1:5" ht="15" x14ac:dyDescent="0.25">
      <c r="A97" s="5"/>
      <c r="B97" s="55"/>
      <c r="C97" s="4"/>
      <c r="D97" s="53"/>
      <c r="E97" s="52"/>
    </row>
    <row r="98" spans="1:5" ht="15" x14ac:dyDescent="0.25">
      <c r="A98" s="184" t="s">
        <v>50</v>
      </c>
      <c r="B98" s="184"/>
      <c r="C98" s="55" t="s">
        <v>29</v>
      </c>
      <c r="D98" s="52"/>
      <c r="E98" s="53"/>
    </row>
    <row r="99" spans="1:5" ht="15" x14ac:dyDescent="0.25">
      <c r="A99" s="188" t="s">
        <v>51</v>
      </c>
      <c r="B99" s="188"/>
      <c r="C99" s="4" t="s">
        <v>26</v>
      </c>
      <c r="D99" s="52"/>
      <c r="E99" s="52"/>
    </row>
    <row r="100" spans="1:5" ht="15" x14ac:dyDescent="0.25">
      <c r="A100" s="5"/>
      <c r="B100" s="55"/>
      <c r="C100" s="4"/>
      <c r="D100" s="53"/>
      <c r="E100" s="52"/>
    </row>
    <row r="101" spans="1:5" ht="15" x14ac:dyDescent="0.25">
      <c r="A101" s="184" t="s">
        <v>28</v>
      </c>
      <c r="B101" s="184"/>
      <c r="C101" s="31" t="s">
        <v>29</v>
      </c>
      <c r="D101" s="52"/>
      <c r="E101" s="52"/>
    </row>
    <row r="102" spans="1:5" ht="15" x14ac:dyDescent="0.25">
      <c r="A102" s="13" t="s">
        <v>27</v>
      </c>
      <c r="B102" s="31"/>
      <c r="C102" s="4" t="s">
        <v>26</v>
      </c>
      <c r="D102" s="52"/>
      <c r="E102" s="52"/>
    </row>
    <row r="103" spans="1:5" ht="15" x14ac:dyDescent="0.25">
      <c r="A103" s="2"/>
      <c r="B103" s="31"/>
      <c r="C103" s="4"/>
      <c r="E103" s="52"/>
    </row>
  </sheetData>
  <mergeCells count="6">
    <mergeCell ref="A101:B101"/>
    <mergeCell ref="A2:E2"/>
    <mergeCell ref="A1:E1"/>
    <mergeCell ref="D3:E3"/>
    <mergeCell ref="A99:B99"/>
    <mergeCell ref="A98:B9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view="pageBreakPreview" zoomScale="90" zoomScaleSheetLayoutView="90" workbookViewId="0">
      <selection activeCell="O27" sqref="O27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3" width="13.28515625" style="2" bestFit="1" customWidth="1"/>
    <col min="4" max="4" width="13.85546875" style="2" customWidth="1"/>
    <col min="5" max="5" width="13.140625" style="2" bestFit="1" customWidth="1"/>
    <col min="6" max="16384" width="9.140625" style="2"/>
  </cols>
  <sheetData>
    <row r="1" spans="1:5" ht="20.25" x14ac:dyDescent="0.3">
      <c r="A1" s="189" t="s">
        <v>152</v>
      </c>
      <c r="B1" s="189"/>
      <c r="C1" s="189"/>
      <c r="D1" s="189"/>
    </row>
    <row r="2" spans="1:5" x14ac:dyDescent="0.25">
      <c r="A2" s="6"/>
      <c r="B2" s="6"/>
      <c r="C2" s="6"/>
      <c r="D2" s="6"/>
    </row>
    <row r="3" spans="1:5" x14ac:dyDescent="0.25">
      <c r="A3" s="7" t="s">
        <v>49</v>
      </c>
      <c r="B3" s="8"/>
      <c r="C3" s="196"/>
      <c r="D3" s="196"/>
    </row>
    <row r="4" spans="1:5" x14ac:dyDescent="0.25">
      <c r="A4" s="7"/>
      <c r="B4" s="8"/>
      <c r="C4" s="11"/>
      <c r="D4" s="11"/>
    </row>
    <row r="5" spans="1:5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5" x14ac:dyDescent="0.25">
      <c r="A6" s="22" t="s">
        <v>117</v>
      </c>
      <c r="B6" s="190">
        <v>72085.320000000007</v>
      </c>
      <c r="C6" s="191"/>
      <c r="D6" s="192"/>
    </row>
    <row r="7" spans="1:5" x14ac:dyDescent="0.25">
      <c r="A7" s="28" t="s">
        <v>48</v>
      </c>
      <c r="B7" s="29" t="s">
        <v>20</v>
      </c>
      <c r="C7" s="33">
        <v>554898.84</v>
      </c>
      <c r="D7" s="32">
        <v>558711.26</v>
      </c>
      <c r="E7" s="63"/>
    </row>
    <row r="8" spans="1:5" x14ac:dyDescent="0.25">
      <c r="A8" s="28" t="s">
        <v>83</v>
      </c>
      <c r="B8" s="29" t="s">
        <v>20</v>
      </c>
      <c r="C8" s="33">
        <v>88080</v>
      </c>
      <c r="D8" s="32">
        <v>89348.32</v>
      </c>
      <c r="E8" s="63"/>
    </row>
    <row r="9" spans="1:5" x14ac:dyDescent="0.25">
      <c r="A9" s="28" t="s">
        <v>52</v>
      </c>
      <c r="B9" s="29" t="s">
        <v>20</v>
      </c>
      <c r="C9" s="33">
        <v>113871.72</v>
      </c>
      <c r="D9" s="32">
        <v>124193.87</v>
      </c>
      <c r="E9" s="63"/>
    </row>
    <row r="10" spans="1:5" x14ac:dyDescent="0.25">
      <c r="A10" s="28" t="s">
        <v>84</v>
      </c>
      <c r="B10" s="29" t="s">
        <v>20</v>
      </c>
      <c r="C10" s="33">
        <v>10021.77</v>
      </c>
      <c r="D10" s="32">
        <v>5171.76</v>
      </c>
      <c r="E10" s="63"/>
    </row>
    <row r="11" spans="1:5" x14ac:dyDescent="0.25">
      <c r="A11" s="28" t="s">
        <v>85</v>
      </c>
      <c r="B11" s="29" t="s">
        <v>20</v>
      </c>
      <c r="C11" s="33">
        <v>17622.96</v>
      </c>
      <c r="D11" s="32">
        <v>18461.490000000002</v>
      </c>
    </row>
    <row r="12" spans="1:5" x14ac:dyDescent="0.25">
      <c r="A12" s="28" t="s">
        <v>77</v>
      </c>
      <c r="B12" s="29" t="s">
        <v>20</v>
      </c>
      <c r="C12" s="33">
        <v>26208.6</v>
      </c>
      <c r="D12" s="32">
        <v>16726.63</v>
      </c>
    </row>
    <row r="13" spans="1:5" x14ac:dyDescent="0.25">
      <c r="A13" s="28" t="s">
        <v>86</v>
      </c>
      <c r="B13" s="29" t="s">
        <v>20</v>
      </c>
      <c r="C13" s="33">
        <v>3110.52</v>
      </c>
      <c r="D13" s="32" t="s">
        <v>20</v>
      </c>
    </row>
    <row r="14" spans="1:5" x14ac:dyDescent="0.25">
      <c r="A14" s="28" t="s">
        <v>87</v>
      </c>
      <c r="B14" s="29" t="s">
        <v>20</v>
      </c>
      <c r="C14" s="33">
        <v>2637.84</v>
      </c>
      <c r="D14" s="32">
        <v>3274.96</v>
      </c>
    </row>
    <row r="15" spans="1:5" x14ac:dyDescent="0.25">
      <c r="A15" s="62" t="s">
        <v>88</v>
      </c>
      <c r="B15" s="29" t="s">
        <v>20</v>
      </c>
      <c r="C15" s="33">
        <v>16204.85</v>
      </c>
      <c r="D15" s="32">
        <v>6073.84</v>
      </c>
    </row>
    <row r="16" spans="1:5" ht="15" customHeight="1" x14ac:dyDescent="0.25">
      <c r="A16" s="28" t="s">
        <v>8</v>
      </c>
      <c r="B16" s="29">
        <f>Акт!E7</f>
        <v>5874.34</v>
      </c>
      <c r="C16" s="33" t="s">
        <v>20</v>
      </c>
      <c r="D16" s="32" t="s">
        <v>20</v>
      </c>
    </row>
    <row r="17" spans="1:4" ht="15.75" customHeight="1" x14ac:dyDescent="0.25">
      <c r="A17" s="28" t="s">
        <v>37</v>
      </c>
      <c r="B17" s="29">
        <f>SUM(Акт!E9:E10)</f>
        <v>212009.77</v>
      </c>
      <c r="C17" s="33" t="s">
        <v>20</v>
      </c>
      <c r="D17" s="32" t="s">
        <v>20</v>
      </c>
    </row>
    <row r="18" spans="1:4" ht="15.75" customHeight="1" x14ac:dyDescent="0.25">
      <c r="A18" s="28" t="s">
        <v>53</v>
      </c>
      <c r="B18" s="29">
        <f>Акт!E12</f>
        <v>113871.72</v>
      </c>
      <c r="C18" s="33" t="s">
        <v>20</v>
      </c>
      <c r="D18" s="32" t="s">
        <v>20</v>
      </c>
    </row>
    <row r="19" spans="1:4" x14ac:dyDescent="0.25">
      <c r="A19" s="28" t="s">
        <v>131</v>
      </c>
      <c r="B19" s="29">
        <f>Акт!E14</f>
        <v>1432.92</v>
      </c>
      <c r="C19" s="33" t="s">
        <v>20</v>
      </c>
      <c r="D19" s="32" t="s">
        <v>20</v>
      </c>
    </row>
    <row r="20" spans="1:4" ht="30" x14ac:dyDescent="0.25">
      <c r="A20" s="28" t="s">
        <v>89</v>
      </c>
      <c r="B20" s="29">
        <f>SUM(Акт!E16:E19)</f>
        <v>19855.16</v>
      </c>
      <c r="C20" s="33" t="s">
        <v>20</v>
      </c>
      <c r="D20" s="32" t="s">
        <v>20</v>
      </c>
    </row>
    <row r="21" spans="1:4" x14ac:dyDescent="0.25">
      <c r="A21" s="28" t="s">
        <v>90</v>
      </c>
      <c r="B21" s="29">
        <f>Акт!E21</f>
        <v>83200</v>
      </c>
      <c r="C21" s="33" t="s">
        <v>20</v>
      </c>
      <c r="D21" s="32" t="s">
        <v>20</v>
      </c>
    </row>
    <row r="22" spans="1:4" ht="30" x14ac:dyDescent="0.25">
      <c r="A22" s="28" t="s">
        <v>38</v>
      </c>
      <c r="B22" s="29">
        <f>Акт!E23</f>
        <v>25244.38</v>
      </c>
      <c r="C22" s="33" t="s">
        <v>20</v>
      </c>
      <c r="D22" s="32" t="s">
        <v>20</v>
      </c>
    </row>
    <row r="23" spans="1:4" x14ac:dyDescent="0.25">
      <c r="A23" s="28" t="s">
        <v>39</v>
      </c>
      <c r="B23" s="29">
        <f>SUM(Акт!E25:E42)</f>
        <v>26486.100000000006</v>
      </c>
      <c r="C23" s="33" t="s">
        <v>20</v>
      </c>
      <c r="D23" s="32" t="s">
        <v>20</v>
      </c>
    </row>
    <row r="24" spans="1:4" x14ac:dyDescent="0.25">
      <c r="A24" s="28" t="s">
        <v>40</v>
      </c>
      <c r="B24" s="29">
        <f>SUM(Акт!E44:E53)</f>
        <v>37382.230000000003</v>
      </c>
      <c r="C24" s="33" t="s">
        <v>20</v>
      </c>
      <c r="D24" s="32" t="s">
        <v>20</v>
      </c>
    </row>
    <row r="25" spans="1:4" x14ac:dyDescent="0.25">
      <c r="A25" s="28" t="s">
        <v>77</v>
      </c>
      <c r="B25" s="29">
        <f>Акт!E55</f>
        <v>21600</v>
      </c>
      <c r="C25" s="33" t="s">
        <v>20</v>
      </c>
      <c r="D25" s="32" t="s">
        <v>20</v>
      </c>
    </row>
    <row r="26" spans="1:4" x14ac:dyDescent="0.25">
      <c r="A26" s="28" t="s">
        <v>41</v>
      </c>
      <c r="B26" s="29">
        <f>SUM(Акт!E57:E61)</f>
        <v>10412.18</v>
      </c>
      <c r="C26" s="33" t="s">
        <v>20</v>
      </c>
      <c r="D26" s="32" t="s">
        <v>20</v>
      </c>
    </row>
    <row r="27" spans="1:4" ht="30" x14ac:dyDescent="0.25">
      <c r="A27" s="28" t="s">
        <v>79</v>
      </c>
      <c r="B27" s="29">
        <f>SUM(Акт!E63:E77)</f>
        <v>70130.429999999993</v>
      </c>
      <c r="C27" s="33" t="s">
        <v>20</v>
      </c>
      <c r="D27" s="32" t="s">
        <v>20</v>
      </c>
    </row>
    <row r="28" spans="1:4" x14ac:dyDescent="0.25">
      <c r="A28" s="28" t="s">
        <v>42</v>
      </c>
      <c r="B28" s="29">
        <f>SUM(Акт!E79:E80)</f>
        <v>66747.63</v>
      </c>
      <c r="C28" s="33" t="s">
        <v>20</v>
      </c>
      <c r="D28" s="32" t="s">
        <v>20</v>
      </c>
    </row>
    <row r="29" spans="1:4" x14ac:dyDescent="0.25">
      <c r="A29" s="28" t="s">
        <v>43</v>
      </c>
      <c r="B29" s="29">
        <f>Акт!E82</f>
        <v>85403.81</v>
      </c>
      <c r="C29" s="33" t="s">
        <v>20</v>
      </c>
      <c r="D29" s="32" t="s">
        <v>20</v>
      </c>
    </row>
    <row r="30" spans="1:4" x14ac:dyDescent="0.25">
      <c r="A30" s="28" t="s">
        <v>9</v>
      </c>
      <c r="B30" s="29">
        <f>Акт!E84</f>
        <v>116131.1</v>
      </c>
      <c r="C30" s="33" t="s">
        <v>20</v>
      </c>
      <c r="D30" s="32" t="s">
        <v>20</v>
      </c>
    </row>
    <row r="31" spans="1:4" x14ac:dyDescent="0.25">
      <c r="A31" s="28" t="s">
        <v>10</v>
      </c>
      <c r="B31" s="29">
        <f>Акт!E86</f>
        <v>83265.710000000006</v>
      </c>
      <c r="C31" s="33" t="s">
        <v>20</v>
      </c>
      <c r="D31" s="32" t="s">
        <v>20</v>
      </c>
    </row>
    <row r="32" spans="1:4" x14ac:dyDescent="0.25">
      <c r="A32" s="21" t="s">
        <v>24</v>
      </c>
      <c r="B32" s="64">
        <f t="shared" ref="B32:C32" si="0">SUM(B7:B31)</f>
        <v>979047.47999999986</v>
      </c>
      <c r="C32" s="64">
        <f t="shared" si="0"/>
        <v>832657.09999999986</v>
      </c>
      <c r="D32" s="64">
        <f>SUM(D7:D31)</f>
        <v>821962.13</v>
      </c>
    </row>
    <row r="33" spans="1:5" s="10" customFormat="1" ht="24.75" customHeight="1" x14ac:dyDescent="0.25">
      <c r="A33" s="193" t="s">
        <v>150</v>
      </c>
      <c r="B33" s="194"/>
      <c r="C33" s="194"/>
      <c r="D33" s="195"/>
      <c r="E33" s="65">
        <f>B6+D32-B32</f>
        <v>-85000.029999999912</v>
      </c>
    </row>
    <row r="34" spans="1:5" s="10" customFormat="1" ht="24.75" customHeight="1" x14ac:dyDescent="0.25">
      <c r="A34" s="193" t="s">
        <v>151</v>
      </c>
      <c r="B34" s="194"/>
      <c r="C34" s="194"/>
      <c r="D34" s="195"/>
    </row>
    <row r="35" spans="1:5" s="10" customFormat="1" ht="24.75" customHeight="1" x14ac:dyDescent="0.25">
      <c r="A35" s="2"/>
      <c r="B35" s="2"/>
      <c r="C35" s="2"/>
      <c r="D35" s="2"/>
    </row>
    <row r="36" spans="1:5" ht="15" customHeight="1" x14ac:dyDescent="0.25">
      <c r="A36" s="9" t="s">
        <v>46</v>
      </c>
      <c r="B36" s="8"/>
      <c r="C36" s="8"/>
      <c r="D36" s="6"/>
    </row>
    <row r="37" spans="1:5" ht="22.5" customHeight="1" x14ac:dyDescent="0.25">
      <c r="A37" s="8" t="s">
        <v>47</v>
      </c>
      <c r="B37" s="8"/>
      <c r="C37" s="8"/>
      <c r="D37" s="6"/>
    </row>
    <row r="38" spans="1:5" ht="22.5" customHeight="1" x14ac:dyDescent="0.25">
      <c r="A38" s="9" t="s">
        <v>44</v>
      </c>
      <c r="B38" s="8"/>
      <c r="C38" s="8"/>
      <c r="D38" s="6"/>
    </row>
    <row r="39" spans="1:5" ht="22.5" customHeight="1" x14ac:dyDescent="0.25">
      <c r="A39" s="9" t="s">
        <v>45</v>
      </c>
      <c r="B39" s="8"/>
      <c r="C39" s="8"/>
      <c r="D39" s="6"/>
    </row>
    <row r="40" spans="1:5" ht="22.5" customHeight="1" x14ac:dyDescent="0.25">
      <c r="A40" s="1"/>
      <c r="B40" s="1"/>
      <c r="C40" s="1"/>
    </row>
  </sheetData>
  <mergeCells count="5">
    <mergeCell ref="A1:D1"/>
    <mergeCell ref="B6:D6"/>
    <mergeCell ref="A33:D33"/>
    <mergeCell ref="A34:D34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I19" sqref="I19"/>
    </sheetView>
  </sheetViews>
  <sheetFormatPr defaultColWidth="9.140625"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16384" width="9.140625" style="96"/>
  </cols>
  <sheetData>
    <row r="1" spans="1:19" s="67" customFormat="1" ht="35.25" customHeight="1" x14ac:dyDescent="0.3">
      <c r="A1" s="208" t="s">
        <v>179</v>
      </c>
      <c r="B1" s="208"/>
      <c r="C1" s="208"/>
      <c r="D1" s="208"/>
      <c r="E1" s="208"/>
      <c r="F1" s="208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153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209" t="s">
        <v>154</v>
      </c>
      <c r="B5" s="209"/>
      <c r="C5" s="209"/>
      <c r="D5" s="209"/>
      <c r="E5" s="209"/>
      <c r="F5" s="20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9" t="s">
        <v>155</v>
      </c>
      <c r="B6" s="109">
        <v>4</v>
      </c>
      <c r="C6" s="109" t="s">
        <v>156</v>
      </c>
      <c r="D6" s="110">
        <v>3765.6</v>
      </c>
      <c r="E6" s="109" t="s">
        <v>157</v>
      </c>
      <c r="F6" s="111">
        <v>1691.7</v>
      </c>
      <c r="G6" s="72"/>
      <c r="H6" s="74"/>
      <c r="I6" s="75"/>
      <c r="J6" s="76"/>
      <c r="K6" s="77"/>
      <c r="L6" s="78"/>
      <c r="M6" s="78"/>
      <c r="N6" s="78"/>
      <c r="O6" s="78"/>
      <c r="P6" s="79"/>
      <c r="Q6" s="210"/>
      <c r="R6" s="211"/>
      <c r="S6" s="80"/>
    </row>
    <row r="7" spans="1:19" s="83" customFormat="1" ht="32.25" customHeight="1" x14ac:dyDescent="0.25">
      <c r="A7" s="109" t="s">
        <v>158</v>
      </c>
      <c r="B7" s="109">
        <v>4</v>
      </c>
      <c r="C7" s="109" t="s">
        <v>159</v>
      </c>
      <c r="D7" s="110">
        <v>0</v>
      </c>
      <c r="E7" s="109" t="s">
        <v>160</v>
      </c>
      <c r="F7" s="111">
        <v>1127.8</v>
      </c>
      <c r="G7" s="72"/>
      <c r="H7" s="74"/>
      <c r="I7" s="75"/>
      <c r="J7" s="76"/>
      <c r="K7" s="77"/>
      <c r="L7" s="78"/>
      <c r="M7" s="78"/>
      <c r="N7" s="78"/>
      <c r="O7" s="78"/>
      <c r="P7" s="79"/>
      <c r="Q7" s="210"/>
      <c r="R7" s="212"/>
      <c r="S7" s="82"/>
    </row>
    <row r="8" spans="1:19" s="83" customFormat="1" ht="33.75" customHeight="1" x14ac:dyDescent="0.25">
      <c r="A8" s="109" t="s">
        <v>161</v>
      </c>
      <c r="B8" s="109">
        <v>64</v>
      </c>
      <c r="C8" s="109" t="s">
        <v>162</v>
      </c>
      <c r="D8" s="111">
        <v>396.5</v>
      </c>
      <c r="E8" s="109" t="s">
        <v>163</v>
      </c>
      <c r="F8" s="111">
        <v>732.5</v>
      </c>
      <c r="G8" s="72"/>
      <c r="H8" s="74"/>
      <c r="I8" s="75"/>
      <c r="J8" s="76"/>
      <c r="K8" s="77"/>
      <c r="L8" s="78"/>
      <c r="M8" s="78"/>
      <c r="N8" s="78"/>
      <c r="O8" s="78"/>
      <c r="P8" s="79"/>
      <c r="Q8" s="210"/>
      <c r="R8" s="211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77"/>
      <c r="L9" s="78"/>
      <c r="M9" s="78"/>
      <c r="N9" s="78"/>
      <c r="O9" s="78"/>
      <c r="P9" s="72"/>
      <c r="Q9" s="77"/>
      <c r="R9" s="86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88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205" t="s">
        <v>164</v>
      </c>
      <c r="B11" s="206"/>
      <c r="C11" s="206"/>
      <c r="D11" s="206"/>
      <c r="E11" s="207"/>
      <c r="F11" s="90" t="s">
        <v>165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4" customFormat="1" ht="30" customHeight="1" x14ac:dyDescent="0.25">
      <c r="A12" s="198" t="s">
        <v>166</v>
      </c>
      <c r="B12" s="199"/>
      <c r="C12" s="199"/>
      <c r="D12" s="199"/>
      <c r="E12" s="200"/>
      <c r="F12" s="112">
        <v>-99161.53</v>
      </c>
      <c r="G12" s="113"/>
    </row>
    <row r="13" spans="1:19" s="114" customFormat="1" ht="30" customHeight="1" x14ac:dyDescent="0.25">
      <c r="A13" s="198" t="s">
        <v>167</v>
      </c>
      <c r="B13" s="199"/>
      <c r="C13" s="199"/>
      <c r="D13" s="199"/>
      <c r="E13" s="200"/>
      <c r="F13" s="112">
        <f>197649.46</f>
        <v>197649.46</v>
      </c>
    </row>
    <row r="14" spans="1:19" s="114" customFormat="1" ht="30" customHeight="1" x14ac:dyDescent="0.25">
      <c r="A14" s="198" t="s">
        <v>168</v>
      </c>
      <c r="B14" s="199"/>
      <c r="C14" s="199"/>
      <c r="D14" s="199"/>
      <c r="E14" s="200"/>
      <c r="F14" s="115">
        <f>SUM(F15:F17)</f>
        <v>730541.34000000008</v>
      </c>
    </row>
    <row r="15" spans="1:19" s="89" customFormat="1" ht="28.5" customHeight="1" x14ac:dyDescent="0.25">
      <c r="A15" s="202" t="s">
        <v>169</v>
      </c>
      <c r="B15" s="203"/>
      <c r="C15" s="203"/>
      <c r="D15" s="203"/>
      <c r="E15" s="204"/>
      <c r="F15" s="92">
        <f>731041.42-2750.08</f>
        <v>728291.34000000008</v>
      </c>
    </row>
    <row r="16" spans="1:19" s="89" customFormat="1" ht="24.75" hidden="1" customHeight="1" x14ac:dyDescent="0.25">
      <c r="A16" s="202" t="s">
        <v>170</v>
      </c>
      <c r="B16" s="203"/>
      <c r="C16" s="203"/>
      <c r="D16" s="203"/>
      <c r="E16" s="204"/>
      <c r="F16" s="92"/>
    </row>
    <row r="17" spans="1:19" s="89" customFormat="1" ht="30" customHeight="1" x14ac:dyDescent="0.25">
      <c r="A17" s="202" t="s">
        <v>171</v>
      </c>
      <c r="B17" s="203"/>
      <c r="C17" s="203"/>
      <c r="D17" s="203"/>
      <c r="E17" s="204"/>
      <c r="F17" s="92">
        <v>2250</v>
      </c>
    </row>
    <row r="18" spans="1:19" s="114" customFormat="1" ht="30" customHeight="1" x14ac:dyDescent="0.25">
      <c r="A18" s="198" t="s">
        <v>172</v>
      </c>
      <c r="B18" s="199"/>
      <c r="C18" s="199"/>
      <c r="D18" s="199"/>
      <c r="E18" s="200"/>
      <c r="F18" s="115">
        <f>SUM(F19:F21)</f>
        <v>766493.61</v>
      </c>
    </row>
    <row r="19" spans="1:19" s="89" customFormat="1" ht="30" customHeight="1" x14ac:dyDescent="0.25">
      <c r="A19" s="202" t="s">
        <v>169</v>
      </c>
      <c r="B19" s="203"/>
      <c r="C19" s="203"/>
      <c r="D19" s="203"/>
      <c r="E19" s="204"/>
      <c r="F19" s="92">
        <v>764431.11</v>
      </c>
    </row>
    <row r="20" spans="1:19" s="89" customFormat="1" ht="30" hidden="1" customHeight="1" x14ac:dyDescent="0.25">
      <c r="A20" s="202" t="s">
        <v>170</v>
      </c>
      <c r="B20" s="203"/>
      <c r="C20" s="203"/>
      <c r="D20" s="203"/>
      <c r="E20" s="204"/>
      <c r="F20" s="92"/>
    </row>
    <row r="21" spans="1:19" s="93" customFormat="1" ht="30" customHeight="1" x14ac:dyDescent="0.2">
      <c r="A21" s="202" t="s">
        <v>171</v>
      </c>
      <c r="B21" s="203"/>
      <c r="C21" s="203"/>
      <c r="D21" s="203"/>
      <c r="E21" s="204"/>
      <c r="F21" s="92">
        <v>2062.5</v>
      </c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s="116" customFormat="1" ht="30" customHeight="1" x14ac:dyDescent="0.25">
      <c r="A22" s="198" t="s">
        <v>173</v>
      </c>
      <c r="B22" s="199"/>
      <c r="C22" s="199"/>
      <c r="D22" s="199"/>
      <c r="E22" s="200"/>
      <c r="F22" s="115">
        <f>F12+F18</f>
        <v>667332.07999999996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198" t="s">
        <v>174</v>
      </c>
      <c r="B23" s="199"/>
      <c r="C23" s="199"/>
      <c r="D23" s="199"/>
      <c r="E23" s="200"/>
      <c r="F23" s="115">
        <f>'Акт (2)'!E80</f>
        <v>563085.76500000001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8" t="s">
        <v>175</v>
      </c>
      <c r="B24" s="199"/>
      <c r="C24" s="199"/>
      <c r="D24" s="199"/>
      <c r="E24" s="200"/>
      <c r="F24" s="115">
        <f>F22-F23</f>
        <v>104246.31499999994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8" t="s">
        <v>176</v>
      </c>
      <c r="B25" s="199"/>
      <c r="C25" s="199"/>
      <c r="D25" s="199"/>
      <c r="E25" s="200"/>
      <c r="F25" s="112">
        <f>F13+F14-F18</f>
        <v>161697.19000000006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3" customFormat="1" ht="11.45" customHeight="1" x14ac:dyDescent="0.25">
      <c r="A26" s="94"/>
      <c r="B26" s="94"/>
      <c r="C26" s="94"/>
      <c r="D26" s="94"/>
      <c r="E26" s="94"/>
      <c r="F26" s="94"/>
    </row>
    <row r="27" spans="1:19" s="95" customFormat="1" ht="64.5" customHeight="1" x14ac:dyDescent="0.2">
      <c r="A27" s="197" t="s">
        <v>177</v>
      </c>
      <c r="B27" s="197"/>
      <c r="C27" s="197"/>
      <c r="D27" s="197"/>
    </row>
    <row r="28" spans="1:19" s="67" customFormat="1" ht="21.75" customHeight="1" x14ac:dyDescent="0.25">
      <c r="A28" s="201" t="s">
        <v>178</v>
      </c>
      <c r="B28" s="201"/>
      <c r="C28" s="201"/>
      <c r="D28" s="201"/>
    </row>
    <row r="29" spans="1:19" s="67" customFormat="1" ht="22.5" customHeight="1" x14ac:dyDescent="0.25">
      <c r="A29" s="197" t="s">
        <v>44</v>
      </c>
      <c r="B29" s="197"/>
      <c r="C29" s="197"/>
      <c r="D29" s="197"/>
    </row>
    <row r="30" spans="1:19" s="67" customFormat="1" ht="22.5" customHeight="1" x14ac:dyDescent="0.25">
      <c r="A30" s="197" t="s">
        <v>45</v>
      </c>
      <c r="B30" s="197"/>
      <c r="C30" s="197"/>
      <c r="D30" s="68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7"/>
  <sheetViews>
    <sheetView view="pageBreakPreview" topLeftCell="A16" zoomScale="85" zoomScaleSheetLayoutView="85" workbookViewId="0">
      <selection activeCell="B37" sqref="B37:E37"/>
    </sheetView>
  </sheetViews>
  <sheetFormatPr defaultColWidth="9.140625" defaultRowHeight="12.75" x14ac:dyDescent="0.2"/>
  <cols>
    <col min="1" max="1" width="47.7109375" style="1" customWidth="1"/>
    <col min="2" max="2" width="16.28515625" style="38" bestFit="1" customWidth="1"/>
    <col min="3" max="3" width="12.85546875" style="15" customWidth="1"/>
    <col min="4" max="4" width="13.85546875" style="47" customWidth="1"/>
    <col min="5" max="5" width="15" style="47" customWidth="1"/>
    <col min="6" max="6" width="10.140625" style="1" bestFit="1" customWidth="1"/>
    <col min="7" max="16384" width="9.140625" style="1"/>
  </cols>
  <sheetData>
    <row r="1" spans="1:9" ht="14.25" x14ac:dyDescent="0.2">
      <c r="A1" s="186" t="s">
        <v>224</v>
      </c>
      <c r="B1" s="186"/>
      <c r="C1" s="186"/>
      <c r="D1" s="186"/>
      <c r="E1" s="186"/>
      <c r="I1" s="3"/>
    </row>
    <row r="2" spans="1:9" ht="31.5" customHeight="1" x14ac:dyDescent="0.2">
      <c r="A2" s="185" t="s">
        <v>129</v>
      </c>
      <c r="B2" s="185"/>
      <c r="C2" s="185"/>
      <c r="D2" s="185"/>
      <c r="E2" s="185"/>
      <c r="I2" s="3"/>
    </row>
    <row r="3" spans="1:9" ht="14.25" x14ac:dyDescent="0.2">
      <c r="A3" s="17" t="s">
        <v>6</v>
      </c>
      <c r="B3" s="37"/>
      <c r="C3" s="66"/>
      <c r="D3" s="187" t="s">
        <v>225</v>
      </c>
      <c r="E3" s="187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8" t="s">
        <v>4</v>
      </c>
      <c r="E5" s="48" t="s">
        <v>1</v>
      </c>
      <c r="I5" s="3"/>
    </row>
    <row r="7" spans="1:9" s="106" customFormat="1" ht="14.25" x14ac:dyDescent="0.2">
      <c r="A7" s="105" t="s">
        <v>8</v>
      </c>
      <c r="B7" s="44"/>
      <c r="C7" s="44"/>
      <c r="D7" s="44"/>
      <c r="E7" s="44"/>
    </row>
    <row r="8" spans="1:9" s="98" customFormat="1" ht="15" x14ac:dyDescent="0.25">
      <c r="A8" s="99" t="s">
        <v>54</v>
      </c>
      <c r="B8" s="100" t="s">
        <v>21</v>
      </c>
      <c r="C8" s="100" t="s">
        <v>11</v>
      </c>
      <c r="D8" s="101">
        <f>E8</f>
        <v>5874.34</v>
      </c>
      <c r="E8" s="101">
        <v>5874.34</v>
      </c>
    </row>
    <row r="9" spans="1:9" s="106" customFormat="1" ht="14.25" x14ac:dyDescent="0.2">
      <c r="A9" s="105" t="s">
        <v>37</v>
      </c>
      <c r="B9" s="44"/>
      <c r="C9" s="44"/>
      <c r="D9" s="44"/>
      <c r="E9" s="44"/>
    </row>
    <row r="10" spans="1:9" s="98" customFormat="1" ht="15" x14ac:dyDescent="0.25">
      <c r="A10" s="99" t="s">
        <v>180</v>
      </c>
      <c r="B10" s="100" t="s">
        <v>22</v>
      </c>
      <c r="C10" s="100" t="s">
        <v>218</v>
      </c>
      <c r="D10" s="101">
        <f>E10</f>
        <v>1400</v>
      </c>
      <c r="E10" s="101">
        <v>1400</v>
      </c>
    </row>
    <row r="11" spans="1:9" s="98" customFormat="1" ht="15" x14ac:dyDescent="0.25">
      <c r="A11" s="99" t="s">
        <v>181</v>
      </c>
      <c r="B11" s="103">
        <v>2</v>
      </c>
      <c r="C11" s="100" t="s">
        <v>13</v>
      </c>
      <c r="D11" s="100">
        <f>E11/B11</f>
        <v>1705</v>
      </c>
      <c r="E11" s="101">
        <v>3410</v>
      </c>
    </row>
    <row r="12" spans="1:9" s="106" customFormat="1" ht="28.5" x14ac:dyDescent="0.2">
      <c r="A12" s="105" t="s">
        <v>53</v>
      </c>
      <c r="B12" s="44"/>
      <c r="C12" s="44"/>
      <c r="D12" s="44"/>
      <c r="E12" s="44"/>
    </row>
    <row r="13" spans="1:9" s="98" customFormat="1" ht="30" x14ac:dyDescent="0.25">
      <c r="A13" s="99" t="s">
        <v>182</v>
      </c>
      <c r="B13" s="100" t="s">
        <v>21</v>
      </c>
      <c r="C13" s="100" t="s">
        <v>11</v>
      </c>
      <c r="D13" s="101">
        <f>E13</f>
        <v>113871.74</v>
      </c>
      <c r="E13" s="101">
        <v>113871.74</v>
      </c>
    </row>
    <row r="14" spans="1:9" s="106" customFormat="1" ht="28.5" x14ac:dyDescent="0.2">
      <c r="A14" s="105" t="s">
        <v>89</v>
      </c>
      <c r="B14" s="44"/>
      <c r="C14" s="44"/>
      <c r="D14" s="44"/>
      <c r="E14" s="44"/>
    </row>
    <row r="15" spans="1:9" s="98" customFormat="1" ht="30" x14ac:dyDescent="0.25">
      <c r="A15" s="99" t="s">
        <v>183</v>
      </c>
      <c r="B15" s="100" t="s">
        <v>22</v>
      </c>
      <c r="C15" s="100" t="s">
        <v>11</v>
      </c>
      <c r="D15" s="101">
        <f>E15</f>
        <v>19592.32</v>
      </c>
      <c r="E15" s="101">
        <v>19592.32</v>
      </c>
    </row>
    <row r="16" spans="1:9" s="106" customFormat="1" ht="14.25" x14ac:dyDescent="0.2">
      <c r="A16" s="105" t="s">
        <v>90</v>
      </c>
      <c r="B16" s="44"/>
      <c r="C16" s="44"/>
      <c r="D16" s="44"/>
      <c r="E16" s="44"/>
    </row>
    <row r="17" spans="1:5" s="98" customFormat="1" ht="15" x14ac:dyDescent="0.25">
      <c r="A17" s="99" t="s">
        <v>184</v>
      </c>
      <c r="B17" s="100" t="s">
        <v>219</v>
      </c>
      <c r="C17" s="100" t="s">
        <v>185</v>
      </c>
      <c r="D17" s="101">
        <f>E17</f>
        <v>10657.76</v>
      </c>
      <c r="E17" s="101">
        <v>10657.76</v>
      </c>
    </row>
    <row r="18" spans="1:5" s="106" customFormat="1" ht="28.5" x14ac:dyDescent="0.2">
      <c r="A18" s="105" t="s">
        <v>38</v>
      </c>
      <c r="B18" s="44"/>
      <c r="C18" s="44"/>
      <c r="D18" s="44"/>
      <c r="E18" s="44"/>
    </row>
    <row r="19" spans="1:5" s="98" customFormat="1" ht="30" x14ac:dyDescent="0.25">
      <c r="A19" s="99" t="s">
        <v>57</v>
      </c>
      <c r="B19" s="100" t="s">
        <v>220</v>
      </c>
      <c r="C19" s="100" t="s">
        <v>11</v>
      </c>
      <c r="D19" s="101">
        <f>E19</f>
        <v>11689.81</v>
      </c>
      <c r="E19" s="101">
        <f>2432.43+9257.38</f>
        <v>11689.81</v>
      </c>
    </row>
    <row r="20" spans="1:5" s="106" customFormat="1" ht="14.25" x14ac:dyDescent="0.2">
      <c r="A20" s="105" t="s">
        <v>39</v>
      </c>
      <c r="B20" s="44"/>
      <c r="C20" s="44"/>
      <c r="D20" s="44"/>
      <c r="E20" s="44"/>
    </row>
    <row r="21" spans="1:5" s="98" customFormat="1" ht="15" x14ac:dyDescent="0.25">
      <c r="A21" s="99" t="s">
        <v>102</v>
      </c>
      <c r="B21" s="103">
        <v>1</v>
      </c>
      <c r="C21" s="100" t="s">
        <v>101</v>
      </c>
      <c r="D21" s="107">
        <f>E21/B21</f>
        <v>83.75</v>
      </c>
      <c r="E21" s="101">
        <v>83.75</v>
      </c>
    </row>
    <row r="22" spans="1:5" s="98" customFormat="1" ht="15" x14ac:dyDescent="0.25">
      <c r="A22" s="99" t="s">
        <v>58</v>
      </c>
      <c r="B22" s="103">
        <v>1</v>
      </c>
      <c r="C22" s="100" t="s">
        <v>14</v>
      </c>
      <c r="D22" s="107">
        <f t="shared" ref="D22:D68" si="0">E22/B22</f>
        <v>839.52</v>
      </c>
      <c r="E22" s="101">
        <v>839.52</v>
      </c>
    </row>
    <row r="23" spans="1:5" s="98" customFormat="1" ht="30" x14ac:dyDescent="0.25">
      <c r="A23" s="99" t="s">
        <v>186</v>
      </c>
      <c r="B23" s="103">
        <v>2</v>
      </c>
      <c r="C23" s="100" t="s">
        <v>185</v>
      </c>
      <c r="D23" s="107">
        <f t="shared" si="0"/>
        <v>468.94499999999999</v>
      </c>
      <c r="E23" s="101">
        <v>937.89</v>
      </c>
    </row>
    <row r="24" spans="1:5" s="98" customFormat="1" ht="15" x14ac:dyDescent="0.25">
      <c r="A24" s="99" t="s">
        <v>96</v>
      </c>
      <c r="B24" s="101">
        <v>0.09</v>
      </c>
      <c r="C24" s="100" t="s">
        <v>15</v>
      </c>
      <c r="D24" s="107">
        <f t="shared" si="0"/>
        <v>6088.8888888888887</v>
      </c>
      <c r="E24" s="101">
        <v>548</v>
      </c>
    </row>
    <row r="25" spans="1:5" s="98" customFormat="1" ht="30" x14ac:dyDescent="0.25">
      <c r="A25" s="99" t="s">
        <v>187</v>
      </c>
      <c r="B25" s="103">
        <v>1</v>
      </c>
      <c r="C25" s="100" t="s">
        <v>14</v>
      </c>
      <c r="D25" s="107">
        <f t="shared" si="0"/>
        <v>254.67</v>
      </c>
      <c r="E25" s="101">
        <v>254.67</v>
      </c>
    </row>
    <row r="26" spans="1:5" s="98" customFormat="1" ht="30" x14ac:dyDescent="0.25">
      <c r="A26" s="99" t="s">
        <v>110</v>
      </c>
      <c r="B26" s="101">
        <v>0.17</v>
      </c>
      <c r="C26" s="100" t="s">
        <v>16</v>
      </c>
      <c r="D26" s="107">
        <f t="shared" si="0"/>
        <v>1674.4705882352941</v>
      </c>
      <c r="E26" s="101">
        <v>284.66000000000003</v>
      </c>
    </row>
    <row r="27" spans="1:5" s="98" customFormat="1" ht="15" x14ac:dyDescent="0.25">
      <c r="A27" s="99" t="s">
        <v>74</v>
      </c>
      <c r="B27" s="101">
        <v>7.0000000000000007E-2</v>
      </c>
      <c r="C27" s="100" t="s">
        <v>75</v>
      </c>
      <c r="D27" s="107">
        <f t="shared" si="0"/>
        <v>25413.571428571428</v>
      </c>
      <c r="E27" s="101">
        <v>1778.95</v>
      </c>
    </row>
    <row r="28" spans="1:5" s="98" customFormat="1" ht="30" x14ac:dyDescent="0.25">
      <c r="A28" s="99" t="s">
        <v>59</v>
      </c>
      <c r="B28" s="102">
        <v>7.8520000000000003</v>
      </c>
      <c r="C28" s="100" t="s">
        <v>16</v>
      </c>
      <c r="D28" s="107">
        <f t="shared" si="0"/>
        <v>1693.5086602139581</v>
      </c>
      <c r="E28" s="101">
        <v>13297.43</v>
      </c>
    </row>
    <row r="29" spans="1:5" s="98" customFormat="1" ht="30" x14ac:dyDescent="0.25">
      <c r="A29" s="99" t="s">
        <v>188</v>
      </c>
      <c r="B29" s="101">
        <v>0.01</v>
      </c>
      <c r="C29" s="100" t="s">
        <v>17</v>
      </c>
      <c r="D29" s="107">
        <f t="shared" si="0"/>
        <v>25071</v>
      </c>
      <c r="E29" s="101">
        <v>250.71</v>
      </c>
    </row>
    <row r="30" spans="1:5" s="98" customFormat="1" ht="30" x14ac:dyDescent="0.25">
      <c r="A30" s="99" t="s">
        <v>61</v>
      </c>
      <c r="B30" s="103">
        <v>1</v>
      </c>
      <c r="C30" s="100" t="s">
        <v>14</v>
      </c>
      <c r="D30" s="107">
        <f t="shared" si="0"/>
        <v>503.4</v>
      </c>
      <c r="E30" s="101">
        <v>503.4</v>
      </c>
    </row>
    <row r="31" spans="1:5" s="98" customFormat="1" ht="15" x14ac:dyDescent="0.25">
      <c r="A31" s="99" t="s">
        <v>76</v>
      </c>
      <c r="B31" s="102">
        <v>0.14499999999999999</v>
      </c>
      <c r="C31" s="100" t="s">
        <v>15</v>
      </c>
      <c r="D31" s="107">
        <f t="shared" si="0"/>
        <v>14707.724137931034</v>
      </c>
      <c r="E31" s="101">
        <v>2132.62</v>
      </c>
    </row>
    <row r="32" spans="1:5" s="98" customFormat="1" ht="30" x14ac:dyDescent="0.25">
      <c r="A32" s="99" t="s">
        <v>62</v>
      </c>
      <c r="B32" s="103">
        <v>2</v>
      </c>
      <c r="C32" s="100" t="s">
        <v>18</v>
      </c>
      <c r="D32" s="107">
        <f t="shared" si="0"/>
        <v>204.55500000000001</v>
      </c>
      <c r="E32" s="101">
        <v>409.11</v>
      </c>
    </row>
    <row r="33" spans="1:5" s="98" customFormat="1" ht="15" x14ac:dyDescent="0.25">
      <c r="A33" s="99" t="s">
        <v>100</v>
      </c>
      <c r="B33" s="103">
        <v>1</v>
      </c>
      <c r="C33" s="100" t="s">
        <v>101</v>
      </c>
      <c r="D33" s="107">
        <f t="shared" si="0"/>
        <v>67.25</v>
      </c>
      <c r="E33" s="101">
        <v>67.25</v>
      </c>
    </row>
    <row r="34" spans="1:5" s="98" customFormat="1" ht="15" x14ac:dyDescent="0.25">
      <c r="A34" s="99" t="s">
        <v>97</v>
      </c>
      <c r="B34" s="103">
        <v>1</v>
      </c>
      <c r="C34" s="100" t="s">
        <v>13</v>
      </c>
      <c r="D34" s="107">
        <f t="shared" si="0"/>
        <v>5260.25</v>
      </c>
      <c r="E34" s="101">
        <v>5260.25</v>
      </c>
    </row>
    <row r="35" spans="1:5" s="98" customFormat="1" ht="30" x14ac:dyDescent="0.25">
      <c r="A35" s="99" t="s">
        <v>189</v>
      </c>
      <c r="B35" s="103">
        <v>1</v>
      </c>
      <c r="C35" s="100" t="s">
        <v>13</v>
      </c>
      <c r="D35" s="107">
        <f t="shared" si="0"/>
        <v>113.1</v>
      </c>
      <c r="E35" s="101">
        <v>113.1</v>
      </c>
    </row>
    <row r="36" spans="1:5" s="98" customFormat="1" ht="30" x14ac:dyDescent="0.25">
      <c r="A36" s="99" t="s">
        <v>190</v>
      </c>
      <c r="B36" s="101">
        <v>0.02</v>
      </c>
      <c r="C36" s="100" t="s">
        <v>191</v>
      </c>
      <c r="D36" s="107">
        <f t="shared" si="0"/>
        <v>6586</v>
      </c>
      <c r="E36" s="101">
        <v>131.72</v>
      </c>
    </row>
    <row r="37" spans="1:5" s="98" customFormat="1" ht="15" x14ac:dyDescent="0.25">
      <c r="A37" s="99" t="s">
        <v>192</v>
      </c>
      <c r="B37" s="103">
        <v>14021</v>
      </c>
      <c r="C37" s="100" t="s">
        <v>193</v>
      </c>
      <c r="D37" s="107">
        <f t="shared" si="0"/>
        <v>1.2219428000855859</v>
      </c>
      <c r="E37" s="101">
        <v>17132.86</v>
      </c>
    </row>
    <row r="38" spans="1:5" s="98" customFormat="1" ht="30" x14ac:dyDescent="0.25">
      <c r="A38" s="99" t="s">
        <v>194</v>
      </c>
      <c r="B38" s="103">
        <v>1</v>
      </c>
      <c r="C38" s="100" t="s">
        <v>103</v>
      </c>
      <c r="D38" s="107">
        <f t="shared" si="0"/>
        <v>139.1</v>
      </c>
      <c r="E38" s="101">
        <v>139.1</v>
      </c>
    </row>
    <row r="39" spans="1:5" s="98" customFormat="1" ht="15" x14ac:dyDescent="0.25">
      <c r="A39" s="99" t="s">
        <v>65</v>
      </c>
      <c r="B39" s="103">
        <v>24</v>
      </c>
      <c r="C39" s="100" t="s">
        <v>19</v>
      </c>
      <c r="D39" s="107">
        <f t="shared" si="0"/>
        <v>254.27374999999998</v>
      </c>
      <c r="E39" s="101">
        <v>6102.57</v>
      </c>
    </row>
    <row r="40" spans="1:5" s="98" customFormat="1" ht="15" x14ac:dyDescent="0.25">
      <c r="A40" s="99" t="s">
        <v>104</v>
      </c>
      <c r="B40" s="103">
        <v>2</v>
      </c>
      <c r="C40" s="100" t="s">
        <v>105</v>
      </c>
      <c r="D40" s="107">
        <f t="shared" si="0"/>
        <v>293.20999999999998</v>
      </c>
      <c r="E40" s="101">
        <v>586.41999999999996</v>
      </c>
    </row>
    <row r="41" spans="1:5" s="106" customFormat="1" ht="15" x14ac:dyDescent="0.2">
      <c r="A41" s="105" t="s">
        <v>40</v>
      </c>
      <c r="B41" s="44"/>
      <c r="C41" s="44"/>
      <c r="D41" s="107"/>
      <c r="E41" s="44"/>
    </row>
    <row r="42" spans="1:5" s="98" customFormat="1" ht="30" x14ac:dyDescent="0.25">
      <c r="A42" s="99" t="s">
        <v>195</v>
      </c>
      <c r="B42" s="104">
        <v>0.3</v>
      </c>
      <c r="C42" s="100" t="s">
        <v>196</v>
      </c>
      <c r="D42" s="107">
        <f t="shared" si="0"/>
        <v>1920.4666666666667</v>
      </c>
      <c r="E42" s="101">
        <v>576.14</v>
      </c>
    </row>
    <row r="43" spans="1:5" s="98" customFormat="1" ht="30" x14ac:dyDescent="0.25">
      <c r="A43" s="99" t="s">
        <v>197</v>
      </c>
      <c r="B43" s="101">
        <v>0.27</v>
      </c>
      <c r="C43" s="100" t="s">
        <v>16</v>
      </c>
      <c r="D43" s="107">
        <f t="shared" si="0"/>
        <v>1698.5555555555554</v>
      </c>
      <c r="E43" s="101">
        <v>458.61</v>
      </c>
    </row>
    <row r="44" spans="1:5" s="98" customFormat="1" ht="15" x14ac:dyDescent="0.25">
      <c r="A44" s="99" t="s">
        <v>198</v>
      </c>
      <c r="B44" s="101">
        <v>0.02</v>
      </c>
      <c r="C44" s="100" t="s">
        <v>75</v>
      </c>
      <c r="D44" s="107">
        <f t="shared" si="0"/>
        <v>23993</v>
      </c>
      <c r="E44" s="101">
        <v>479.86</v>
      </c>
    </row>
    <row r="45" spans="1:5" s="98" customFormat="1" ht="30" x14ac:dyDescent="0.25">
      <c r="A45" s="99" t="s">
        <v>199</v>
      </c>
      <c r="B45" s="102">
        <v>2.2549999999999999</v>
      </c>
      <c r="C45" s="100" t="s">
        <v>16</v>
      </c>
      <c r="D45" s="107">
        <f t="shared" si="0"/>
        <v>1651.2594235033262</v>
      </c>
      <c r="E45" s="101">
        <v>3723.59</v>
      </c>
    </row>
    <row r="46" spans="1:5" s="98" customFormat="1" ht="15" x14ac:dyDescent="0.25">
      <c r="A46" s="99" t="s">
        <v>200</v>
      </c>
      <c r="B46" s="103">
        <v>102</v>
      </c>
      <c r="C46" s="100" t="s">
        <v>67</v>
      </c>
      <c r="D46" s="107">
        <f t="shared" si="0"/>
        <v>43.957450980392153</v>
      </c>
      <c r="E46" s="101">
        <v>4483.66</v>
      </c>
    </row>
    <row r="47" spans="1:5" s="98" customFormat="1" ht="30" x14ac:dyDescent="0.25">
      <c r="A47" s="99" t="s">
        <v>201</v>
      </c>
      <c r="B47" s="103">
        <v>190</v>
      </c>
      <c r="C47" s="100" t="s">
        <v>107</v>
      </c>
      <c r="D47" s="107">
        <f t="shared" si="0"/>
        <v>64.843000000000004</v>
      </c>
      <c r="E47" s="101">
        <v>12320.17</v>
      </c>
    </row>
    <row r="48" spans="1:5" s="98" customFormat="1" ht="30" x14ac:dyDescent="0.25">
      <c r="A48" s="99" t="s">
        <v>202</v>
      </c>
      <c r="B48" s="100" t="s">
        <v>20</v>
      </c>
      <c r="C48" s="100" t="s">
        <v>12</v>
      </c>
      <c r="D48" s="107">
        <f>E48</f>
        <v>19385.87</v>
      </c>
      <c r="E48" s="101">
        <v>19385.87</v>
      </c>
    </row>
    <row r="49" spans="1:5" s="98" customFormat="1" ht="30" x14ac:dyDescent="0.25">
      <c r="A49" s="99" t="s">
        <v>203</v>
      </c>
      <c r="B49" s="104">
        <v>0.4</v>
      </c>
      <c r="C49" s="100" t="s">
        <v>16</v>
      </c>
      <c r="D49" s="107">
        <f t="shared" si="0"/>
        <v>1680.8</v>
      </c>
      <c r="E49" s="101">
        <v>672.32</v>
      </c>
    </row>
    <row r="50" spans="1:5" s="98" customFormat="1" ht="15" x14ac:dyDescent="0.25">
      <c r="A50" s="99" t="s">
        <v>204</v>
      </c>
      <c r="B50" s="101">
        <v>0.11</v>
      </c>
      <c r="C50" s="100" t="s">
        <v>16</v>
      </c>
      <c r="D50" s="107">
        <f t="shared" si="0"/>
        <v>1688.181818181818</v>
      </c>
      <c r="E50" s="101">
        <v>185.7</v>
      </c>
    </row>
    <row r="51" spans="1:5" s="98" customFormat="1" ht="15" x14ac:dyDescent="0.25">
      <c r="A51" s="99" t="s">
        <v>205</v>
      </c>
      <c r="B51" s="101">
        <v>0.09</v>
      </c>
      <c r="C51" s="100" t="s">
        <v>15</v>
      </c>
      <c r="D51" s="107">
        <f t="shared" si="0"/>
        <v>9824.2222222222226</v>
      </c>
      <c r="E51" s="101">
        <v>884.18</v>
      </c>
    </row>
    <row r="52" spans="1:5" s="98" customFormat="1" ht="30" x14ac:dyDescent="0.25">
      <c r="A52" s="99" t="s">
        <v>113</v>
      </c>
      <c r="B52" s="101">
        <v>0.01</v>
      </c>
      <c r="C52" s="100" t="s">
        <v>80</v>
      </c>
      <c r="D52" s="107">
        <f t="shared" si="0"/>
        <v>181927</v>
      </c>
      <c r="E52" s="101">
        <v>1819.27</v>
      </c>
    </row>
    <row r="53" spans="1:5" s="98" customFormat="1" ht="30" x14ac:dyDescent="0.25">
      <c r="A53" s="99" t="s">
        <v>206</v>
      </c>
      <c r="B53" s="101">
        <v>0.02</v>
      </c>
      <c r="C53" s="100" t="s">
        <v>17</v>
      </c>
      <c r="D53" s="107">
        <f t="shared" si="0"/>
        <v>42799.5</v>
      </c>
      <c r="E53" s="101">
        <v>855.99</v>
      </c>
    </row>
    <row r="54" spans="1:5" s="98" customFormat="1" ht="30" x14ac:dyDescent="0.25">
      <c r="A54" s="99" t="s">
        <v>207</v>
      </c>
      <c r="B54" s="102">
        <v>7.4999999999999997E-2</v>
      </c>
      <c r="C54" s="100" t="s">
        <v>127</v>
      </c>
      <c r="D54" s="107">
        <f t="shared" si="0"/>
        <v>61322.133333333331</v>
      </c>
      <c r="E54" s="101">
        <v>4599.16</v>
      </c>
    </row>
    <row r="55" spans="1:5" s="106" customFormat="1" ht="15" x14ac:dyDescent="0.2">
      <c r="A55" s="105" t="s">
        <v>77</v>
      </c>
      <c r="B55" s="44"/>
      <c r="C55" s="44"/>
      <c r="D55" s="107"/>
      <c r="E55" s="44"/>
    </row>
    <row r="56" spans="1:5" s="98" customFormat="1" ht="15" x14ac:dyDescent="0.25">
      <c r="A56" s="99" t="s">
        <v>78</v>
      </c>
      <c r="B56" s="100" t="s">
        <v>220</v>
      </c>
      <c r="C56" s="100" t="s">
        <v>11</v>
      </c>
      <c r="D56" s="107">
        <f>E56</f>
        <v>21600</v>
      </c>
      <c r="E56" s="101">
        <v>21600</v>
      </c>
    </row>
    <row r="57" spans="1:5" s="106" customFormat="1" ht="15" x14ac:dyDescent="0.2">
      <c r="A57" s="105" t="s">
        <v>41</v>
      </c>
      <c r="B57" s="44"/>
      <c r="C57" s="44"/>
      <c r="D57" s="107"/>
      <c r="E57" s="44"/>
    </row>
    <row r="58" spans="1:5" s="98" customFormat="1" ht="30" x14ac:dyDescent="0.25">
      <c r="A58" s="99" t="s">
        <v>208</v>
      </c>
      <c r="B58" s="103">
        <v>1</v>
      </c>
      <c r="C58" s="100" t="s">
        <v>108</v>
      </c>
      <c r="D58" s="107">
        <f t="shared" si="0"/>
        <v>999.82</v>
      </c>
      <c r="E58" s="101">
        <v>999.82</v>
      </c>
    </row>
    <row r="59" spans="1:5" s="106" customFormat="1" ht="28.5" x14ac:dyDescent="0.2">
      <c r="A59" s="105" t="s">
        <v>79</v>
      </c>
      <c r="B59" s="44"/>
      <c r="C59" s="44"/>
      <c r="D59" s="107"/>
      <c r="E59" s="44"/>
    </row>
    <row r="60" spans="1:5" s="98" customFormat="1" ht="15" x14ac:dyDescent="0.25">
      <c r="A60" s="99" t="s">
        <v>209</v>
      </c>
      <c r="B60" s="101">
        <v>0.05</v>
      </c>
      <c r="C60" s="100" t="s">
        <v>17</v>
      </c>
      <c r="D60" s="107">
        <f t="shared" si="0"/>
        <v>18779</v>
      </c>
      <c r="E60" s="101">
        <v>938.95</v>
      </c>
    </row>
    <row r="61" spans="1:5" s="98" customFormat="1" ht="45" x14ac:dyDescent="0.25">
      <c r="A61" s="99" t="s">
        <v>210</v>
      </c>
      <c r="B61" s="102">
        <v>3.9E-2</v>
      </c>
      <c r="C61" s="100" t="s">
        <v>80</v>
      </c>
      <c r="D61" s="107">
        <f t="shared" si="0"/>
        <v>8737.4358974358965</v>
      </c>
      <c r="E61" s="101">
        <v>340.76</v>
      </c>
    </row>
    <row r="62" spans="1:5" s="98" customFormat="1" ht="30" x14ac:dyDescent="0.25">
      <c r="A62" s="99" t="s">
        <v>211</v>
      </c>
      <c r="B62" s="101">
        <v>0.02</v>
      </c>
      <c r="C62" s="100" t="s">
        <v>80</v>
      </c>
      <c r="D62" s="107">
        <f t="shared" si="0"/>
        <v>3770.4999999999995</v>
      </c>
      <c r="E62" s="101">
        <v>75.41</v>
      </c>
    </row>
    <row r="63" spans="1:5" s="98" customFormat="1" ht="30" x14ac:dyDescent="0.25">
      <c r="A63" s="99" t="s">
        <v>116</v>
      </c>
      <c r="B63" s="101">
        <v>0.28000000000000003</v>
      </c>
      <c r="C63" s="100" t="s">
        <v>17</v>
      </c>
      <c r="D63" s="107">
        <f t="shared" si="0"/>
        <v>3721.3928571428569</v>
      </c>
      <c r="E63" s="101">
        <v>1041.99</v>
      </c>
    </row>
    <row r="64" spans="1:5" s="98" customFormat="1" ht="30" x14ac:dyDescent="0.25">
      <c r="A64" s="99" t="s">
        <v>212</v>
      </c>
      <c r="B64" s="101">
        <v>0.04</v>
      </c>
      <c r="C64" s="100" t="s">
        <v>15</v>
      </c>
      <c r="D64" s="107">
        <f t="shared" si="0"/>
        <v>64303.25</v>
      </c>
      <c r="E64" s="101">
        <v>2572.13</v>
      </c>
    </row>
    <row r="65" spans="1:5" s="98" customFormat="1" ht="45" x14ac:dyDescent="0.25">
      <c r="A65" s="99" t="s">
        <v>213</v>
      </c>
      <c r="B65" s="101">
        <v>1.26</v>
      </c>
      <c r="C65" s="100" t="s">
        <v>12</v>
      </c>
      <c r="D65" s="107">
        <f t="shared" si="0"/>
        <v>258.09523809523807</v>
      </c>
      <c r="E65" s="101">
        <v>325.2</v>
      </c>
    </row>
    <row r="66" spans="1:5" s="98" customFormat="1" ht="30" x14ac:dyDescent="0.25">
      <c r="A66" s="99" t="s">
        <v>121</v>
      </c>
      <c r="B66" s="101">
        <v>0.02</v>
      </c>
      <c r="C66" s="100" t="s">
        <v>17</v>
      </c>
      <c r="D66" s="107">
        <f t="shared" si="0"/>
        <v>54175.5</v>
      </c>
      <c r="E66" s="101">
        <v>1083.51</v>
      </c>
    </row>
    <row r="67" spans="1:5" s="98" customFormat="1" ht="30" x14ac:dyDescent="0.25">
      <c r="A67" s="99" t="s">
        <v>122</v>
      </c>
      <c r="B67" s="102">
        <v>2.1999999999999999E-2</v>
      </c>
      <c r="C67" s="100" t="s">
        <v>15</v>
      </c>
      <c r="D67" s="107">
        <f t="shared" si="0"/>
        <v>48831.36363636364</v>
      </c>
      <c r="E67" s="101">
        <v>1074.29</v>
      </c>
    </row>
    <row r="68" spans="1:5" s="98" customFormat="1" ht="15" x14ac:dyDescent="0.25">
      <c r="A68" s="99" t="s">
        <v>214</v>
      </c>
      <c r="B68" s="101">
        <v>0.02</v>
      </c>
      <c r="C68" s="100" t="s">
        <v>17</v>
      </c>
      <c r="D68" s="107">
        <f t="shared" si="0"/>
        <v>58891.999999999993</v>
      </c>
      <c r="E68" s="101">
        <v>1177.8399999999999</v>
      </c>
    </row>
    <row r="69" spans="1:5" s="106" customFormat="1" ht="14.25" x14ac:dyDescent="0.2">
      <c r="A69" s="105" t="s">
        <v>42</v>
      </c>
      <c r="B69" s="44"/>
      <c r="C69" s="44"/>
      <c r="D69" s="44"/>
      <c r="E69" s="44"/>
    </row>
    <row r="70" spans="1:5" s="98" customFormat="1" ht="15" x14ac:dyDescent="0.25">
      <c r="A70" s="99" t="s">
        <v>68</v>
      </c>
      <c r="B70" s="100" t="s">
        <v>22</v>
      </c>
      <c r="C70" s="100" t="s">
        <v>11</v>
      </c>
      <c r="D70" s="101">
        <f>E70</f>
        <v>6500</v>
      </c>
      <c r="E70" s="101">
        <v>6500</v>
      </c>
    </row>
    <row r="71" spans="1:5" s="106" customFormat="1" ht="15" x14ac:dyDescent="0.2">
      <c r="A71" s="105" t="s">
        <v>43</v>
      </c>
      <c r="B71" s="44"/>
      <c r="C71" s="44"/>
      <c r="D71" s="101"/>
      <c r="E71" s="44"/>
    </row>
    <row r="72" spans="1:5" s="98" customFormat="1" ht="15" x14ac:dyDescent="0.25">
      <c r="A72" s="99" t="s">
        <v>71</v>
      </c>
      <c r="B72" s="100" t="s">
        <v>221</v>
      </c>
      <c r="C72" s="100" t="s">
        <v>12</v>
      </c>
      <c r="D72" s="101">
        <f t="shared" ref="D72:D77" si="1">E72</f>
        <v>85403.81</v>
      </c>
      <c r="E72" s="101">
        <v>85403.81</v>
      </c>
    </row>
    <row r="73" spans="1:5" s="106" customFormat="1" ht="15" x14ac:dyDescent="0.2">
      <c r="A73" s="105" t="s">
        <v>9</v>
      </c>
      <c r="B73" s="44"/>
      <c r="C73" s="44"/>
      <c r="D73" s="101"/>
      <c r="E73" s="44"/>
    </row>
    <row r="74" spans="1:5" s="98" customFormat="1" ht="15" x14ac:dyDescent="0.25">
      <c r="A74" s="99" t="s">
        <v>69</v>
      </c>
      <c r="B74" s="100" t="s">
        <v>221</v>
      </c>
      <c r="C74" s="100" t="s">
        <v>12</v>
      </c>
      <c r="D74" s="101">
        <f t="shared" si="1"/>
        <v>111686.95</v>
      </c>
      <c r="E74" s="101">
        <v>111686.95</v>
      </c>
    </row>
    <row r="75" spans="1:5" s="98" customFormat="1" ht="30" x14ac:dyDescent="0.25">
      <c r="A75" s="99" t="s">
        <v>215</v>
      </c>
      <c r="B75" s="100" t="s">
        <v>22</v>
      </c>
      <c r="C75" s="100" t="s">
        <v>11</v>
      </c>
      <c r="D75" s="101">
        <f t="shared" si="1"/>
        <v>4116.8900000000003</v>
      </c>
      <c r="E75" s="101">
        <v>4116.8900000000003</v>
      </c>
    </row>
    <row r="76" spans="1:5" s="106" customFormat="1" ht="15" x14ac:dyDescent="0.2">
      <c r="A76" s="105" t="s">
        <v>216</v>
      </c>
      <c r="B76" s="44"/>
      <c r="C76" s="44"/>
      <c r="D76" s="101"/>
      <c r="E76" s="44"/>
    </row>
    <row r="77" spans="1:5" s="98" customFormat="1" ht="15" x14ac:dyDescent="0.25">
      <c r="A77" s="99" t="s">
        <v>217</v>
      </c>
      <c r="B77" s="100" t="s">
        <v>22</v>
      </c>
      <c r="C77" s="100" t="s">
        <v>12</v>
      </c>
      <c r="D77" s="101">
        <f t="shared" si="1"/>
        <v>5164.13</v>
      </c>
      <c r="E77" s="101">
        <v>5164.13</v>
      </c>
    </row>
    <row r="78" spans="1:5" s="27" customFormat="1" ht="15" x14ac:dyDescent="0.25">
      <c r="A78" s="34" t="s">
        <v>10</v>
      </c>
      <c r="B78" s="39"/>
      <c r="C78" s="39"/>
      <c r="D78" s="59"/>
      <c r="E78" s="60"/>
    </row>
    <row r="79" spans="1:5" s="27" customFormat="1" ht="15" x14ac:dyDescent="0.25">
      <c r="A79" s="35" t="s">
        <v>70</v>
      </c>
      <c r="B79" s="40" t="s">
        <v>21</v>
      </c>
      <c r="C79" s="40" t="s">
        <v>11</v>
      </c>
      <c r="D79" s="57">
        <f>E79</f>
        <v>51189.615000000005</v>
      </c>
      <c r="E79" s="58">
        <f>SUM(E7:E77)*10%</f>
        <v>51189.615000000005</v>
      </c>
    </row>
    <row r="80" spans="1:5" ht="14.25" x14ac:dyDescent="0.2">
      <c r="A80" s="23" t="s">
        <v>24</v>
      </c>
      <c r="B80" s="44" t="s">
        <v>20</v>
      </c>
      <c r="C80" s="24"/>
      <c r="D80" s="49"/>
      <c r="E80" s="25">
        <f>SUM(E7:E79)</f>
        <v>563085.76500000001</v>
      </c>
    </row>
    <row r="81" spans="1:5" ht="15" x14ac:dyDescent="0.2">
      <c r="D81" s="50"/>
    </row>
    <row r="82" spans="1:5" ht="15" customHeight="1" x14ac:dyDescent="0.2">
      <c r="A82" s="213" t="s">
        <v>226</v>
      </c>
      <c r="B82" s="213"/>
      <c r="C82" s="213"/>
      <c r="D82" s="213"/>
      <c r="E82" s="213"/>
    </row>
    <row r="83" spans="1:5" ht="15" customHeight="1" x14ac:dyDescent="0.2">
      <c r="A83" s="213"/>
      <c r="B83" s="213"/>
      <c r="C83" s="213"/>
      <c r="D83" s="213"/>
      <c r="E83" s="213"/>
    </row>
    <row r="84" spans="1:5" ht="15" customHeight="1" x14ac:dyDescent="0.2">
      <c r="A84" s="214" t="s">
        <v>31</v>
      </c>
      <c r="B84" s="214"/>
      <c r="C84" s="214"/>
      <c r="D84" s="214"/>
      <c r="E84" s="214"/>
    </row>
    <row r="85" spans="1:5" ht="15" customHeight="1" x14ac:dyDescent="0.2">
      <c r="A85" s="214" t="s">
        <v>32</v>
      </c>
      <c r="B85" s="214"/>
      <c r="C85" s="214"/>
      <c r="D85" s="214"/>
      <c r="E85" s="214"/>
    </row>
    <row r="86" spans="1:5" ht="15" customHeight="1" x14ac:dyDescent="0.2">
      <c r="A86" s="215" t="s">
        <v>222</v>
      </c>
      <c r="B86" s="215"/>
      <c r="C86" s="215"/>
      <c r="D86" s="215"/>
      <c r="E86" s="215"/>
    </row>
    <row r="87" spans="1:5" ht="15" customHeight="1" x14ac:dyDescent="0.2">
      <c r="A87" s="215"/>
      <c r="B87" s="215"/>
      <c r="C87" s="215"/>
      <c r="D87" s="215"/>
      <c r="E87" s="215"/>
    </row>
    <row r="88" spans="1:5" ht="15" customHeight="1" x14ac:dyDescent="0.2">
      <c r="A88" s="216"/>
      <c r="B88" s="216"/>
      <c r="C88" s="216"/>
      <c r="D88" s="216"/>
      <c r="E88" s="216"/>
    </row>
    <row r="89" spans="1:5" ht="15" x14ac:dyDescent="0.2">
      <c r="A89" s="108"/>
      <c r="B89" s="46"/>
      <c r="C89" s="46"/>
      <c r="D89" s="51"/>
      <c r="E89" s="46"/>
    </row>
    <row r="90" spans="1:5" ht="15" customHeight="1" x14ac:dyDescent="0.2">
      <c r="A90" s="5" t="s">
        <v>25</v>
      </c>
      <c r="B90" s="97"/>
      <c r="C90" s="97"/>
      <c r="D90" s="53"/>
      <c r="E90" s="97"/>
    </row>
    <row r="91" spans="1:5" ht="15" x14ac:dyDescent="0.2">
      <c r="A91" s="5"/>
      <c r="B91" s="97"/>
      <c r="C91" s="97" t="s">
        <v>20</v>
      </c>
      <c r="D91" s="53" t="s">
        <v>20</v>
      </c>
      <c r="E91" s="97"/>
    </row>
    <row r="92" spans="1:5" ht="15" customHeight="1" x14ac:dyDescent="0.2">
      <c r="A92" s="184" t="s">
        <v>223</v>
      </c>
      <c r="B92" s="184"/>
      <c r="C92" s="188" t="s">
        <v>29</v>
      </c>
      <c r="D92" s="188"/>
      <c r="E92" s="97"/>
    </row>
    <row r="93" spans="1:5" ht="15" customHeight="1" x14ac:dyDescent="0.2">
      <c r="A93" s="188" t="s">
        <v>51</v>
      </c>
      <c r="B93" s="188"/>
      <c r="C93" s="188" t="s">
        <v>26</v>
      </c>
      <c r="D93" s="188"/>
      <c r="E93" s="97"/>
    </row>
    <row r="94" spans="1:5" ht="15" customHeight="1" x14ac:dyDescent="0.2">
      <c r="A94" s="5"/>
      <c r="B94" s="97"/>
      <c r="C94" s="97"/>
      <c r="D94" s="53"/>
      <c r="E94" s="97"/>
    </row>
    <row r="95" spans="1:5" ht="15" customHeight="1" x14ac:dyDescent="0.2">
      <c r="A95" s="184" t="s">
        <v>28</v>
      </c>
      <c r="B95" s="184"/>
      <c r="C95" s="188" t="s">
        <v>29</v>
      </c>
      <c r="D95" s="188"/>
      <c r="E95" s="97"/>
    </row>
    <row r="96" spans="1:5" ht="15" x14ac:dyDescent="0.2">
      <c r="A96" s="13" t="s">
        <v>27</v>
      </c>
      <c r="B96" s="97"/>
      <c r="C96" s="188" t="s">
        <v>26</v>
      </c>
      <c r="D96" s="188"/>
      <c r="E96" s="97"/>
    </row>
    <row r="97" spans="2:5" x14ac:dyDescent="0.2">
      <c r="B97" s="1"/>
      <c r="C97" s="1"/>
      <c r="D97" s="1"/>
      <c r="E97" s="1"/>
    </row>
  </sheetData>
  <mergeCells count="15">
    <mergeCell ref="A1:E1"/>
    <mergeCell ref="A2:E2"/>
    <mergeCell ref="D3:E3"/>
    <mergeCell ref="A92:B92"/>
    <mergeCell ref="A95:B95"/>
    <mergeCell ref="C95:D95"/>
    <mergeCell ref="C96:D96"/>
    <mergeCell ref="A82:E83"/>
    <mergeCell ref="A84:E84"/>
    <mergeCell ref="A85:E85"/>
    <mergeCell ref="A86:E87"/>
    <mergeCell ref="A88:E88"/>
    <mergeCell ref="C92:D92"/>
    <mergeCell ref="A93:B93"/>
    <mergeCell ref="C93:D9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81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workbookViewId="0">
      <selection activeCell="D7" sqref="D7"/>
    </sheetView>
  </sheetViews>
  <sheetFormatPr defaultColWidth="9.140625"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16384" width="9.140625" style="96"/>
  </cols>
  <sheetData>
    <row r="1" spans="1:19" s="67" customFormat="1" ht="35.25" customHeight="1" x14ac:dyDescent="0.3">
      <c r="A1" s="208" t="s">
        <v>300</v>
      </c>
      <c r="B1" s="208"/>
      <c r="C1" s="208"/>
      <c r="D1" s="208"/>
      <c r="E1" s="208"/>
      <c r="F1" s="208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301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209" t="s">
        <v>154</v>
      </c>
      <c r="B5" s="209"/>
      <c r="C5" s="209"/>
      <c r="D5" s="209"/>
      <c r="E5" s="209"/>
      <c r="F5" s="20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9" t="s">
        <v>155</v>
      </c>
      <c r="B6" s="109">
        <v>4</v>
      </c>
      <c r="C6" s="109" t="s">
        <v>156</v>
      </c>
      <c r="D6" s="138">
        <v>3764.8</v>
      </c>
      <c r="E6" s="109" t="s">
        <v>157</v>
      </c>
      <c r="F6" s="111">
        <v>1691.7</v>
      </c>
      <c r="G6" s="72"/>
      <c r="H6" s="74"/>
      <c r="I6" s="75"/>
      <c r="J6" s="76"/>
      <c r="K6" s="118"/>
      <c r="L6" s="78"/>
      <c r="M6" s="78"/>
      <c r="N6" s="78"/>
      <c r="O6" s="78"/>
      <c r="P6" s="79"/>
      <c r="Q6" s="210"/>
      <c r="R6" s="211"/>
      <c r="S6" s="80"/>
    </row>
    <row r="7" spans="1:19" s="83" customFormat="1" ht="32.25" customHeight="1" x14ac:dyDescent="0.25">
      <c r="A7" s="109" t="s">
        <v>158</v>
      </c>
      <c r="B7" s="109">
        <v>4</v>
      </c>
      <c r="C7" s="109" t="s">
        <v>159</v>
      </c>
      <c r="D7" s="138">
        <v>0</v>
      </c>
      <c r="E7" s="109" t="s">
        <v>160</v>
      </c>
      <c r="F7" s="111">
        <v>1127.8</v>
      </c>
      <c r="G7" s="72"/>
      <c r="H7" s="74"/>
      <c r="I7" s="75"/>
      <c r="J7" s="76"/>
      <c r="K7" s="118"/>
      <c r="L7" s="78"/>
      <c r="M7" s="78"/>
      <c r="N7" s="78"/>
      <c r="O7" s="78"/>
      <c r="P7" s="79"/>
      <c r="Q7" s="210"/>
      <c r="R7" s="212"/>
      <c r="S7" s="82"/>
    </row>
    <row r="8" spans="1:19" s="83" customFormat="1" ht="50.25" customHeight="1" x14ac:dyDescent="0.25">
      <c r="A8" s="109" t="s">
        <v>161</v>
      </c>
      <c r="B8" s="109">
        <v>64</v>
      </c>
      <c r="C8" s="109" t="s">
        <v>162</v>
      </c>
      <c r="D8" s="111">
        <v>396.5</v>
      </c>
      <c r="E8" s="109" t="s">
        <v>163</v>
      </c>
      <c r="F8" s="111">
        <v>732.5</v>
      </c>
      <c r="G8" s="72"/>
      <c r="H8" s="74"/>
      <c r="I8" s="75"/>
      <c r="J8" s="76"/>
      <c r="K8" s="118"/>
      <c r="L8" s="78"/>
      <c r="M8" s="78"/>
      <c r="N8" s="78"/>
      <c r="O8" s="78"/>
      <c r="P8" s="79"/>
      <c r="Q8" s="210"/>
      <c r="R8" s="211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118"/>
      <c r="L9" s="78"/>
      <c r="M9" s="78"/>
      <c r="N9" s="78"/>
      <c r="O9" s="78"/>
      <c r="P9" s="72"/>
      <c r="Q9" s="118"/>
      <c r="R9" s="119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11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205" t="s">
        <v>164</v>
      </c>
      <c r="B11" s="206"/>
      <c r="C11" s="206"/>
      <c r="D11" s="206"/>
      <c r="E11" s="207"/>
      <c r="F11" s="90" t="s">
        <v>165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4" customFormat="1" ht="30" customHeight="1" x14ac:dyDescent="0.25">
      <c r="A12" s="198" t="s">
        <v>166</v>
      </c>
      <c r="B12" s="199"/>
      <c r="C12" s="199"/>
      <c r="D12" s="199"/>
      <c r="E12" s="200"/>
      <c r="F12" s="112">
        <v>104246.31499999994</v>
      </c>
      <c r="G12" s="113"/>
    </row>
    <row r="13" spans="1:19" s="114" customFormat="1" ht="30" customHeight="1" x14ac:dyDescent="0.25">
      <c r="A13" s="198" t="s">
        <v>167</v>
      </c>
      <c r="B13" s="199"/>
      <c r="C13" s="199"/>
      <c r="D13" s="199"/>
      <c r="E13" s="200"/>
      <c r="F13" s="112">
        <v>178695.16</v>
      </c>
    </row>
    <row r="14" spans="1:19" s="114" customFormat="1" ht="30" customHeight="1" x14ac:dyDescent="0.25">
      <c r="A14" s="198" t="s">
        <v>168</v>
      </c>
      <c r="B14" s="199"/>
      <c r="C14" s="199"/>
      <c r="D14" s="199"/>
      <c r="E14" s="200"/>
      <c r="F14" s="115">
        <f>SUM(F15:F17)</f>
        <v>665869.41</v>
      </c>
    </row>
    <row r="15" spans="1:19" s="89" customFormat="1" ht="28.5" customHeight="1" x14ac:dyDescent="0.25">
      <c r="A15" s="202" t="s">
        <v>169</v>
      </c>
      <c r="B15" s="203"/>
      <c r="C15" s="203"/>
      <c r="D15" s="203"/>
      <c r="E15" s="204"/>
      <c r="F15" s="92">
        <f>3968.41+658330.32+1095.68</f>
        <v>663394.41</v>
      </c>
    </row>
    <row r="16" spans="1:19" s="89" customFormat="1" ht="24.75" hidden="1" customHeight="1" x14ac:dyDescent="0.25">
      <c r="A16" s="202" t="s">
        <v>170</v>
      </c>
      <c r="B16" s="203"/>
      <c r="C16" s="203"/>
      <c r="D16" s="203"/>
      <c r="E16" s="204"/>
      <c r="F16" s="92"/>
    </row>
    <row r="17" spans="1:19" s="89" customFormat="1" ht="30" customHeight="1" x14ac:dyDescent="0.25">
      <c r="A17" s="202" t="s">
        <v>171</v>
      </c>
      <c r="B17" s="203"/>
      <c r="C17" s="203"/>
      <c r="D17" s="203"/>
      <c r="E17" s="204"/>
      <c r="F17" s="92">
        <v>2475</v>
      </c>
    </row>
    <row r="18" spans="1:19" s="114" customFormat="1" ht="30" customHeight="1" x14ac:dyDescent="0.25">
      <c r="A18" s="198" t="s">
        <v>172</v>
      </c>
      <c r="B18" s="199"/>
      <c r="C18" s="199"/>
      <c r="D18" s="199"/>
      <c r="E18" s="200"/>
      <c r="F18" s="115">
        <f>SUM(F19:F21)</f>
        <v>735049.23</v>
      </c>
    </row>
    <row r="19" spans="1:19" s="89" customFormat="1" ht="30" customHeight="1" x14ac:dyDescent="0.25">
      <c r="A19" s="202" t="s">
        <v>169</v>
      </c>
      <c r="B19" s="203"/>
      <c r="C19" s="203"/>
      <c r="D19" s="203"/>
      <c r="E19" s="204"/>
      <c r="F19" s="92">
        <f>3968.41+728674.57</f>
        <v>732642.98</v>
      </c>
    </row>
    <row r="20" spans="1:19" s="89" customFormat="1" ht="30" hidden="1" customHeight="1" x14ac:dyDescent="0.25">
      <c r="A20" s="202" t="s">
        <v>170</v>
      </c>
      <c r="B20" s="203"/>
      <c r="C20" s="203"/>
      <c r="D20" s="203"/>
      <c r="E20" s="204"/>
      <c r="F20" s="92"/>
    </row>
    <row r="21" spans="1:19" s="93" customFormat="1" ht="30" customHeight="1" x14ac:dyDescent="0.2">
      <c r="A21" s="202" t="s">
        <v>171</v>
      </c>
      <c r="B21" s="203"/>
      <c r="C21" s="203"/>
      <c r="D21" s="203"/>
      <c r="E21" s="204"/>
      <c r="F21" s="92">
        <v>2406.25</v>
      </c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s="116" customFormat="1" ht="30" customHeight="1" x14ac:dyDescent="0.25">
      <c r="A22" s="198" t="s">
        <v>173</v>
      </c>
      <c r="B22" s="199"/>
      <c r="C22" s="199"/>
      <c r="D22" s="199"/>
      <c r="E22" s="200"/>
      <c r="F22" s="115">
        <f>F12+F18</f>
        <v>839295.54499999993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198" t="s">
        <v>174</v>
      </c>
      <c r="B23" s="199"/>
      <c r="C23" s="199"/>
      <c r="D23" s="199"/>
      <c r="E23" s="200"/>
      <c r="F23" s="115">
        <f>Лист3!E104</f>
        <v>509365.79100000014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8" t="s">
        <v>175</v>
      </c>
      <c r="B24" s="199"/>
      <c r="C24" s="199"/>
      <c r="D24" s="199"/>
      <c r="E24" s="200"/>
      <c r="F24" s="115">
        <f>F22-F23</f>
        <v>329929.75399999978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8" t="s">
        <v>176</v>
      </c>
      <c r="B25" s="199"/>
      <c r="C25" s="199"/>
      <c r="D25" s="199"/>
      <c r="E25" s="200"/>
      <c r="F25" s="112">
        <f>F13+F14-F18</f>
        <v>109515.34000000008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3" customFormat="1" ht="11.45" customHeight="1" x14ac:dyDescent="0.25">
      <c r="A26" s="94"/>
      <c r="B26" s="94"/>
      <c r="C26" s="94"/>
      <c r="D26" s="94"/>
      <c r="E26" s="94"/>
      <c r="F26" s="94"/>
    </row>
    <row r="27" spans="1:19" s="95" customFormat="1" ht="64.5" customHeight="1" x14ac:dyDescent="0.2">
      <c r="A27" s="197" t="s">
        <v>177</v>
      </c>
      <c r="B27" s="197"/>
      <c r="C27" s="197"/>
      <c r="D27" s="197"/>
    </row>
    <row r="28" spans="1:19" s="67" customFormat="1" ht="21.75" customHeight="1" x14ac:dyDescent="0.25">
      <c r="A28" s="201" t="s">
        <v>178</v>
      </c>
      <c r="B28" s="201"/>
      <c r="C28" s="201"/>
      <c r="D28" s="201"/>
    </row>
    <row r="29" spans="1:19" s="67" customFormat="1" ht="22.5" customHeight="1" x14ac:dyDescent="0.25">
      <c r="A29" s="197" t="s">
        <v>44</v>
      </c>
      <c r="B29" s="197"/>
      <c r="C29" s="197"/>
      <c r="D29" s="197"/>
    </row>
    <row r="30" spans="1:19" s="67" customFormat="1" ht="22.5" customHeight="1" x14ac:dyDescent="0.25">
      <c r="A30" s="197" t="s">
        <v>45</v>
      </c>
      <c r="B30" s="197"/>
      <c r="C30" s="197"/>
      <c r="D30" s="6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9"/>
  <sheetViews>
    <sheetView view="pageBreakPreview" topLeftCell="A90" zoomScale="60" workbookViewId="0">
      <selection activeCell="A101" sqref="A101:XFD103"/>
    </sheetView>
  </sheetViews>
  <sheetFormatPr defaultRowHeight="15" x14ac:dyDescent="0.25"/>
  <cols>
    <col min="1" max="1" width="50.7109375" style="98" customWidth="1"/>
    <col min="2" max="2" width="13.85546875" style="129" customWidth="1"/>
    <col min="3" max="3" width="15.28515625" style="130" customWidth="1"/>
    <col min="4" max="4" width="17.5703125" style="129" customWidth="1"/>
    <col min="5" max="5" width="14.7109375" style="129" customWidth="1"/>
    <col min="6" max="255" width="9.140625" style="98"/>
    <col min="256" max="256" width="8.7109375" style="98" customWidth="1"/>
    <col min="257" max="257" width="31.5703125" style="98" customWidth="1"/>
    <col min="258" max="258" width="13.85546875" style="98" customWidth="1"/>
    <col min="259" max="259" width="19.140625" style="98" customWidth="1"/>
    <col min="260" max="260" width="17.5703125" style="98" customWidth="1"/>
    <col min="261" max="261" width="14.7109375" style="98" customWidth="1"/>
    <col min="262" max="511" width="9.140625" style="98"/>
    <col min="512" max="512" width="8.7109375" style="98" customWidth="1"/>
    <col min="513" max="513" width="31.5703125" style="98" customWidth="1"/>
    <col min="514" max="514" width="13.85546875" style="98" customWidth="1"/>
    <col min="515" max="515" width="19.140625" style="98" customWidth="1"/>
    <col min="516" max="516" width="17.5703125" style="98" customWidth="1"/>
    <col min="517" max="517" width="14.7109375" style="98" customWidth="1"/>
    <col min="518" max="767" width="9.140625" style="98"/>
    <col min="768" max="768" width="8.7109375" style="98" customWidth="1"/>
    <col min="769" max="769" width="31.5703125" style="98" customWidth="1"/>
    <col min="770" max="770" width="13.85546875" style="98" customWidth="1"/>
    <col min="771" max="771" width="19.140625" style="98" customWidth="1"/>
    <col min="772" max="772" width="17.5703125" style="98" customWidth="1"/>
    <col min="773" max="773" width="14.7109375" style="98" customWidth="1"/>
    <col min="774" max="1023" width="9.140625" style="98"/>
    <col min="1024" max="1024" width="8.7109375" style="98" customWidth="1"/>
    <col min="1025" max="1025" width="31.5703125" style="98" customWidth="1"/>
    <col min="1026" max="1026" width="13.85546875" style="98" customWidth="1"/>
    <col min="1027" max="1027" width="19.140625" style="98" customWidth="1"/>
    <col min="1028" max="1028" width="17.5703125" style="98" customWidth="1"/>
    <col min="1029" max="1029" width="14.7109375" style="98" customWidth="1"/>
    <col min="1030" max="1279" width="9.140625" style="98"/>
    <col min="1280" max="1280" width="8.7109375" style="98" customWidth="1"/>
    <col min="1281" max="1281" width="31.5703125" style="98" customWidth="1"/>
    <col min="1282" max="1282" width="13.85546875" style="98" customWidth="1"/>
    <col min="1283" max="1283" width="19.140625" style="98" customWidth="1"/>
    <col min="1284" max="1284" width="17.5703125" style="98" customWidth="1"/>
    <col min="1285" max="1285" width="14.7109375" style="98" customWidth="1"/>
    <col min="1286" max="1535" width="9.140625" style="98"/>
    <col min="1536" max="1536" width="8.7109375" style="98" customWidth="1"/>
    <col min="1537" max="1537" width="31.5703125" style="98" customWidth="1"/>
    <col min="1538" max="1538" width="13.85546875" style="98" customWidth="1"/>
    <col min="1539" max="1539" width="19.140625" style="98" customWidth="1"/>
    <col min="1540" max="1540" width="17.5703125" style="98" customWidth="1"/>
    <col min="1541" max="1541" width="14.7109375" style="98" customWidth="1"/>
    <col min="1542" max="1791" width="9.140625" style="98"/>
    <col min="1792" max="1792" width="8.7109375" style="98" customWidth="1"/>
    <col min="1793" max="1793" width="31.5703125" style="98" customWidth="1"/>
    <col min="1794" max="1794" width="13.85546875" style="98" customWidth="1"/>
    <col min="1795" max="1795" width="19.140625" style="98" customWidth="1"/>
    <col min="1796" max="1796" width="17.5703125" style="98" customWidth="1"/>
    <col min="1797" max="1797" width="14.7109375" style="98" customWidth="1"/>
    <col min="1798" max="2047" width="9.140625" style="98"/>
    <col min="2048" max="2048" width="8.7109375" style="98" customWidth="1"/>
    <col min="2049" max="2049" width="31.5703125" style="98" customWidth="1"/>
    <col min="2050" max="2050" width="13.85546875" style="98" customWidth="1"/>
    <col min="2051" max="2051" width="19.140625" style="98" customWidth="1"/>
    <col min="2052" max="2052" width="17.5703125" style="98" customWidth="1"/>
    <col min="2053" max="2053" width="14.7109375" style="98" customWidth="1"/>
    <col min="2054" max="2303" width="9.140625" style="98"/>
    <col min="2304" max="2304" width="8.7109375" style="98" customWidth="1"/>
    <col min="2305" max="2305" width="31.5703125" style="98" customWidth="1"/>
    <col min="2306" max="2306" width="13.85546875" style="98" customWidth="1"/>
    <col min="2307" max="2307" width="19.140625" style="98" customWidth="1"/>
    <col min="2308" max="2308" width="17.5703125" style="98" customWidth="1"/>
    <col min="2309" max="2309" width="14.7109375" style="98" customWidth="1"/>
    <col min="2310" max="2559" width="9.140625" style="98"/>
    <col min="2560" max="2560" width="8.7109375" style="98" customWidth="1"/>
    <col min="2561" max="2561" width="31.5703125" style="98" customWidth="1"/>
    <col min="2562" max="2562" width="13.85546875" style="98" customWidth="1"/>
    <col min="2563" max="2563" width="19.140625" style="98" customWidth="1"/>
    <col min="2564" max="2564" width="17.5703125" style="98" customWidth="1"/>
    <col min="2565" max="2565" width="14.7109375" style="98" customWidth="1"/>
    <col min="2566" max="2815" width="9.140625" style="98"/>
    <col min="2816" max="2816" width="8.7109375" style="98" customWidth="1"/>
    <col min="2817" max="2817" width="31.5703125" style="98" customWidth="1"/>
    <col min="2818" max="2818" width="13.85546875" style="98" customWidth="1"/>
    <col min="2819" max="2819" width="19.140625" style="98" customWidth="1"/>
    <col min="2820" max="2820" width="17.5703125" style="98" customWidth="1"/>
    <col min="2821" max="2821" width="14.7109375" style="98" customWidth="1"/>
    <col min="2822" max="3071" width="9.140625" style="98"/>
    <col min="3072" max="3072" width="8.7109375" style="98" customWidth="1"/>
    <col min="3073" max="3073" width="31.5703125" style="98" customWidth="1"/>
    <col min="3074" max="3074" width="13.85546875" style="98" customWidth="1"/>
    <col min="3075" max="3075" width="19.140625" style="98" customWidth="1"/>
    <col min="3076" max="3076" width="17.5703125" style="98" customWidth="1"/>
    <col min="3077" max="3077" width="14.7109375" style="98" customWidth="1"/>
    <col min="3078" max="3327" width="9.140625" style="98"/>
    <col min="3328" max="3328" width="8.7109375" style="98" customWidth="1"/>
    <col min="3329" max="3329" width="31.5703125" style="98" customWidth="1"/>
    <col min="3330" max="3330" width="13.85546875" style="98" customWidth="1"/>
    <col min="3331" max="3331" width="19.140625" style="98" customWidth="1"/>
    <col min="3332" max="3332" width="17.5703125" style="98" customWidth="1"/>
    <col min="3333" max="3333" width="14.7109375" style="98" customWidth="1"/>
    <col min="3334" max="3583" width="9.140625" style="98"/>
    <col min="3584" max="3584" width="8.7109375" style="98" customWidth="1"/>
    <col min="3585" max="3585" width="31.5703125" style="98" customWidth="1"/>
    <col min="3586" max="3586" width="13.85546875" style="98" customWidth="1"/>
    <col min="3587" max="3587" width="19.140625" style="98" customWidth="1"/>
    <col min="3588" max="3588" width="17.5703125" style="98" customWidth="1"/>
    <col min="3589" max="3589" width="14.7109375" style="98" customWidth="1"/>
    <col min="3590" max="3839" width="9.140625" style="98"/>
    <col min="3840" max="3840" width="8.7109375" style="98" customWidth="1"/>
    <col min="3841" max="3841" width="31.5703125" style="98" customWidth="1"/>
    <col min="3842" max="3842" width="13.85546875" style="98" customWidth="1"/>
    <col min="3843" max="3843" width="19.140625" style="98" customWidth="1"/>
    <col min="3844" max="3844" width="17.5703125" style="98" customWidth="1"/>
    <col min="3845" max="3845" width="14.7109375" style="98" customWidth="1"/>
    <col min="3846" max="4095" width="9.140625" style="98"/>
    <col min="4096" max="4096" width="8.7109375" style="98" customWidth="1"/>
    <col min="4097" max="4097" width="31.5703125" style="98" customWidth="1"/>
    <col min="4098" max="4098" width="13.85546875" style="98" customWidth="1"/>
    <col min="4099" max="4099" width="19.140625" style="98" customWidth="1"/>
    <col min="4100" max="4100" width="17.5703125" style="98" customWidth="1"/>
    <col min="4101" max="4101" width="14.7109375" style="98" customWidth="1"/>
    <col min="4102" max="4351" width="9.140625" style="98"/>
    <col min="4352" max="4352" width="8.7109375" style="98" customWidth="1"/>
    <col min="4353" max="4353" width="31.5703125" style="98" customWidth="1"/>
    <col min="4354" max="4354" width="13.85546875" style="98" customWidth="1"/>
    <col min="4355" max="4355" width="19.140625" style="98" customWidth="1"/>
    <col min="4356" max="4356" width="17.5703125" style="98" customWidth="1"/>
    <col min="4357" max="4357" width="14.7109375" style="98" customWidth="1"/>
    <col min="4358" max="4607" width="9.140625" style="98"/>
    <col min="4608" max="4608" width="8.7109375" style="98" customWidth="1"/>
    <col min="4609" max="4609" width="31.5703125" style="98" customWidth="1"/>
    <col min="4610" max="4610" width="13.85546875" style="98" customWidth="1"/>
    <col min="4611" max="4611" width="19.140625" style="98" customWidth="1"/>
    <col min="4612" max="4612" width="17.5703125" style="98" customWidth="1"/>
    <col min="4613" max="4613" width="14.7109375" style="98" customWidth="1"/>
    <col min="4614" max="4863" width="9.140625" style="98"/>
    <col min="4864" max="4864" width="8.7109375" style="98" customWidth="1"/>
    <col min="4865" max="4865" width="31.5703125" style="98" customWidth="1"/>
    <col min="4866" max="4866" width="13.85546875" style="98" customWidth="1"/>
    <col min="4867" max="4867" width="19.140625" style="98" customWidth="1"/>
    <col min="4868" max="4868" width="17.5703125" style="98" customWidth="1"/>
    <col min="4869" max="4869" width="14.7109375" style="98" customWidth="1"/>
    <col min="4870" max="5119" width="9.140625" style="98"/>
    <col min="5120" max="5120" width="8.7109375" style="98" customWidth="1"/>
    <col min="5121" max="5121" width="31.5703125" style="98" customWidth="1"/>
    <col min="5122" max="5122" width="13.85546875" style="98" customWidth="1"/>
    <col min="5123" max="5123" width="19.140625" style="98" customWidth="1"/>
    <col min="5124" max="5124" width="17.5703125" style="98" customWidth="1"/>
    <col min="5125" max="5125" width="14.7109375" style="98" customWidth="1"/>
    <col min="5126" max="5375" width="9.140625" style="98"/>
    <col min="5376" max="5376" width="8.7109375" style="98" customWidth="1"/>
    <col min="5377" max="5377" width="31.5703125" style="98" customWidth="1"/>
    <col min="5378" max="5378" width="13.85546875" style="98" customWidth="1"/>
    <col min="5379" max="5379" width="19.140625" style="98" customWidth="1"/>
    <col min="5380" max="5380" width="17.5703125" style="98" customWidth="1"/>
    <col min="5381" max="5381" width="14.7109375" style="98" customWidth="1"/>
    <col min="5382" max="5631" width="9.140625" style="98"/>
    <col min="5632" max="5632" width="8.7109375" style="98" customWidth="1"/>
    <col min="5633" max="5633" width="31.5703125" style="98" customWidth="1"/>
    <col min="5634" max="5634" width="13.85546875" style="98" customWidth="1"/>
    <col min="5635" max="5635" width="19.140625" style="98" customWidth="1"/>
    <col min="5636" max="5636" width="17.5703125" style="98" customWidth="1"/>
    <col min="5637" max="5637" width="14.7109375" style="98" customWidth="1"/>
    <col min="5638" max="5887" width="9.140625" style="98"/>
    <col min="5888" max="5888" width="8.7109375" style="98" customWidth="1"/>
    <col min="5889" max="5889" width="31.5703125" style="98" customWidth="1"/>
    <col min="5890" max="5890" width="13.85546875" style="98" customWidth="1"/>
    <col min="5891" max="5891" width="19.140625" style="98" customWidth="1"/>
    <col min="5892" max="5892" width="17.5703125" style="98" customWidth="1"/>
    <col min="5893" max="5893" width="14.7109375" style="98" customWidth="1"/>
    <col min="5894" max="6143" width="9.140625" style="98"/>
    <col min="6144" max="6144" width="8.7109375" style="98" customWidth="1"/>
    <col min="6145" max="6145" width="31.5703125" style="98" customWidth="1"/>
    <col min="6146" max="6146" width="13.85546875" style="98" customWidth="1"/>
    <col min="6147" max="6147" width="19.140625" style="98" customWidth="1"/>
    <col min="6148" max="6148" width="17.5703125" style="98" customWidth="1"/>
    <col min="6149" max="6149" width="14.7109375" style="98" customWidth="1"/>
    <col min="6150" max="6399" width="9.140625" style="98"/>
    <col min="6400" max="6400" width="8.7109375" style="98" customWidth="1"/>
    <col min="6401" max="6401" width="31.5703125" style="98" customWidth="1"/>
    <col min="6402" max="6402" width="13.85546875" style="98" customWidth="1"/>
    <col min="6403" max="6403" width="19.140625" style="98" customWidth="1"/>
    <col min="6404" max="6404" width="17.5703125" style="98" customWidth="1"/>
    <col min="6405" max="6405" width="14.7109375" style="98" customWidth="1"/>
    <col min="6406" max="6655" width="9.140625" style="98"/>
    <col min="6656" max="6656" width="8.7109375" style="98" customWidth="1"/>
    <col min="6657" max="6657" width="31.5703125" style="98" customWidth="1"/>
    <col min="6658" max="6658" width="13.85546875" style="98" customWidth="1"/>
    <col min="6659" max="6659" width="19.140625" style="98" customWidth="1"/>
    <col min="6660" max="6660" width="17.5703125" style="98" customWidth="1"/>
    <col min="6661" max="6661" width="14.7109375" style="98" customWidth="1"/>
    <col min="6662" max="6911" width="9.140625" style="98"/>
    <col min="6912" max="6912" width="8.7109375" style="98" customWidth="1"/>
    <col min="6913" max="6913" width="31.5703125" style="98" customWidth="1"/>
    <col min="6914" max="6914" width="13.85546875" style="98" customWidth="1"/>
    <col min="6915" max="6915" width="19.140625" style="98" customWidth="1"/>
    <col min="6916" max="6916" width="17.5703125" style="98" customWidth="1"/>
    <col min="6917" max="6917" width="14.7109375" style="98" customWidth="1"/>
    <col min="6918" max="7167" width="9.140625" style="98"/>
    <col min="7168" max="7168" width="8.7109375" style="98" customWidth="1"/>
    <col min="7169" max="7169" width="31.5703125" style="98" customWidth="1"/>
    <col min="7170" max="7170" width="13.85546875" style="98" customWidth="1"/>
    <col min="7171" max="7171" width="19.140625" style="98" customWidth="1"/>
    <col min="7172" max="7172" width="17.5703125" style="98" customWidth="1"/>
    <col min="7173" max="7173" width="14.7109375" style="98" customWidth="1"/>
    <col min="7174" max="7423" width="9.140625" style="98"/>
    <col min="7424" max="7424" width="8.7109375" style="98" customWidth="1"/>
    <col min="7425" max="7425" width="31.5703125" style="98" customWidth="1"/>
    <col min="7426" max="7426" width="13.85546875" style="98" customWidth="1"/>
    <col min="7427" max="7427" width="19.140625" style="98" customWidth="1"/>
    <col min="7428" max="7428" width="17.5703125" style="98" customWidth="1"/>
    <col min="7429" max="7429" width="14.7109375" style="98" customWidth="1"/>
    <col min="7430" max="7679" width="9.140625" style="98"/>
    <col min="7680" max="7680" width="8.7109375" style="98" customWidth="1"/>
    <col min="7681" max="7681" width="31.5703125" style="98" customWidth="1"/>
    <col min="7682" max="7682" width="13.85546875" style="98" customWidth="1"/>
    <col min="7683" max="7683" width="19.140625" style="98" customWidth="1"/>
    <col min="7684" max="7684" width="17.5703125" style="98" customWidth="1"/>
    <col min="7685" max="7685" width="14.7109375" style="98" customWidth="1"/>
    <col min="7686" max="7935" width="9.140625" style="98"/>
    <col min="7936" max="7936" width="8.7109375" style="98" customWidth="1"/>
    <col min="7937" max="7937" width="31.5703125" style="98" customWidth="1"/>
    <col min="7938" max="7938" width="13.85546875" style="98" customWidth="1"/>
    <col min="7939" max="7939" width="19.140625" style="98" customWidth="1"/>
    <col min="7940" max="7940" width="17.5703125" style="98" customWidth="1"/>
    <col min="7941" max="7941" width="14.7109375" style="98" customWidth="1"/>
    <col min="7942" max="8191" width="9.140625" style="98"/>
    <col min="8192" max="8192" width="8.7109375" style="98" customWidth="1"/>
    <col min="8193" max="8193" width="31.5703125" style="98" customWidth="1"/>
    <col min="8194" max="8194" width="13.85546875" style="98" customWidth="1"/>
    <col min="8195" max="8195" width="19.140625" style="98" customWidth="1"/>
    <col min="8196" max="8196" width="17.5703125" style="98" customWidth="1"/>
    <col min="8197" max="8197" width="14.7109375" style="98" customWidth="1"/>
    <col min="8198" max="8447" width="9.140625" style="98"/>
    <col min="8448" max="8448" width="8.7109375" style="98" customWidth="1"/>
    <col min="8449" max="8449" width="31.5703125" style="98" customWidth="1"/>
    <col min="8450" max="8450" width="13.85546875" style="98" customWidth="1"/>
    <col min="8451" max="8451" width="19.140625" style="98" customWidth="1"/>
    <col min="8452" max="8452" width="17.5703125" style="98" customWidth="1"/>
    <col min="8453" max="8453" width="14.7109375" style="98" customWidth="1"/>
    <col min="8454" max="8703" width="9.140625" style="98"/>
    <col min="8704" max="8704" width="8.7109375" style="98" customWidth="1"/>
    <col min="8705" max="8705" width="31.5703125" style="98" customWidth="1"/>
    <col min="8706" max="8706" width="13.85546875" style="98" customWidth="1"/>
    <col min="8707" max="8707" width="19.140625" style="98" customWidth="1"/>
    <col min="8708" max="8708" width="17.5703125" style="98" customWidth="1"/>
    <col min="8709" max="8709" width="14.7109375" style="98" customWidth="1"/>
    <col min="8710" max="8959" width="9.140625" style="98"/>
    <col min="8960" max="8960" width="8.7109375" style="98" customWidth="1"/>
    <col min="8961" max="8961" width="31.5703125" style="98" customWidth="1"/>
    <col min="8962" max="8962" width="13.85546875" style="98" customWidth="1"/>
    <col min="8963" max="8963" width="19.140625" style="98" customWidth="1"/>
    <col min="8964" max="8964" width="17.5703125" style="98" customWidth="1"/>
    <col min="8965" max="8965" width="14.7109375" style="98" customWidth="1"/>
    <col min="8966" max="9215" width="9.140625" style="98"/>
    <col min="9216" max="9216" width="8.7109375" style="98" customWidth="1"/>
    <col min="9217" max="9217" width="31.5703125" style="98" customWidth="1"/>
    <col min="9218" max="9218" width="13.85546875" style="98" customWidth="1"/>
    <col min="9219" max="9219" width="19.140625" style="98" customWidth="1"/>
    <col min="9220" max="9220" width="17.5703125" style="98" customWidth="1"/>
    <col min="9221" max="9221" width="14.7109375" style="98" customWidth="1"/>
    <col min="9222" max="9471" width="9.140625" style="98"/>
    <col min="9472" max="9472" width="8.7109375" style="98" customWidth="1"/>
    <col min="9473" max="9473" width="31.5703125" style="98" customWidth="1"/>
    <col min="9474" max="9474" width="13.85546875" style="98" customWidth="1"/>
    <col min="9475" max="9475" width="19.140625" style="98" customWidth="1"/>
    <col min="9476" max="9476" width="17.5703125" style="98" customWidth="1"/>
    <col min="9477" max="9477" width="14.7109375" style="98" customWidth="1"/>
    <col min="9478" max="9727" width="9.140625" style="98"/>
    <col min="9728" max="9728" width="8.7109375" style="98" customWidth="1"/>
    <col min="9729" max="9729" width="31.5703125" style="98" customWidth="1"/>
    <col min="9730" max="9730" width="13.85546875" style="98" customWidth="1"/>
    <col min="9731" max="9731" width="19.140625" style="98" customWidth="1"/>
    <col min="9732" max="9732" width="17.5703125" style="98" customWidth="1"/>
    <col min="9733" max="9733" width="14.7109375" style="98" customWidth="1"/>
    <col min="9734" max="9983" width="9.140625" style="98"/>
    <col min="9984" max="9984" width="8.7109375" style="98" customWidth="1"/>
    <col min="9985" max="9985" width="31.5703125" style="98" customWidth="1"/>
    <col min="9986" max="9986" width="13.85546875" style="98" customWidth="1"/>
    <col min="9987" max="9987" width="19.140625" style="98" customWidth="1"/>
    <col min="9988" max="9988" width="17.5703125" style="98" customWidth="1"/>
    <col min="9989" max="9989" width="14.7109375" style="98" customWidth="1"/>
    <col min="9990" max="10239" width="9.140625" style="98"/>
    <col min="10240" max="10240" width="8.7109375" style="98" customWidth="1"/>
    <col min="10241" max="10241" width="31.5703125" style="98" customWidth="1"/>
    <col min="10242" max="10242" width="13.85546875" style="98" customWidth="1"/>
    <col min="10243" max="10243" width="19.140625" style="98" customWidth="1"/>
    <col min="10244" max="10244" width="17.5703125" style="98" customWidth="1"/>
    <col min="10245" max="10245" width="14.7109375" style="98" customWidth="1"/>
    <col min="10246" max="10495" width="9.140625" style="98"/>
    <col min="10496" max="10496" width="8.7109375" style="98" customWidth="1"/>
    <col min="10497" max="10497" width="31.5703125" style="98" customWidth="1"/>
    <col min="10498" max="10498" width="13.85546875" style="98" customWidth="1"/>
    <col min="10499" max="10499" width="19.140625" style="98" customWidth="1"/>
    <col min="10500" max="10500" width="17.5703125" style="98" customWidth="1"/>
    <col min="10501" max="10501" width="14.7109375" style="98" customWidth="1"/>
    <col min="10502" max="10751" width="9.140625" style="98"/>
    <col min="10752" max="10752" width="8.7109375" style="98" customWidth="1"/>
    <col min="10753" max="10753" width="31.5703125" style="98" customWidth="1"/>
    <col min="10754" max="10754" width="13.85546875" style="98" customWidth="1"/>
    <col min="10755" max="10755" width="19.140625" style="98" customWidth="1"/>
    <col min="10756" max="10756" width="17.5703125" style="98" customWidth="1"/>
    <col min="10757" max="10757" width="14.7109375" style="98" customWidth="1"/>
    <col min="10758" max="11007" width="9.140625" style="98"/>
    <col min="11008" max="11008" width="8.7109375" style="98" customWidth="1"/>
    <col min="11009" max="11009" width="31.5703125" style="98" customWidth="1"/>
    <col min="11010" max="11010" width="13.85546875" style="98" customWidth="1"/>
    <col min="11011" max="11011" width="19.140625" style="98" customWidth="1"/>
    <col min="11012" max="11012" width="17.5703125" style="98" customWidth="1"/>
    <col min="11013" max="11013" width="14.7109375" style="98" customWidth="1"/>
    <col min="11014" max="11263" width="9.140625" style="98"/>
    <col min="11264" max="11264" width="8.7109375" style="98" customWidth="1"/>
    <col min="11265" max="11265" width="31.5703125" style="98" customWidth="1"/>
    <col min="11266" max="11266" width="13.85546875" style="98" customWidth="1"/>
    <col min="11267" max="11267" width="19.140625" style="98" customWidth="1"/>
    <col min="11268" max="11268" width="17.5703125" style="98" customWidth="1"/>
    <col min="11269" max="11269" width="14.7109375" style="98" customWidth="1"/>
    <col min="11270" max="11519" width="9.140625" style="98"/>
    <col min="11520" max="11520" width="8.7109375" style="98" customWidth="1"/>
    <col min="11521" max="11521" width="31.5703125" style="98" customWidth="1"/>
    <col min="11522" max="11522" width="13.85546875" style="98" customWidth="1"/>
    <col min="11523" max="11523" width="19.140625" style="98" customWidth="1"/>
    <col min="11524" max="11524" width="17.5703125" style="98" customWidth="1"/>
    <col min="11525" max="11525" width="14.7109375" style="98" customWidth="1"/>
    <col min="11526" max="11775" width="9.140625" style="98"/>
    <col min="11776" max="11776" width="8.7109375" style="98" customWidth="1"/>
    <col min="11777" max="11777" width="31.5703125" style="98" customWidth="1"/>
    <col min="11778" max="11778" width="13.85546875" style="98" customWidth="1"/>
    <col min="11779" max="11779" width="19.140625" style="98" customWidth="1"/>
    <col min="11780" max="11780" width="17.5703125" style="98" customWidth="1"/>
    <col min="11781" max="11781" width="14.7109375" style="98" customWidth="1"/>
    <col min="11782" max="12031" width="9.140625" style="98"/>
    <col min="12032" max="12032" width="8.7109375" style="98" customWidth="1"/>
    <col min="12033" max="12033" width="31.5703125" style="98" customWidth="1"/>
    <col min="12034" max="12034" width="13.85546875" style="98" customWidth="1"/>
    <col min="12035" max="12035" width="19.140625" style="98" customWidth="1"/>
    <col min="12036" max="12036" width="17.5703125" style="98" customWidth="1"/>
    <col min="12037" max="12037" width="14.7109375" style="98" customWidth="1"/>
    <col min="12038" max="12287" width="9.140625" style="98"/>
    <col min="12288" max="12288" width="8.7109375" style="98" customWidth="1"/>
    <col min="12289" max="12289" width="31.5703125" style="98" customWidth="1"/>
    <col min="12290" max="12290" width="13.85546875" style="98" customWidth="1"/>
    <col min="12291" max="12291" width="19.140625" style="98" customWidth="1"/>
    <col min="12292" max="12292" width="17.5703125" style="98" customWidth="1"/>
    <col min="12293" max="12293" width="14.7109375" style="98" customWidth="1"/>
    <col min="12294" max="12543" width="9.140625" style="98"/>
    <col min="12544" max="12544" width="8.7109375" style="98" customWidth="1"/>
    <col min="12545" max="12545" width="31.5703125" style="98" customWidth="1"/>
    <col min="12546" max="12546" width="13.85546875" style="98" customWidth="1"/>
    <col min="12547" max="12547" width="19.140625" style="98" customWidth="1"/>
    <col min="12548" max="12548" width="17.5703125" style="98" customWidth="1"/>
    <col min="12549" max="12549" width="14.7109375" style="98" customWidth="1"/>
    <col min="12550" max="12799" width="9.140625" style="98"/>
    <col min="12800" max="12800" width="8.7109375" style="98" customWidth="1"/>
    <col min="12801" max="12801" width="31.5703125" style="98" customWidth="1"/>
    <col min="12802" max="12802" width="13.85546875" style="98" customWidth="1"/>
    <col min="12803" max="12803" width="19.140625" style="98" customWidth="1"/>
    <col min="12804" max="12804" width="17.5703125" style="98" customWidth="1"/>
    <col min="12805" max="12805" width="14.7109375" style="98" customWidth="1"/>
    <col min="12806" max="13055" width="9.140625" style="98"/>
    <col min="13056" max="13056" width="8.7109375" style="98" customWidth="1"/>
    <col min="13057" max="13057" width="31.5703125" style="98" customWidth="1"/>
    <col min="13058" max="13058" width="13.85546875" style="98" customWidth="1"/>
    <col min="13059" max="13059" width="19.140625" style="98" customWidth="1"/>
    <col min="13060" max="13060" width="17.5703125" style="98" customWidth="1"/>
    <col min="13061" max="13061" width="14.7109375" style="98" customWidth="1"/>
    <col min="13062" max="13311" width="9.140625" style="98"/>
    <col min="13312" max="13312" width="8.7109375" style="98" customWidth="1"/>
    <col min="13313" max="13313" width="31.5703125" style="98" customWidth="1"/>
    <col min="13314" max="13314" width="13.85546875" style="98" customWidth="1"/>
    <col min="13315" max="13315" width="19.140625" style="98" customWidth="1"/>
    <col min="13316" max="13316" width="17.5703125" style="98" customWidth="1"/>
    <col min="13317" max="13317" width="14.7109375" style="98" customWidth="1"/>
    <col min="13318" max="13567" width="9.140625" style="98"/>
    <col min="13568" max="13568" width="8.7109375" style="98" customWidth="1"/>
    <col min="13569" max="13569" width="31.5703125" style="98" customWidth="1"/>
    <col min="13570" max="13570" width="13.85546875" style="98" customWidth="1"/>
    <col min="13571" max="13571" width="19.140625" style="98" customWidth="1"/>
    <col min="13572" max="13572" width="17.5703125" style="98" customWidth="1"/>
    <col min="13573" max="13573" width="14.7109375" style="98" customWidth="1"/>
    <col min="13574" max="13823" width="9.140625" style="98"/>
    <col min="13824" max="13824" width="8.7109375" style="98" customWidth="1"/>
    <col min="13825" max="13825" width="31.5703125" style="98" customWidth="1"/>
    <col min="13826" max="13826" width="13.85546875" style="98" customWidth="1"/>
    <col min="13827" max="13827" width="19.140625" style="98" customWidth="1"/>
    <col min="13828" max="13828" width="17.5703125" style="98" customWidth="1"/>
    <col min="13829" max="13829" width="14.7109375" style="98" customWidth="1"/>
    <col min="13830" max="14079" width="9.140625" style="98"/>
    <col min="14080" max="14080" width="8.7109375" style="98" customWidth="1"/>
    <col min="14081" max="14081" width="31.5703125" style="98" customWidth="1"/>
    <col min="14082" max="14082" width="13.85546875" style="98" customWidth="1"/>
    <col min="14083" max="14083" width="19.140625" style="98" customWidth="1"/>
    <col min="14084" max="14084" width="17.5703125" style="98" customWidth="1"/>
    <col min="14085" max="14085" width="14.7109375" style="98" customWidth="1"/>
    <col min="14086" max="14335" width="9.140625" style="98"/>
    <col min="14336" max="14336" width="8.7109375" style="98" customWidth="1"/>
    <col min="14337" max="14337" width="31.5703125" style="98" customWidth="1"/>
    <col min="14338" max="14338" width="13.85546875" style="98" customWidth="1"/>
    <col min="14339" max="14339" width="19.140625" style="98" customWidth="1"/>
    <col min="14340" max="14340" width="17.5703125" style="98" customWidth="1"/>
    <col min="14341" max="14341" width="14.7109375" style="98" customWidth="1"/>
    <col min="14342" max="14591" width="9.140625" style="98"/>
    <col min="14592" max="14592" width="8.7109375" style="98" customWidth="1"/>
    <col min="14593" max="14593" width="31.5703125" style="98" customWidth="1"/>
    <col min="14594" max="14594" width="13.85546875" style="98" customWidth="1"/>
    <col min="14595" max="14595" width="19.140625" style="98" customWidth="1"/>
    <col min="14596" max="14596" width="17.5703125" style="98" customWidth="1"/>
    <col min="14597" max="14597" width="14.7109375" style="98" customWidth="1"/>
    <col min="14598" max="14847" width="9.140625" style="98"/>
    <col min="14848" max="14848" width="8.7109375" style="98" customWidth="1"/>
    <col min="14849" max="14849" width="31.5703125" style="98" customWidth="1"/>
    <col min="14850" max="14850" width="13.85546875" style="98" customWidth="1"/>
    <col min="14851" max="14851" width="19.140625" style="98" customWidth="1"/>
    <col min="14852" max="14852" width="17.5703125" style="98" customWidth="1"/>
    <col min="14853" max="14853" width="14.7109375" style="98" customWidth="1"/>
    <col min="14854" max="15103" width="9.140625" style="98"/>
    <col min="15104" max="15104" width="8.7109375" style="98" customWidth="1"/>
    <col min="15105" max="15105" width="31.5703125" style="98" customWidth="1"/>
    <col min="15106" max="15106" width="13.85546875" style="98" customWidth="1"/>
    <col min="15107" max="15107" width="19.140625" style="98" customWidth="1"/>
    <col min="15108" max="15108" width="17.5703125" style="98" customWidth="1"/>
    <col min="15109" max="15109" width="14.7109375" style="98" customWidth="1"/>
    <col min="15110" max="15359" width="9.140625" style="98"/>
    <col min="15360" max="15360" width="8.7109375" style="98" customWidth="1"/>
    <col min="15361" max="15361" width="31.5703125" style="98" customWidth="1"/>
    <col min="15362" max="15362" width="13.85546875" style="98" customWidth="1"/>
    <col min="15363" max="15363" width="19.140625" style="98" customWidth="1"/>
    <col min="15364" max="15364" width="17.5703125" style="98" customWidth="1"/>
    <col min="15365" max="15365" width="14.7109375" style="98" customWidth="1"/>
    <col min="15366" max="15615" width="9.140625" style="98"/>
    <col min="15616" max="15616" width="8.7109375" style="98" customWidth="1"/>
    <col min="15617" max="15617" width="31.5703125" style="98" customWidth="1"/>
    <col min="15618" max="15618" width="13.85546875" style="98" customWidth="1"/>
    <col min="15619" max="15619" width="19.140625" style="98" customWidth="1"/>
    <col min="15620" max="15620" width="17.5703125" style="98" customWidth="1"/>
    <col min="15621" max="15621" width="14.7109375" style="98" customWidth="1"/>
    <col min="15622" max="15871" width="9.140625" style="98"/>
    <col min="15872" max="15872" width="8.7109375" style="98" customWidth="1"/>
    <col min="15873" max="15873" width="31.5703125" style="98" customWidth="1"/>
    <col min="15874" max="15874" width="13.85546875" style="98" customWidth="1"/>
    <col min="15875" max="15875" width="19.140625" style="98" customWidth="1"/>
    <col min="15876" max="15876" width="17.5703125" style="98" customWidth="1"/>
    <col min="15877" max="15877" width="14.7109375" style="98" customWidth="1"/>
    <col min="15878" max="16127" width="9.140625" style="98"/>
    <col min="16128" max="16128" width="8.7109375" style="98" customWidth="1"/>
    <col min="16129" max="16129" width="31.5703125" style="98" customWidth="1"/>
    <col min="16130" max="16130" width="13.85546875" style="98" customWidth="1"/>
    <col min="16131" max="16131" width="19.140625" style="98" customWidth="1"/>
    <col min="16132" max="16132" width="17.5703125" style="98" customWidth="1"/>
    <col min="16133" max="16133" width="14.7109375" style="98" customWidth="1"/>
    <col min="16134" max="16384" width="9.140625" style="98"/>
  </cols>
  <sheetData>
    <row r="1" spans="1:5" ht="23.25" customHeight="1" x14ac:dyDescent="0.25">
      <c r="E1" s="130"/>
    </row>
    <row r="2" spans="1:5" x14ac:dyDescent="0.25">
      <c r="A2" s="98" t="s">
        <v>227</v>
      </c>
    </row>
    <row r="3" spans="1:5" ht="15.75" customHeight="1" x14ac:dyDescent="0.25">
      <c r="B3" s="121" t="s">
        <v>296</v>
      </c>
    </row>
    <row r="4" spans="1:5" x14ac:dyDescent="0.25">
      <c r="B4" s="121" t="s">
        <v>228</v>
      </c>
      <c r="C4" s="135"/>
      <c r="D4" s="121"/>
    </row>
    <row r="5" spans="1:5" x14ac:dyDescent="0.25">
      <c r="B5" s="121" t="s">
        <v>229</v>
      </c>
      <c r="C5" s="135"/>
      <c r="D5" s="121"/>
    </row>
    <row r="6" spans="1:5" ht="26.25" customHeight="1" x14ac:dyDescent="0.25">
      <c r="A6" s="120" t="s">
        <v>230</v>
      </c>
      <c r="E6" s="121" t="s">
        <v>231</v>
      </c>
    </row>
    <row r="8" spans="1:5" ht="28.5" customHeight="1" x14ac:dyDescent="0.25">
      <c r="A8" s="217" t="s">
        <v>297</v>
      </c>
      <c r="B8" s="217"/>
      <c r="C8" s="217"/>
      <c r="D8" s="217"/>
      <c r="E8" s="217"/>
    </row>
    <row r="9" spans="1:5" ht="29.25" customHeight="1" x14ac:dyDescent="0.25">
      <c r="A9" s="217" t="s">
        <v>232</v>
      </c>
      <c r="B9" s="217"/>
      <c r="C9" s="217"/>
      <c r="D9" s="217"/>
      <c r="E9" s="217"/>
    </row>
    <row r="10" spans="1:5" ht="29.25" customHeight="1" x14ac:dyDescent="0.25">
      <c r="A10" s="217" t="s">
        <v>233</v>
      </c>
      <c r="B10" s="217"/>
      <c r="C10" s="217"/>
      <c r="D10" s="217"/>
      <c r="E10" s="217"/>
    </row>
    <row r="11" spans="1:5" ht="30" customHeight="1" x14ac:dyDescent="0.25">
      <c r="A11" s="217" t="s">
        <v>234</v>
      </c>
      <c r="B11" s="217"/>
      <c r="C11" s="217"/>
      <c r="D11" s="217"/>
      <c r="E11" s="217"/>
    </row>
    <row r="12" spans="1:5" ht="29.25" customHeight="1" x14ac:dyDescent="0.25">
      <c r="A12" s="217" t="s">
        <v>235</v>
      </c>
      <c r="B12" s="217"/>
      <c r="C12" s="217"/>
      <c r="D12" s="217"/>
      <c r="E12" s="217"/>
    </row>
    <row r="13" spans="1:5" ht="28.5" customHeight="1" x14ac:dyDescent="0.25">
      <c r="A13" s="217" t="s">
        <v>236</v>
      </c>
      <c r="B13" s="217"/>
      <c r="C13" s="217"/>
      <c r="D13" s="217"/>
      <c r="E13" s="217"/>
    </row>
    <row r="14" spans="1:5" ht="15.75" customHeight="1" x14ac:dyDescent="0.25"/>
    <row r="15" spans="1:5" ht="150" x14ac:dyDescent="0.25">
      <c r="A15" s="124" t="s">
        <v>2</v>
      </c>
      <c r="B15" s="125" t="s">
        <v>238</v>
      </c>
      <c r="C15" s="125" t="s">
        <v>0</v>
      </c>
      <c r="D15" s="125" t="s">
        <v>237</v>
      </c>
      <c r="E15" s="125" t="s">
        <v>1</v>
      </c>
    </row>
    <row r="16" spans="1:5" s="106" customFormat="1" ht="14.25" x14ac:dyDescent="0.2">
      <c r="A16" s="127" t="s">
        <v>8</v>
      </c>
      <c r="B16" s="131"/>
      <c r="C16" s="131"/>
      <c r="D16" s="131"/>
      <c r="E16" s="131"/>
    </row>
    <row r="17" spans="1:5" x14ac:dyDescent="0.25">
      <c r="A17" s="126" t="s">
        <v>54</v>
      </c>
      <c r="B17" s="132" t="s">
        <v>21</v>
      </c>
      <c r="C17" s="125" t="s">
        <v>11</v>
      </c>
      <c r="D17" s="132">
        <v>0.13</v>
      </c>
      <c r="E17" s="132">
        <v>5874.34</v>
      </c>
    </row>
    <row r="18" spans="1:5" s="106" customFormat="1" ht="28.5" x14ac:dyDescent="0.2">
      <c r="A18" s="127" t="s">
        <v>239</v>
      </c>
      <c r="B18" s="131"/>
      <c r="C18" s="131"/>
      <c r="D18" s="131"/>
      <c r="E18" s="131"/>
    </row>
    <row r="19" spans="1:5" x14ac:dyDescent="0.25">
      <c r="A19" s="126" t="s">
        <v>180</v>
      </c>
      <c r="B19" s="132" t="s">
        <v>220</v>
      </c>
      <c r="C19" s="125"/>
      <c r="D19" s="132">
        <f>E19</f>
        <v>500</v>
      </c>
      <c r="E19" s="132">
        <v>500</v>
      </c>
    </row>
    <row r="20" spans="1:5" ht="30" x14ac:dyDescent="0.25">
      <c r="A20" s="126" t="s">
        <v>240</v>
      </c>
      <c r="B20" s="132">
        <v>1.29</v>
      </c>
      <c r="C20" s="125" t="s">
        <v>115</v>
      </c>
      <c r="D20" s="132">
        <f>E20/B20</f>
        <v>2130.6589147286822</v>
      </c>
      <c r="E20" s="132">
        <v>2748.55</v>
      </c>
    </row>
    <row r="21" spans="1:5" ht="30" x14ac:dyDescent="0.25">
      <c r="A21" s="126" t="s">
        <v>241</v>
      </c>
      <c r="B21" s="132">
        <v>0.01</v>
      </c>
      <c r="C21" s="125" t="s">
        <v>17</v>
      </c>
      <c r="D21" s="132">
        <f t="shared" ref="D21:D22" si="0">E21/B21</f>
        <v>6176</v>
      </c>
      <c r="E21" s="132">
        <v>61.76</v>
      </c>
    </row>
    <row r="22" spans="1:5" ht="30" x14ac:dyDescent="0.25">
      <c r="A22" s="126" t="s">
        <v>242</v>
      </c>
      <c r="B22" s="132">
        <v>1</v>
      </c>
      <c r="C22" s="125" t="s">
        <v>13</v>
      </c>
      <c r="D22" s="132">
        <f t="shared" si="0"/>
        <v>890.19</v>
      </c>
      <c r="E22" s="132">
        <v>890.19</v>
      </c>
    </row>
    <row r="23" spans="1:5" ht="30" x14ac:dyDescent="0.25">
      <c r="A23" s="126" t="s">
        <v>243</v>
      </c>
      <c r="B23" s="132" t="s">
        <v>221</v>
      </c>
      <c r="C23" s="125" t="s">
        <v>12</v>
      </c>
      <c r="D23" s="132">
        <f>E23</f>
        <v>224203.08</v>
      </c>
      <c r="E23" s="132">
        <v>224203.08</v>
      </c>
    </row>
    <row r="24" spans="1:5" x14ac:dyDescent="0.25">
      <c r="A24" s="126" t="s">
        <v>244</v>
      </c>
      <c r="B24" s="132" t="s">
        <v>221</v>
      </c>
      <c r="C24" s="125" t="s">
        <v>12</v>
      </c>
      <c r="D24" s="132">
        <f t="shared" ref="D24:D31" si="1">E24</f>
        <v>7047.0300000000007</v>
      </c>
      <c r="E24" s="132">
        <f>5164.13+1882.9</f>
        <v>7047.0300000000007</v>
      </c>
    </row>
    <row r="25" spans="1:5" ht="30" x14ac:dyDescent="0.25">
      <c r="A25" s="126" t="s">
        <v>245</v>
      </c>
      <c r="B25" s="132" t="s">
        <v>22</v>
      </c>
      <c r="C25" s="125" t="s">
        <v>11</v>
      </c>
      <c r="D25" s="132">
        <f t="shared" si="1"/>
        <v>1111.6199999999999</v>
      </c>
      <c r="E25" s="132">
        <v>1111.6199999999999</v>
      </c>
    </row>
    <row r="26" spans="1:5" s="106" customFormat="1" x14ac:dyDescent="0.2">
      <c r="A26" s="127" t="s">
        <v>246</v>
      </c>
      <c r="B26" s="131"/>
      <c r="C26" s="131"/>
      <c r="D26" s="132"/>
      <c r="E26" s="131"/>
    </row>
    <row r="27" spans="1:5" x14ac:dyDescent="0.25">
      <c r="A27" s="126" t="s">
        <v>247</v>
      </c>
      <c r="B27" s="132" t="s">
        <v>22</v>
      </c>
      <c r="C27" s="125" t="s">
        <v>13</v>
      </c>
      <c r="D27" s="132">
        <f t="shared" si="1"/>
        <v>100</v>
      </c>
      <c r="E27" s="132">
        <v>100</v>
      </c>
    </row>
    <row r="28" spans="1:5" s="106" customFormat="1" ht="28.5" x14ac:dyDescent="0.2">
      <c r="A28" s="127" t="s">
        <v>89</v>
      </c>
      <c r="B28" s="131"/>
      <c r="C28" s="131"/>
      <c r="D28" s="132"/>
      <c r="E28" s="131"/>
    </row>
    <row r="29" spans="1:5" ht="30" x14ac:dyDescent="0.25">
      <c r="A29" s="126" t="s">
        <v>183</v>
      </c>
      <c r="B29" s="132" t="s">
        <v>22</v>
      </c>
      <c r="C29" s="125" t="s">
        <v>11</v>
      </c>
      <c r="D29" s="132">
        <f t="shared" si="1"/>
        <v>23484.560000000001</v>
      </c>
      <c r="E29" s="132">
        <v>23484.560000000001</v>
      </c>
    </row>
    <row r="30" spans="1:5" s="106" customFormat="1" x14ac:dyDescent="0.2">
      <c r="A30" s="127" t="s">
        <v>90</v>
      </c>
      <c r="B30" s="131"/>
      <c r="C30" s="131"/>
      <c r="D30" s="132"/>
      <c r="E30" s="131"/>
    </row>
    <row r="31" spans="1:5" x14ac:dyDescent="0.25">
      <c r="A31" s="126" t="s">
        <v>184</v>
      </c>
      <c r="B31" s="132" t="s">
        <v>220</v>
      </c>
      <c r="C31" s="125" t="s">
        <v>248</v>
      </c>
      <c r="D31" s="132">
        <f t="shared" si="1"/>
        <v>13600</v>
      </c>
      <c r="E31" s="132">
        <v>13600</v>
      </c>
    </row>
    <row r="32" spans="1:5" s="106" customFormat="1" ht="28.5" x14ac:dyDescent="0.2">
      <c r="A32" s="127" t="s">
        <v>249</v>
      </c>
      <c r="B32" s="131"/>
      <c r="C32" s="131"/>
      <c r="D32" s="131"/>
      <c r="E32" s="131"/>
    </row>
    <row r="33" spans="1:5" x14ac:dyDescent="0.25">
      <c r="A33" s="126" t="s">
        <v>250</v>
      </c>
      <c r="B33" s="132">
        <v>1</v>
      </c>
      <c r="C33" s="125" t="s">
        <v>13</v>
      </c>
      <c r="D33" s="132">
        <f>E33/B33</f>
        <v>648.30999999999995</v>
      </c>
      <c r="E33" s="132">
        <v>648.30999999999995</v>
      </c>
    </row>
    <row r="34" spans="1:5" x14ac:dyDescent="0.25">
      <c r="A34" s="126" t="s">
        <v>251</v>
      </c>
      <c r="B34" s="132">
        <v>2</v>
      </c>
      <c r="C34" s="125" t="s">
        <v>13</v>
      </c>
      <c r="D34" s="132">
        <f t="shared" ref="D34:D92" si="2">E34/B34</f>
        <v>934.005</v>
      </c>
      <c r="E34" s="132">
        <v>1868.01</v>
      </c>
    </row>
    <row r="35" spans="1:5" ht="30" x14ac:dyDescent="0.25">
      <c r="A35" s="126" t="s">
        <v>252</v>
      </c>
      <c r="B35" s="132">
        <v>2</v>
      </c>
      <c r="C35" s="125" t="s">
        <v>13</v>
      </c>
      <c r="D35" s="132">
        <f t="shared" si="2"/>
        <v>303.72000000000003</v>
      </c>
      <c r="E35" s="132">
        <v>607.44000000000005</v>
      </c>
    </row>
    <row r="36" spans="1:5" ht="45" x14ac:dyDescent="0.25">
      <c r="A36" s="126" t="s">
        <v>253</v>
      </c>
      <c r="B36" s="132">
        <v>1</v>
      </c>
      <c r="C36" s="125" t="s">
        <v>108</v>
      </c>
      <c r="D36" s="132">
        <f t="shared" si="2"/>
        <v>1356.76</v>
      </c>
      <c r="E36" s="132">
        <v>1356.76</v>
      </c>
    </row>
    <row r="37" spans="1:5" x14ac:dyDescent="0.25">
      <c r="A37" s="126" t="s">
        <v>254</v>
      </c>
      <c r="B37" s="132">
        <v>2</v>
      </c>
      <c r="C37" s="125" t="s">
        <v>13</v>
      </c>
      <c r="D37" s="132">
        <f t="shared" si="2"/>
        <v>2374.0050000000001</v>
      </c>
      <c r="E37" s="132">
        <v>4748.01</v>
      </c>
    </row>
    <row r="38" spans="1:5" x14ac:dyDescent="0.25">
      <c r="A38" s="126" t="s">
        <v>102</v>
      </c>
      <c r="B38" s="132">
        <v>2</v>
      </c>
      <c r="C38" s="125" t="s">
        <v>101</v>
      </c>
      <c r="D38" s="132">
        <f t="shared" si="2"/>
        <v>91.13</v>
      </c>
      <c r="E38" s="132">
        <v>182.26</v>
      </c>
    </row>
    <row r="39" spans="1:5" ht="30" x14ac:dyDescent="0.25">
      <c r="A39" s="126" t="s">
        <v>186</v>
      </c>
      <c r="B39" s="132">
        <v>4</v>
      </c>
      <c r="C39" s="125" t="s">
        <v>185</v>
      </c>
      <c r="D39" s="132">
        <f t="shared" si="2"/>
        <v>665.44</v>
      </c>
      <c r="E39" s="132">
        <v>2661.76</v>
      </c>
    </row>
    <row r="40" spans="1:5" x14ac:dyDescent="0.25">
      <c r="A40" s="126" t="s">
        <v>96</v>
      </c>
      <c r="B40" s="132">
        <v>1</v>
      </c>
      <c r="C40" s="125" t="s">
        <v>15</v>
      </c>
      <c r="D40" s="132">
        <f t="shared" si="2"/>
        <v>812.33</v>
      </c>
      <c r="E40" s="132">
        <v>812.33</v>
      </c>
    </row>
    <row r="41" spans="1:5" ht="30" x14ac:dyDescent="0.25">
      <c r="A41" s="126" t="s">
        <v>110</v>
      </c>
      <c r="B41" s="132">
        <v>0.27</v>
      </c>
      <c r="C41" s="125" t="s">
        <v>16</v>
      </c>
      <c r="D41" s="132">
        <f t="shared" si="2"/>
        <v>1797.9999999999998</v>
      </c>
      <c r="E41" s="132">
        <v>485.46</v>
      </c>
    </row>
    <row r="42" spans="1:5" ht="30" x14ac:dyDescent="0.25">
      <c r="A42" s="126" t="s">
        <v>255</v>
      </c>
      <c r="B42" s="132">
        <v>1</v>
      </c>
      <c r="C42" s="125" t="s">
        <v>256</v>
      </c>
      <c r="D42" s="132">
        <f t="shared" si="2"/>
        <v>547.36</v>
      </c>
      <c r="E42" s="132">
        <v>547.36</v>
      </c>
    </row>
    <row r="43" spans="1:5" ht="30" x14ac:dyDescent="0.25">
      <c r="A43" s="126" t="s">
        <v>257</v>
      </c>
      <c r="B43" s="132">
        <v>0.1</v>
      </c>
      <c r="C43" s="125" t="s">
        <v>16</v>
      </c>
      <c r="D43" s="132">
        <f t="shared" si="2"/>
        <v>3630</v>
      </c>
      <c r="E43" s="132">
        <v>363</v>
      </c>
    </row>
    <row r="44" spans="1:5" ht="30" x14ac:dyDescent="0.25">
      <c r="A44" s="126" t="s">
        <v>111</v>
      </c>
      <c r="B44" s="132">
        <v>0.1</v>
      </c>
      <c r="C44" s="125" t="s">
        <v>16</v>
      </c>
      <c r="D44" s="132">
        <f t="shared" si="2"/>
        <v>1791.3</v>
      </c>
      <c r="E44" s="132">
        <v>179.13</v>
      </c>
    </row>
    <row r="45" spans="1:5" x14ac:dyDescent="0.25">
      <c r="A45" s="126" t="s">
        <v>74</v>
      </c>
      <c r="B45" s="132">
        <v>0.08</v>
      </c>
      <c r="C45" s="125" t="s">
        <v>75</v>
      </c>
      <c r="D45" s="132">
        <f t="shared" si="2"/>
        <v>27232.375</v>
      </c>
      <c r="E45" s="132">
        <v>2178.59</v>
      </c>
    </row>
    <row r="46" spans="1:5" ht="30" x14ac:dyDescent="0.25">
      <c r="A46" s="126" t="s">
        <v>59</v>
      </c>
      <c r="B46" s="132">
        <v>4.5049999999999999</v>
      </c>
      <c r="C46" s="125" t="s">
        <v>16</v>
      </c>
      <c r="D46" s="132">
        <f t="shared" si="2"/>
        <v>1805.2452830188679</v>
      </c>
      <c r="E46" s="132">
        <v>8132.63</v>
      </c>
    </row>
    <row r="47" spans="1:5" x14ac:dyDescent="0.25">
      <c r="A47" s="126" t="s">
        <v>258</v>
      </c>
      <c r="B47" s="132">
        <v>1</v>
      </c>
      <c r="C47" s="125" t="s">
        <v>75</v>
      </c>
      <c r="D47" s="132">
        <f t="shared" si="2"/>
        <v>312.97000000000003</v>
      </c>
      <c r="E47" s="132">
        <v>312.97000000000003</v>
      </c>
    </row>
    <row r="48" spans="1:5" x14ac:dyDescent="0.25">
      <c r="A48" s="126" t="s">
        <v>76</v>
      </c>
      <c r="B48" s="132">
        <v>0.19</v>
      </c>
      <c r="C48" s="125" t="s">
        <v>15</v>
      </c>
      <c r="D48" s="132">
        <f t="shared" si="2"/>
        <v>15747.263157894737</v>
      </c>
      <c r="E48" s="132">
        <v>2991.98</v>
      </c>
    </row>
    <row r="49" spans="1:5" ht="30" x14ac:dyDescent="0.25">
      <c r="A49" s="126" t="s">
        <v>62</v>
      </c>
      <c r="B49" s="132">
        <v>6</v>
      </c>
      <c r="C49" s="125" t="s">
        <v>18</v>
      </c>
      <c r="D49" s="132">
        <f t="shared" si="2"/>
        <v>227.21833333333333</v>
      </c>
      <c r="E49" s="132">
        <v>1363.31</v>
      </c>
    </row>
    <row r="50" spans="1:5" x14ac:dyDescent="0.25">
      <c r="A50" s="126" t="s">
        <v>100</v>
      </c>
      <c r="B50" s="132">
        <v>2</v>
      </c>
      <c r="C50" s="125" t="s">
        <v>101</v>
      </c>
      <c r="D50" s="132">
        <f t="shared" si="2"/>
        <v>73.19</v>
      </c>
      <c r="E50" s="132">
        <v>146.38</v>
      </c>
    </row>
    <row r="51" spans="1:5" x14ac:dyDescent="0.25">
      <c r="A51" s="126" t="s">
        <v>259</v>
      </c>
      <c r="B51" s="132">
        <v>1</v>
      </c>
      <c r="C51" s="125" t="s">
        <v>13</v>
      </c>
      <c r="D51" s="132">
        <f t="shared" si="2"/>
        <v>7308.67</v>
      </c>
      <c r="E51" s="132">
        <v>7308.67</v>
      </c>
    </row>
    <row r="52" spans="1:5" x14ac:dyDescent="0.25">
      <c r="A52" s="126" t="s">
        <v>192</v>
      </c>
      <c r="B52" s="132">
        <v>14021</v>
      </c>
      <c r="C52" s="125" t="s">
        <v>193</v>
      </c>
      <c r="D52" s="132">
        <v>1.2219428000855859</v>
      </c>
      <c r="E52" s="132">
        <v>17132.86</v>
      </c>
    </row>
    <row r="53" spans="1:5" x14ac:dyDescent="0.25">
      <c r="A53" s="126" t="s">
        <v>260</v>
      </c>
      <c r="B53" s="132">
        <v>1</v>
      </c>
      <c r="C53" s="125" t="s">
        <v>101</v>
      </c>
      <c r="D53" s="132">
        <f t="shared" si="2"/>
        <v>1679.59</v>
      </c>
      <c r="E53" s="132">
        <v>1679.59</v>
      </c>
    </row>
    <row r="54" spans="1:5" x14ac:dyDescent="0.25">
      <c r="A54" s="126" t="s">
        <v>261</v>
      </c>
      <c r="B54" s="132">
        <v>1</v>
      </c>
      <c r="C54" s="125" t="s">
        <v>13</v>
      </c>
      <c r="D54" s="132">
        <f t="shared" si="2"/>
        <v>178.36</v>
      </c>
      <c r="E54" s="132">
        <v>178.36</v>
      </c>
    </row>
    <row r="55" spans="1:5" ht="30" x14ac:dyDescent="0.25">
      <c r="A55" s="126" t="s">
        <v>262</v>
      </c>
      <c r="B55" s="132">
        <v>1</v>
      </c>
      <c r="C55" s="125" t="s">
        <v>103</v>
      </c>
      <c r="D55" s="132">
        <f t="shared" si="2"/>
        <v>132.97999999999999</v>
      </c>
      <c r="E55" s="132">
        <v>132.97999999999999</v>
      </c>
    </row>
    <row r="56" spans="1:5" ht="30" x14ac:dyDescent="0.25">
      <c r="A56" s="126" t="s">
        <v>263</v>
      </c>
      <c r="B56" s="132">
        <v>1</v>
      </c>
      <c r="C56" s="125" t="s">
        <v>19</v>
      </c>
      <c r="D56" s="132">
        <f t="shared" si="2"/>
        <v>716.63</v>
      </c>
      <c r="E56" s="132">
        <v>716.63</v>
      </c>
    </row>
    <row r="57" spans="1:5" ht="30" x14ac:dyDescent="0.25">
      <c r="A57" s="126" t="s">
        <v>264</v>
      </c>
      <c r="B57" s="132">
        <v>1</v>
      </c>
      <c r="C57" s="125" t="s">
        <v>19</v>
      </c>
      <c r="D57" s="132">
        <f t="shared" si="2"/>
        <v>610.09</v>
      </c>
      <c r="E57" s="132">
        <v>610.09</v>
      </c>
    </row>
    <row r="58" spans="1:5" ht="30" x14ac:dyDescent="0.25">
      <c r="A58" s="126" t="s">
        <v>265</v>
      </c>
      <c r="B58" s="132">
        <v>0.01</v>
      </c>
      <c r="C58" s="125" t="s">
        <v>17</v>
      </c>
      <c r="D58" s="132">
        <f t="shared" si="2"/>
        <v>72435</v>
      </c>
      <c r="E58" s="132">
        <v>724.35</v>
      </c>
    </row>
    <row r="59" spans="1:5" x14ac:dyDescent="0.25">
      <c r="A59" s="126" t="s">
        <v>65</v>
      </c>
      <c r="B59" s="132">
        <v>31</v>
      </c>
      <c r="C59" s="125" t="s">
        <v>19</v>
      </c>
      <c r="D59" s="132">
        <f t="shared" si="2"/>
        <v>271.18838709677419</v>
      </c>
      <c r="E59" s="132">
        <v>8406.84</v>
      </c>
    </row>
    <row r="60" spans="1:5" s="106" customFormat="1" ht="28.5" x14ac:dyDescent="0.2">
      <c r="A60" s="127" t="s">
        <v>266</v>
      </c>
      <c r="B60" s="131"/>
      <c r="C60" s="131"/>
      <c r="D60" s="132"/>
      <c r="E60" s="131"/>
    </row>
    <row r="61" spans="1:5" x14ac:dyDescent="0.25">
      <c r="A61" s="126" t="s">
        <v>267</v>
      </c>
      <c r="B61" s="132">
        <v>0.01</v>
      </c>
      <c r="C61" s="125" t="s">
        <v>17</v>
      </c>
      <c r="D61" s="132">
        <f t="shared" si="2"/>
        <v>15978</v>
      </c>
      <c r="E61" s="132">
        <v>159.78</v>
      </c>
    </row>
    <row r="62" spans="1:5" x14ac:dyDescent="0.25">
      <c r="A62" s="126" t="s">
        <v>209</v>
      </c>
      <c r="B62" s="132">
        <v>0.01</v>
      </c>
      <c r="C62" s="125" t="s">
        <v>17</v>
      </c>
      <c r="D62" s="132">
        <f t="shared" si="2"/>
        <v>22037</v>
      </c>
      <c r="E62" s="132">
        <v>220.37</v>
      </c>
    </row>
    <row r="63" spans="1:5" ht="30" x14ac:dyDescent="0.25">
      <c r="A63" s="126" t="s">
        <v>268</v>
      </c>
      <c r="B63" s="132">
        <v>7.3999999999999996E-2</v>
      </c>
      <c r="C63" s="125" t="s">
        <v>269</v>
      </c>
      <c r="D63" s="132">
        <f t="shared" si="2"/>
        <v>3242.0270270270271</v>
      </c>
      <c r="E63" s="132">
        <v>239.91</v>
      </c>
    </row>
    <row r="64" spans="1:5" ht="30" x14ac:dyDescent="0.25">
      <c r="A64" s="126" t="s">
        <v>270</v>
      </c>
      <c r="B64" s="132">
        <v>1</v>
      </c>
      <c r="C64" s="125" t="s">
        <v>13</v>
      </c>
      <c r="D64" s="132">
        <f t="shared" si="2"/>
        <v>229.25</v>
      </c>
      <c r="E64" s="132">
        <v>229.25</v>
      </c>
    </row>
    <row r="65" spans="1:5" ht="30" x14ac:dyDescent="0.25">
      <c r="A65" s="126" t="s">
        <v>271</v>
      </c>
      <c r="B65" s="132">
        <v>0.02</v>
      </c>
      <c r="C65" s="125" t="s">
        <v>80</v>
      </c>
      <c r="D65" s="132">
        <f t="shared" si="2"/>
        <v>30957.999999999996</v>
      </c>
      <c r="E65" s="132">
        <v>619.16</v>
      </c>
    </row>
    <row r="66" spans="1:5" ht="30" x14ac:dyDescent="0.25">
      <c r="A66" s="126" t="s">
        <v>272</v>
      </c>
      <c r="B66" s="132">
        <v>3.0000000000000001E-3</v>
      </c>
      <c r="C66" s="125" t="s">
        <v>80</v>
      </c>
      <c r="D66" s="132">
        <f t="shared" si="2"/>
        <v>15643.333333333332</v>
      </c>
      <c r="E66" s="132">
        <v>46.93</v>
      </c>
    </row>
    <row r="67" spans="1:5" x14ac:dyDescent="0.25">
      <c r="A67" s="126" t="s">
        <v>116</v>
      </c>
      <c r="B67" s="132">
        <v>0.5</v>
      </c>
      <c r="C67" s="125" t="s">
        <v>17</v>
      </c>
      <c r="D67" s="132">
        <f t="shared" si="2"/>
        <v>4154.58</v>
      </c>
      <c r="E67" s="132">
        <v>2077.29</v>
      </c>
    </row>
    <row r="68" spans="1:5" ht="45" x14ac:dyDescent="0.25">
      <c r="A68" s="126" t="s">
        <v>213</v>
      </c>
      <c r="B68" s="132">
        <v>5.04</v>
      </c>
      <c r="C68" s="125" t="s">
        <v>12</v>
      </c>
      <c r="D68" s="132">
        <f t="shared" si="2"/>
        <v>286.77579365079362</v>
      </c>
      <c r="E68" s="132">
        <v>1445.35</v>
      </c>
    </row>
    <row r="69" spans="1:5" ht="30" x14ac:dyDescent="0.25">
      <c r="A69" s="126" t="s">
        <v>273</v>
      </c>
      <c r="B69" s="132">
        <v>1.26</v>
      </c>
      <c r="C69" s="125" t="s">
        <v>12</v>
      </c>
      <c r="D69" s="132">
        <f t="shared" si="2"/>
        <v>310.96031746031747</v>
      </c>
      <c r="E69" s="132">
        <v>391.81</v>
      </c>
    </row>
    <row r="70" spans="1:5" x14ac:dyDescent="0.25">
      <c r="A70" s="126" t="s">
        <v>274</v>
      </c>
      <c r="B70" s="132">
        <v>0.01</v>
      </c>
      <c r="C70" s="125" t="s">
        <v>191</v>
      </c>
      <c r="D70" s="132">
        <f t="shared" si="2"/>
        <v>22085</v>
      </c>
      <c r="E70" s="132">
        <v>220.85</v>
      </c>
    </row>
    <row r="71" spans="1:5" x14ac:dyDescent="0.25">
      <c r="A71" s="126" t="s">
        <v>275</v>
      </c>
      <c r="B71" s="132">
        <v>0.02</v>
      </c>
      <c r="C71" s="125" t="s">
        <v>191</v>
      </c>
      <c r="D71" s="132">
        <f t="shared" si="2"/>
        <v>75459</v>
      </c>
      <c r="E71" s="132">
        <v>1509.18</v>
      </c>
    </row>
    <row r="72" spans="1:5" ht="30" x14ac:dyDescent="0.25">
      <c r="A72" s="126" t="s">
        <v>121</v>
      </c>
      <c r="B72" s="132">
        <v>0.01</v>
      </c>
      <c r="C72" s="125" t="s">
        <v>17</v>
      </c>
      <c r="D72" s="132">
        <f t="shared" si="2"/>
        <v>56265</v>
      </c>
      <c r="E72" s="132">
        <v>562.65</v>
      </c>
    </row>
    <row r="73" spans="1:5" ht="30" x14ac:dyDescent="0.25">
      <c r="A73" s="126" t="s">
        <v>122</v>
      </c>
      <c r="B73" s="132">
        <v>3.3000000000000002E-2</v>
      </c>
      <c r="C73" s="125" t="s">
        <v>15</v>
      </c>
      <c r="D73" s="132">
        <f t="shared" si="2"/>
        <v>50279.090909090904</v>
      </c>
      <c r="E73" s="132">
        <v>1659.21</v>
      </c>
    </row>
    <row r="74" spans="1:5" x14ac:dyDescent="0.25">
      <c r="A74" s="126" t="s">
        <v>276</v>
      </c>
      <c r="B74" s="132">
        <v>0.04</v>
      </c>
      <c r="C74" s="125" t="s">
        <v>17</v>
      </c>
      <c r="D74" s="132">
        <f t="shared" si="2"/>
        <v>49453.5</v>
      </c>
      <c r="E74" s="132">
        <v>1978.14</v>
      </c>
    </row>
    <row r="75" spans="1:5" ht="30" x14ac:dyDescent="0.25">
      <c r="A75" s="126" t="s">
        <v>195</v>
      </c>
      <c r="B75" s="132">
        <v>0.1</v>
      </c>
      <c r="C75" s="125" t="s">
        <v>196</v>
      </c>
      <c r="D75" s="132">
        <f t="shared" si="2"/>
        <v>2126.2999999999997</v>
      </c>
      <c r="E75" s="132">
        <v>212.63</v>
      </c>
    </row>
    <row r="76" spans="1:5" x14ac:dyDescent="0.25">
      <c r="A76" s="126" t="s">
        <v>198</v>
      </c>
      <c r="B76" s="132">
        <v>0.01</v>
      </c>
      <c r="C76" s="125" t="s">
        <v>75</v>
      </c>
      <c r="D76" s="132">
        <f t="shared" si="2"/>
        <v>27987</v>
      </c>
      <c r="E76" s="132">
        <v>279.87</v>
      </c>
    </row>
    <row r="77" spans="1:5" ht="30" x14ac:dyDescent="0.25">
      <c r="A77" s="126" t="s">
        <v>66</v>
      </c>
      <c r="B77" s="132">
        <v>2.2559999999999998</v>
      </c>
      <c r="C77" s="125" t="s">
        <v>16</v>
      </c>
      <c r="D77" s="132">
        <f t="shared" si="2"/>
        <v>1814.2952127659578</v>
      </c>
      <c r="E77" s="132">
        <v>4093.05</v>
      </c>
    </row>
    <row r="78" spans="1:5" ht="30" x14ac:dyDescent="0.25">
      <c r="A78" s="126" t="s">
        <v>199</v>
      </c>
      <c r="B78" s="132">
        <v>2.2549999999999999</v>
      </c>
      <c r="C78" s="125" t="s">
        <v>16</v>
      </c>
      <c r="D78" s="132">
        <f t="shared" si="2"/>
        <v>1834.3237250554323</v>
      </c>
      <c r="E78" s="132">
        <v>4136.3999999999996</v>
      </c>
    </row>
    <row r="79" spans="1:5" ht="45" x14ac:dyDescent="0.25">
      <c r="A79" s="126" t="s">
        <v>277</v>
      </c>
      <c r="B79" s="132">
        <v>0.78</v>
      </c>
      <c r="C79" s="125" t="s">
        <v>16</v>
      </c>
      <c r="D79" s="132">
        <f t="shared" si="2"/>
        <v>1918.4615384615386</v>
      </c>
      <c r="E79" s="132">
        <v>1496.4</v>
      </c>
    </row>
    <row r="80" spans="1:5" ht="30" x14ac:dyDescent="0.25">
      <c r="A80" s="126" t="s">
        <v>278</v>
      </c>
      <c r="B80" s="132">
        <v>167</v>
      </c>
      <c r="C80" s="125" t="s">
        <v>279</v>
      </c>
      <c r="D80" s="132">
        <f t="shared" si="2"/>
        <v>72.592215568862272</v>
      </c>
      <c r="E80" s="132">
        <v>12122.9</v>
      </c>
    </row>
    <row r="81" spans="1:5" ht="30" x14ac:dyDescent="0.25">
      <c r="A81" s="126" t="s">
        <v>280</v>
      </c>
      <c r="B81" s="132">
        <v>20</v>
      </c>
      <c r="C81" s="125" t="s">
        <v>279</v>
      </c>
      <c r="D81" s="132">
        <f t="shared" si="2"/>
        <v>101.12350000000001</v>
      </c>
      <c r="E81" s="132">
        <v>2022.47</v>
      </c>
    </row>
    <row r="82" spans="1:5" x14ac:dyDescent="0.25">
      <c r="A82" s="126" t="s">
        <v>281</v>
      </c>
      <c r="B82" s="132">
        <v>13</v>
      </c>
      <c r="C82" s="125" t="s">
        <v>185</v>
      </c>
      <c r="D82" s="132">
        <f t="shared" si="2"/>
        <v>212.46923076923076</v>
      </c>
      <c r="E82" s="132">
        <v>2762.1</v>
      </c>
    </row>
    <row r="83" spans="1:5" ht="30" x14ac:dyDescent="0.25">
      <c r="A83" s="126" t="s">
        <v>202</v>
      </c>
      <c r="B83" s="132" t="s">
        <v>298</v>
      </c>
      <c r="C83" s="125" t="s">
        <v>16</v>
      </c>
      <c r="D83" s="132">
        <f>E83</f>
        <v>11161.61</v>
      </c>
      <c r="E83" s="132">
        <v>11161.61</v>
      </c>
    </row>
    <row r="84" spans="1:5" x14ac:dyDescent="0.25">
      <c r="A84" s="126" t="s">
        <v>282</v>
      </c>
      <c r="B84" s="132">
        <v>16</v>
      </c>
      <c r="C84" s="125" t="s">
        <v>283</v>
      </c>
      <c r="D84" s="132">
        <f t="shared" si="2"/>
        <v>239.53312500000001</v>
      </c>
      <c r="E84" s="132">
        <v>3832.53</v>
      </c>
    </row>
    <row r="85" spans="1:5" ht="30" x14ac:dyDescent="0.25">
      <c r="A85" s="126" t="s">
        <v>203</v>
      </c>
      <c r="B85" s="132">
        <v>0.2</v>
      </c>
      <c r="C85" s="125" t="s">
        <v>16</v>
      </c>
      <c r="D85" s="132">
        <f t="shared" si="2"/>
        <v>1960.4499999999998</v>
      </c>
      <c r="E85" s="132">
        <v>392.09</v>
      </c>
    </row>
    <row r="86" spans="1:5" x14ac:dyDescent="0.25">
      <c r="A86" s="126" t="s">
        <v>204</v>
      </c>
      <c r="B86" s="132">
        <v>0.06</v>
      </c>
      <c r="C86" s="125" t="s">
        <v>16</v>
      </c>
      <c r="D86" s="132">
        <f t="shared" si="2"/>
        <v>1958.6666666666667</v>
      </c>
      <c r="E86" s="132">
        <v>117.52</v>
      </c>
    </row>
    <row r="87" spans="1:5" x14ac:dyDescent="0.25">
      <c r="A87" s="126" t="s">
        <v>205</v>
      </c>
      <c r="B87" s="132">
        <v>0.01</v>
      </c>
      <c r="C87" s="125" t="s">
        <v>15</v>
      </c>
      <c r="D87" s="132">
        <f t="shared" si="2"/>
        <v>11787</v>
      </c>
      <c r="E87" s="132">
        <v>117.87</v>
      </c>
    </row>
    <row r="88" spans="1:5" x14ac:dyDescent="0.25">
      <c r="A88" s="126" t="s">
        <v>284</v>
      </c>
      <c r="B88" s="132">
        <v>0.04</v>
      </c>
      <c r="C88" s="125" t="s">
        <v>191</v>
      </c>
      <c r="D88" s="132">
        <f t="shared" si="2"/>
        <v>31893</v>
      </c>
      <c r="E88" s="132">
        <v>1275.72</v>
      </c>
    </row>
    <row r="89" spans="1:5" x14ac:dyDescent="0.25">
      <c r="A89" s="126" t="s">
        <v>285</v>
      </c>
      <c r="B89" s="132">
        <v>0.04</v>
      </c>
      <c r="C89" s="125" t="s">
        <v>191</v>
      </c>
      <c r="D89" s="132">
        <f t="shared" si="2"/>
        <v>34512.75</v>
      </c>
      <c r="E89" s="132">
        <v>1380.51</v>
      </c>
    </row>
    <row r="90" spans="1:5" x14ac:dyDescent="0.25">
      <c r="A90" s="126" t="s">
        <v>286</v>
      </c>
      <c r="B90" s="132">
        <v>0.01</v>
      </c>
      <c r="C90" s="125" t="s">
        <v>191</v>
      </c>
      <c r="D90" s="132">
        <f t="shared" si="2"/>
        <v>35621</v>
      </c>
      <c r="E90" s="132">
        <v>356.21</v>
      </c>
    </row>
    <row r="91" spans="1:5" ht="30" x14ac:dyDescent="0.25">
      <c r="A91" s="126" t="s">
        <v>113</v>
      </c>
      <c r="B91" s="132">
        <v>6.0000000000000001E-3</v>
      </c>
      <c r="C91" s="125" t="s">
        <v>80</v>
      </c>
      <c r="D91" s="132">
        <f t="shared" si="2"/>
        <v>201176.66666666666</v>
      </c>
      <c r="E91" s="132">
        <v>1207.06</v>
      </c>
    </row>
    <row r="92" spans="1:5" ht="30" x14ac:dyDescent="0.25">
      <c r="A92" s="126" t="s">
        <v>206</v>
      </c>
      <c r="B92" s="132">
        <v>0.06</v>
      </c>
      <c r="C92" s="125" t="s">
        <v>17</v>
      </c>
      <c r="D92" s="132">
        <f t="shared" si="2"/>
        <v>31117.166666666668</v>
      </c>
      <c r="E92" s="132">
        <v>1867.03</v>
      </c>
    </row>
    <row r="93" spans="1:5" s="106" customFormat="1" ht="28.5" x14ac:dyDescent="0.2">
      <c r="A93" s="127" t="s">
        <v>38</v>
      </c>
      <c r="B93" s="131"/>
      <c r="C93" s="131"/>
      <c r="D93" s="131"/>
      <c r="E93" s="131"/>
    </row>
    <row r="94" spans="1:5" ht="30" x14ac:dyDescent="0.25">
      <c r="A94" s="126" t="s">
        <v>57</v>
      </c>
      <c r="B94" s="132" t="s">
        <v>220</v>
      </c>
      <c r="C94" s="125" t="s">
        <v>11</v>
      </c>
      <c r="D94" s="132">
        <f>E94</f>
        <v>14717.94</v>
      </c>
      <c r="E94" s="132">
        <v>14717.94</v>
      </c>
    </row>
    <row r="95" spans="1:5" x14ac:dyDescent="0.25">
      <c r="A95" s="126" t="s">
        <v>287</v>
      </c>
      <c r="B95" s="132" t="s">
        <v>22</v>
      </c>
      <c r="C95" s="125" t="s">
        <v>288</v>
      </c>
      <c r="D95" s="132">
        <f t="shared" ref="D95:D100" si="3">E95</f>
        <v>1100</v>
      </c>
      <c r="E95" s="132">
        <v>1100</v>
      </c>
    </row>
    <row r="96" spans="1:5" s="106" customFormat="1" x14ac:dyDescent="0.2">
      <c r="A96" s="127" t="s">
        <v>77</v>
      </c>
      <c r="B96" s="131"/>
      <c r="C96" s="131"/>
      <c r="D96" s="132"/>
      <c r="E96" s="131"/>
    </row>
    <row r="97" spans="1:5" x14ac:dyDescent="0.25">
      <c r="A97" s="126" t="s">
        <v>289</v>
      </c>
      <c r="B97" s="132" t="s">
        <v>220</v>
      </c>
      <c r="C97" s="125" t="s">
        <v>13</v>
      </c>
      <c r="D97" s="132">
        <f t="shared" si="3"/>
        <v>4642</v>
      </c>
      <c r="E97" s="132">
        <v>4642</v>
      </c>
    </row>
    <row r="98" spans="1:5" x14ac:dyDescent="0.25">
      <c r="A98" s="126" t="s">
        <v>78</v>
      </c>
      <c r="B98" s="132" t="s">
        <v>220</v>
      </c>
      <c r="C98" s="125" t="s">
        <v>11</v>
      </c>
      <c r="D98" s="132">
        <f t="shared" si="3"/>
        <v>21600</v>
      </c>
      <c r="E98" s="132">
        <v>21600</v>
      </c>
    </row>
    <row r="99" spans="1:5" s="106" customFormat="1" ht="28.5" x14ac:dyDescent="0.2">
      <c r="A99" s="127" t="s">
        <v>290</v>
      </c>
      <c r="B99" s="131"/>
      <c r="C99" s="131"/>
      <c r="D99" s="132"/>
      <c r="E99" s="131"/>
    </row>
    <row r="100" spans="1:5" x14ac:dyDescent="0.25">
      <c r="A100" s="126" t="s">
        <v>291</v>
      </c>
      <c r="B100" s="132" t="s">
        <v>22</v>
      </c>
      <c r="C100" s="125" t="s">
        <v>11</v>
      </c>
      <c r="D100" s="132">
        <f t="shared" si="3"/>
        <v>6068.83</v>
      </c>
      <c r="E100" s="132">
        <v>6068.83</v>
      </c>
    </row>
    <row r="101" spans="1:5" s="27" customFormat="1" x14ac:dyDescent="0.25">
      <c r="A101" s="34" t="s">
        <v>10</v>
      </c>
      <c r="B101" s="39"/>
      <c r="C101" s="39"/>
      <c r="D101" s="59"/>
      <c r="E101" s="60"/>
    </row>
    <row r="102" spans="1:5" s="27" customFormat="1" x14ac:dyDescent="0.25">
      <c r="A102" s="139" t="s">
        <v>302</v>
      </c>
      <c r="B102" s="40"/>
      <c r="C102" s="40"/>
      <c r="D102" s="57"/>
      <c r="E102" s="101">
        <v>8640</v>
      </c>
    </row>
    <row r="103" spans="1:5" s="27" customFormat="1" x14ac:dyDescent="0.25">
      <c r="A103" s="35" t="s">
        <v>70</v>
      </c>
      <c r="B103" s="40" t="s">
        <v>21</v>
      </c>
      <c r="C103" s="136" t="s">
        <v>11</v>
      </c>
      <c r="D103" s="57">
        <f>E103</f>
        <v>46305.981000000014</v>
      </c>
      <c r="E103" s="58">
        <f>SUM(E17:E102)*10%</f>
        <v>46305.981000000014</v>
      </c>
    </row>
    <row r="104" spans="1:5" s="106" customFormat="1" ht="14.25" x14ac:dyDescent="0.2">
      <c r="A104" s="128" t="s">
        <v>24</v>
      </c>
      <c r="B104" s="133"/>
      <c r="C104" s="137"/>
      <c r="D104" s="134"/>
      <c r="E104" s="133">
        <f>SUM(E16:E103)</f>
        <v>509365.79100000014</v>
      </c>
    </row>
    <row r="107" spans="1:5" ht="39.75" customHeight="1" x14ac:dyDescent="0.25">
      <c r="A107" s="217" t="s">
        <v>303</v>
      </c>
      <c r="B107" s="217"/>
      <c r="C107" s="217"/>
      <c r="D107" s="217"/>
      <c r="E107" s="217"/>
    </row>
    <row r="108" spans="1:5" ht="27.75" customHeight="1" x14ac:dyDescent="0.25">
      <c r="A108" s="217" t="s">
        <v>292</v>
      </c>
      <c r="B108" s="217"/>
      <c r="C108" s="217"/>
      <c r="D108" s="217"/>
      <c r="E108" s="217"/>
    </row>
    <row r="109" spans="1:5" ht="24" customHeight="1" x14ac:dyDescent="0.25">
      <c r="A109" s="217" t="s">
        <v>293</v>
      </c>
      <c r="B109" s="217"/>
      <c r="C109" s="217"/>
      <c r="D109" s="217"/>
      <c r="E109" s="217"/>
    </row>
    <row r="110" spans="1:5" ht="30.75" customHeight="1" x14ac:dyDescent="0.25">
      <c r="A110" s="217" t="s">
        <v>294</v>
      </c>
      <c r="B110" s="217"/>
      <c r="C110" s="217"/>
      <c r="D110" s="217"/>
      <c r="E110" s="217"/>
    </row>
    <row r="112" spans="1:5" ht="24.75" customHeight="1" x14ac:dyDescent="0.25"/>
    <row r="113" spans="1:4" ht="18.75" customHeight="1" x14ac:dyDescent="0.25">
      <c r="A113" s="122" t="s">
        <v>304</v>
      </c>
    </row>
    <row r="114" spans="1:4" ht="15.75" customHeight="1" x14ac:dyDescent="0.25">
      <c r="A114" s="123" t="s">
        <v>299</v>
      </c>
    </row>
    <row r="115" spans="1:4" ht="10.5" customHeight="1" x14ac:dyDescent="0.25">
      <c r="B115" s="121"/>
      <c r="D115" s="121" t="s">
        <v>26</v>
      </c>
    </row>
    <row r="117" spans="1:4" x14ac:dyDescent="0.25">
      <c r="A117" s="122" t="s">
        <v>295</v>
      </c>
    </row>
    <row r="118" spans="1:4" ht="10.5" customHeight="1" x14ac:dyDescent="0.25">
      <c r="B118" s="121"/>
      <c r="D118" s="121" t="s">
        <v>26</v>
      </c>
    </row>
    <row r="119" spans="1:4" ht="11.25" customHeight="1" x14ac:dyDescent="0.25"/>
  </sheetData>
  <mergeCells count="10">
    <mergeCell ref="A107:E107"/>
    <mergeCell ref="A108:E108"/>
    <mergeCell ref="A109:E109"/>
    <mergeCell ref="A110:E110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workbookViewId="0">
      <selection activeCell="F16" sqref="F16"/>
    </sheetView>
  </sheetViews>
  <sheetFormatPr defaultColWidth="9.140625"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7" width="9.140625" style="96"/>
    <col min="8" max="8" width="14.5703125" style="96" bestFit="1" customWidth="1"/>
    <col min="9" max="16384" width="9.140625" style="96"/>
  </cols>
  <sheetData>
    <row r="1" spans="1:19" s="67" customFormat="1" ht="35.25" customHeight="1" x14ac:dyDescent="0.3">
      <c r="A1" s="208" t="s">
        <v>305</v>
      </c>
      <c r="B1" s="208"/>
      <c r="C1" s="208"/>
      <c r="D1" s="208"/>
      <c r="E1" s="208"/>
      <c r="F1" s="208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306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209" t="s">
        <v>154</v>
      </c>
      <c r="B5" s="209"/>
      <c r="C5" s="209"/>
      <c r="D5" s="209"/>
      <c r="E5" s="209"/>
      <c r="F5" s="20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9" t="s">
        <v>155</v>
      </c>
      <c r="B6" s="109">
        <v>4</v>
      </c>
      <c r="C6" s="109" t="s">
        <v>156</v>
      </c>
      <c r="D6" s="138">
        <v>3764.8</v>
      </c>
      <c r="E6" s="109" t="s">
        <v>157</v>
      </c>
      <c r="F6" s="111">
        <v>1691.7</v>
      </c>
      <c r="G6" s="72"/>
      <c r="H6" s="74"/>
      <c r="I6" s="75"/>
      <c r="J6" s="76"/>
      <c r="K6" s="140"/>
      <c r="L6" s="78"/>
      <c r="M6" s="78"/>
      <c r="N6" s="78"/>
      <c r="O6" s="78"/>
      <c r="P6" s="79"/>
      <c r="Q6" s="210"/>
      <c r="R6" s="211"/>
      <c r="S6" s="80"/>
    </row>
    <row r="7" spans="1:19" s="83" customFormat="1" ht="32.25" customHeight="1" x14ac:dyDescent="0.25">
      <c r="A7" s="109" t="s">
        <v>158</v>
      </c>
      <c r="B7" s="109">
        <v>4</v>
      </c>
      <c r="C7" s="109" t="s">
        <v>159</v>
      </c>
      <c r="D7" s="138">
        <v>0</v>
      </c>
      <c r="E7" s="109" t="s">
        <v>160</v>
      </c>
      <c r="F7" s="111">
        <v>1127.8</v>
      </c>
      <c r="G7" s="72"/>
      <c r="H7" s="74"/>
      <c r="I7" s="75"/>
      <c r="J7" s="76"/>
      <c r="K7" s="140"/>
      <c r="L7" s="78"/>
      <c r="M7" s="78"/>
      <c r="N7" s="78"/>
      <c r="O7" s="78"/>
      <c r="P7" s="79"/>
      <c r="Q7" s="210"/>
      <c r="R7" s="212"/>
      <c r="S7" s="82"/>
    </row>
    <row r="8" spans="1:19" s="83" customFormat="1" ht="50.25" customHeight="1" x14ac:dyDescent="0.25">
      <c r="A8" s="109" t="s">
        <v>161</v>
      </c>
      <c r="B8" s="109">
        <v>64</v>
      </c>
      <c r="C8" s="109" t="s">
        <v>162</v>
      </c>
      <c r="D8" s="111">
        <v>396.5</v>
      </c>
      <c r="E8" s="109" t="s">
        <v>163</v>
      </c>
      <c r="F8" s="111">
        <v>732.5</v>
      </c>
      <c r="G8" s="72"/>
      <c r="H8" s="74"/>
      <c r="I8" s="75"/>
      <c r="J8" s="76"/>
      <c r="K8" s="140"/>
      <c r="L8" s="78"/>
      <c r="M8" s="78"/>
      <c r="N8" s="78"/>
      <c r="O8" s="78"/>
      <c r="P8" s="79"/>
      <c r="Q8" s="210"/>
      <c r="R8" s="211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140"/>
      <c r="L9" s="78"/>
      <c r="M9" s="78"/>
      <c r="N9" s="78"/>
      <c r="O9" s="78"/>
      <c r="P9" s="72"/>
      <c r="Q9" s="140"/>
      <c r="R9" s="141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142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205" t="s">
        <v>164</v>
      </c>
      <c r="B11" s="206"/>
      <c r="C11" s="206"/>
      <c r="D11" s="206"/>
      <c r="E11" s="207"/>
      <c r="F11" s="90" t="s">
        <v>165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4" customFormat="1" ht="30" customHeight="1" x14ac:dyDescent="0.25">
      <c r="A12" s="198" t="s">
        <v>166</v>
      </c>
      <c r="B12" s="199"/>
      <c r="C12" s="199"/>
      <c r="D12" s="199"/>
      <c r="E12" s="200"/>
      <c r="F12" s="112">
        <v>329929.75399999978</v>
      </c>
      <c r="G12" s="113"/>
    </row>
    <row r="13" spans="1:19" s="114" customFormat="1" ht="30" customHeight="1" x14ac:dyDescent="0.25">
      <c r="A13" s="198" t="s">
        <v>167</v>
      </c>
      <c r="B13" s="199"/>
      <c r="C13" s="199"/>
      <c r="D13" s="199"/>
      <c r="E13" s="200"/>
      <c r="F13" s="112">
        <v>109515.34000000008</v>
      </c>
    </row>
    <row r="14" spans="1:19" s="114" customFormat="1" ht="30" customHeight="1" x14ac:dyDescent="0.25">
      <c r="A14" s="198" t="s">
        <v>168</v>
      </c>
      <c r="B14" s="199"/>
      <c r="C14" s="199"/>
      <c r="D14" s="199"/>
      <c r="E14" s="200"/>
      <c r="F14" s="115">
        <f>SUM(F15:F17)</f>
        <v>674675.95</v>
      </c>
    </row>
    <row r="15" spans="1:19" s="89" customFormat="1" ht="28.5" customHeight="1" x14ac:dyDescent="0.25">
      <c r="A15" s="202" t="s">
        <v>169</v>
      </c>
      <c r="B15" s="203"/>
      <c r="C15" s="203"/>
      <c r="D15" s="203"/>
      <c r="E15" s="204"/>
      <c r="F15" s="92">
        <f>686568.6-22930.73</f>
        <v>663637.87</v>
      </c>
    </row>
    <row r="16" spans="1:19" s="89" customFormat="1" ht="29.25" customHeight="1" x14ac:dyDescent="0.25">
      <c r="A16" s="202" t="s">
        <v>170</v>
      </c>
      <c r="B16" s="203"/>
      <c r="C16" s="203"/>
      <c r="D16" s="203"/>
      <c r="E16" s="204"/>
      <c r="F16" s="92">
        <f>7780+558.08</f>
        <v>8338.08</v>
      </c>
    </row>
    <row r="17" spans="1:19" s="89" customFormat="1" ht="30" customHeight="1" x14ac:dyDescent="0.25">
      <c r="A17" s="202" t="s">
        <v>171</v>
      </c>
      <c r="B17" s="203"/>
      <c r="C17" s="203"/>
      <c r="D17" s="203"/>
      <c r="E17" s="204"/>
      <c r="F17" s="92">
        <v>2700</v>
      </c>
    </row>
    <row r="18" spans="1:19" s="114" customFormat="1" ht="30" customHeight="1" x14ac:dyDescent="0.25">
      <c r="A18" s="198" t="s">
        <v>172</v>
      </c>
      <c r="B18" s="199"/>
      <c r="C18" s="199"/>
      <c r="D18" s="199"/>
      <c r="E18" s="200"/>
      <c r="F18" s="115">
        <f>SUM(F19:F21)</f>
        <v>683068.51</v>
      </c>
    </row>
    <row r="19" spans="1:19" s="89" customFormat="1" ht="30" customHeight="1" x14ac:dyDescent="0.25">
      <c r="A19" s="202" t="s">
        <v>169</v>
      </c>
      <c r="B19" s="203"/>
      <c r="C19" s="203"/>
      <c r="D19" s="203"/>
      <c r="E19" s="204"/>
      <c r="F19" s="92">
        <f>673038.51</f>
        <v>673038.51</v>
      </c>
    </row>
    <row r="20" spans="1:19" s="89" customFormat="1" ht="30.75" customHeight="1" x14ac:dyDescent="0.25">
      <c r="A20" s="202" t="s">
        <v>170</v>
      </c>
      <c r="B20" s="203"/>
      <c r="C20" s="203"/>
      <c r="D20" s="203"/>
      <c r="E20" s="204"/>
      <c r="F20" s="92">
        <v>7780</v>
      </c>
    </row>
    <row r="21" spans="1:19" s="93" customFormat="1" ht="30" customHeight="1" x14ac:dyDescent="0.2">
      <c r="A21" s="202" t="s">
        <v>171</v>
      </c>
      <c r="B21" s="203"/>
      <c r="C21" s="203"/>
      <c r="D21" s="203"/>
      <c r="E21" s="204"/>
      <c r="F21" s="92">
        <v>2250</v>
      </c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s="116" customFormat="1" ht="30" customHeight="1" x14ac:dyDescent="0.25">
      <c r="A22" s="198" t="s">
        <v>173</v>
      </c>
      <c r="B22" s="199"/>
      <c r="C22" s="199"/>
      <c r="D22" s="199"/>
      <c r="E22" s="200"/>
      <c r="F22" s="115">
        <f>F12+F18</f>
        <v>1012998.2639999997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198" t="s">
        <v>174</v>
      </c>
      <c r="B23" s="199"/>
      <c r="C23" s="199"/>
      <c r="D23" s="199"/>
      <c r="E23" s="200"/>
      <c r="F23" s="115">
        <f>Лист1!E106</f>
        <v>993515.64400000009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8" t="s">
        <v>307</v>
      </c>
      <c r="B24" s="199"/>
      <c r="C24" s="199"/>
      <c r="D24" s="199"/>
      <c r="E24" s="200"/>
      <c r="F24" s="115">
        <f>F22-F23</f>
        <v>19482.619999999646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8" t="s">
        <v>176</v>
      </c>
      <c r="B25" s="199"/>
      <c r="C25" s="199"/>
      <c r="D25" s="199"/>
      <c r="E25" s="200"/>
      <c r="F25" s="112">
        <f>F13+F14-F18</f>
        <v>101122.78000000003</v>
      </c>
      <c r="G25" s="114"/>
      <c r="H25" s="114">
        <f>99858.45+1264.33</f>
        <v>101122.78</v>
      </c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3" customFormat="1" ht="11.45" customHeight="1" x14ac:dyDescent="0.25">
      <c r="A26" s="94"/>
      <c r="B26" s="94"/>
      <c r="C26" s="94"/>
      <c r="D26" s="94"/>
      <c r="E26" s="94"/>
      <c r="F26" s="94"/>
    </row>
    <row r="27" spans="1:19" s="95" customFormat="1" ht="48.75" customHeight="1" x14ac:dyDescent="0.2">
      <c r="A27" s="197" t="s">
        <v>177</v>
      </c>
      <c r="B27" s="197"/>
      <c r="C27" s="197"/>
      <c r="D27" s="197"/>
    </row>
    <row r="28" spans="1:19" s="67" customFormat="1" ht="21.75" customHeight="1" x14ac:dyDescent="0.25">
      <c r="A28" s="201" t="s">
        <v>178</v>
      </c>
      <c r="B28" s="201"/>
      <c r="C28" s="201"/>
      <c r="D28" s="201"/>
    </row>
    <row r="29" spans="1:19" s="67" customFormat="1" ht="22.5" customHeight="1" x14ac:dyDescent="0.25">
      <c r="A29" s="197" t="s">
        <v>44</v>
      </c>
      <c r="B29" s="197"/>
      <c r="C29" s="197"/>
      <c r="D29" s="197"/>
    </row>
    <row r="30" spans="1:19" s="67" customFormat="1" ht="22.5" customHeight="1" x14ac:dyDescent="0.25">
      <c r="A30" s="197" t="s">
        <v>45</v>
      </c>
      <c r="B30" s="197"/>
      <c r="C30" s="197"/>
      <c r="D30" s="6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21"/>
  <sheetViews>
    <sheetView view="pageBreakPreview" topLeftCell="A12" zoomScaleNormal="100" zoomScaleSheetLayoutView="100" workbookViewId="0">
      <selection activeCell="A22" sqref="A22:E22"/>
    </sheetView>
  </sheetViews>
  <sheetFormatPr defaultRowHeight="15" x14ac:dyDescent="0.25"/>
  <cols>
    <col min="1" max="1" width="56.28515625" style="143" customWidth="1"/>
    <col min="2" max="2" width="13.85546875" style="143" customWidth="1"/>
    <col min="3" max="3" width="13.140625" style="143" customWidth="1"/>
    <col min="4" max="4" width="13.85546875" style="143" customWidth="1"/>
    <col min="5" max="5" width="14.7109375" style="143" customWidth="1"/>
    <col min="6" max="255" width="8.140625" style="143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43" customFormat="1" ht="23.25" customHeight="1" x14ac:dyDescent="0.25">
      <c r="A1" s="218"/>
      <c r="B1" s="218"/>
      <c r="C1" s="218"/>
      <c r="D1" s="218"/>
      <c r="E1" s="218"/>
    </row>
    <row r="2" spans="1:5" s="143" customFormat="1" x14ac:dyDescent="0.25">
      <c r="A2" s="218" t="s">
        <v>227</v>
      </c>
      <c r="B2" s="218"/>
      <c r="C2" s="218"/>
      <c r="D2" s="218"/>
      <c r="E2" s="218"/>
    </row>
    <row r="3" spans="1:5" s="143" customFormat="1" ht="15.75" customHeight="1" x14ac:dyDescent="0.25">
      <c r="B3" s="218" t="s">
        <v>296</v>
      </c>
      <c r="C3" s="218"/>
      <c r="D3" s="218"/>
      <c r="E3" s="218"/>
    </row>
    <row r="4" spans="1:5" s="143" customFormat="1" x14ac:dyDescent="0.25">
      <c r="A4" s="220" t="s">
        <v>228</v>
      </c>
      <c r="B4" s="220"/>
      <c r="C4" s="220"/>
      <c r="D4" s="220"/>
      <c r="E4" s="220"/>
    </row>
    <row r="5" spans="1:5" s="143" customFormat="1" x14ac:dyDescent="0.25">
      <c r="A5" s="220" t="s">
        <v>229</v>
      </c>
      <c r="B5" s="220"/>
      <c r="C5" s="220"/>
      <c r="D5" s="220"/>
      <c r="E5" s="220"/>
    </row>
    <row r="6" spans="1:5" s="143" customFormat="1" ht="26.25" customHeight="1" x14ac:dyDescent="0.25">
      <c r="A6" s="218" t="s">
        <v>230</v>
      </c>
      <c r="B6" s="218"/>
      <c r="C6" s="218"/>
      <c r="D6" s="218"/>
      <c r="E6" s="143" t="s">
        <v>308</v>
      </c>
    </row>
    <row r="7" spans="1:5" s="143" customFormat="1" x14ac:dyDescent="0.25">
      <c r="A7" s="218"/>
      <c r="B7" s="218"/>
      <c r="C7" s="218"/>
      <c r="D7" s="218"/>
      <c r="E7" s="218"/>
    </row>
    <row r="8" spans="1:5" s="143" customFormat="1" ht="28.5" customHeight="1" x14ac:dyDescent="0.25">
      <c r="A8" s="219" t="s">
        <v>297</v>
      </c>
      <c r="B8" s="219"/>
      <c r="C8" s="219"/>
      <c r="D8" s="219"/>
      <c r="E8" s="219"/>
    </row>
    <row r="9" spans="1:5" s="143" customFormat="1" ht="29.25" customHeight="1" x14ac:dyDescent="0.25">
      <c r="A9" s="219" t="s">
        <v>232</v>
      </c>
      <c r="B9" s="219"/>
      <c r="C9" s="219"/>
      <c r="D9" s="219"/>
      <c r="E9" s="219"/>
    </row>
    <row r="10" spans="1:5" s="143" customFormat="1" ht="30" customHeight="1" x14ac:dyDescent="0.25">
      <c r="A10" s="219" t="s">
        <v>233</v>
      </c>
      <c r="B10" s="219"/>
      <c r="C10" s="219"/>
      <c r="D10" s="219"/>
      <c r="E10" s="219"/>
    </row>
    <row r="11" spans="1:5" s="143" customFormat="1" ht="30" customHeight="1" x14ac:dyDescent="0.25">
      <c r="A11" s="219" t="s">
        <v>234</v>
      </c>
      <c r="B11" s="219"/>
      <c r="C11" s="219"/>
      <c r="D11" s="219"/>
      <c r="E11" s="219"/>
    </row>
    <row r="12" spans="1:5" s="143" customFormat="1" ht="29.25" customHeight="1" x14ac:dyDescent="0.25">
      <c r="A12" s="219" t="s">
        <v>235</v>
      </c>
      <c r="B12" s="219"/>
      <c r="C12" s="219"/>
      <c r="D12" s="219"/>
      <c r="E12" s="219"/>
    </row>
    <row r="13" spans="1:5" s="143" customFormat="1" ht="28.5" customHeight="1" x14ac:dyDescent="0.25">
      <c r="A13" s="219" t="s">
        <v>236</v>
      </c>
      <c r="B13" s="219"/>
      <c r="C13" s="219"/>
      <c r="D13" s="219"/>
      <c r="E13" s="219"/>
    </row>
    <row r="14" spans="1:5" s="143" customFormat="1" ht="15.75" customHeight="1" x14ac:dyDescent="0.25">
      <c r="A14" s="218"/>
      <c r="B14" s="218"/>
      <c r="C14" s="218"/>
      <c r="D14" s="218"/>
      <c r="E14" s="218"/>
    </row>
    <row r="15" spans="1:5" s="143" customFormat="1" ht="135" x14ac:dyDescent="0.25">
      <c r="A15" s="144" t="s">
        <v>2</v>
      </c>
      <c r="B15" s="145" t="s">
        <v>238</v>
      </c>
      <c r="C15" s="145" t="s">
        <v>0</v>
      </c>
      <c r="D15" s="145" t="s">
        <v>237</v>
      </c>
      <c r="E15" s="145" t="s">
        <v>1</v>
      </c>
    </row>
    <row r="16" spans="1:5" s="143" customFormat="1" x14ac:dyDescent="0.25">
      <c r="A16" s="155" t="s">
        <v>8</v>
      </c>
      <c r="B16" s="146"/>
      <c r="C16" s="146"/>
      <c r="D16" s="146"/>
      <c r="E16" s="146"/>
    </row>
    <row r="17" spans="1:5" s="143" customFormat="1" x14ac:dyDescent="0.25">
      <c r="A17" s="144" t="s">
        <v>54</v>
      </c>
      <c r="B17" s="147" t="s">
        <v>21</v>
      </c>
      <c r="C17" s="147" t="s">
        <v>11</v>
      </c>
      <c r="D17" s="147">
        <v>0.13</v>
      </c>
      <c r="E17" s="147">
        <v>5873.09</v>
      </c>
    </row>
    <row r="18" spans="1:5" s="143" customFormat="1" ht="28.5" x14ac:dyDescent="0.25">
      <c r="A18" s="155" t="s">
        <v>239</v>
      </c>
      <c r="B18" s="146"/>
      <c r="C18" s="146"/>
      <c r="D18" s="146"/>
      <c r="E18" s="146"/>
    </row>
    <row r="19" spans="1:5" s="143" customFormat="1" ht="30" x14ac:dyDescent="0.25">
      <c r="A19" s="144" t="s">
        <v>309</v>
      </c>
      <c r="B19" s="147">
        <v>8.4909999999999997</v>
      </c>
      <c r="C19" s="147" t="s">
        <v>115</v>
      </c>
      <c r="D19" s="147">
        <f>E19/B19</f>
        <v>1366.7954304557766</v>
      </c>
      <c r="E19" s="147">
        <v>11605.46</v>
      </c>
    </row>
    <row r="20" spans="1:5" s="143" customFormat="1" x14ac:dyDescent="0.25">
      <c r="A20" s="144" t="s">
        <v>310</v>
      </c>
      <c r="B20" s="147" t="s">
        <v>22</v>
      </c>
      <c r="C20" s="147" t="s">
        <v>12</v>
      </c>
      <c r="D20" s="147">
        <f>E20</f>
        <v>1340.88</v>
      </c>
      <c r="E20" s="147">
        <v>1340.88</v>
      </c>
    </row>
    <row r="21" spans="1:5" s="143" customFormat="1" x14ac:dyDescent="0.25">
      <c r="A21" s="144" t="s">
        <v>311</v>
      </c>
      <c r="B21" s="147" t="s">
        <v>22</v>
      </c>
      <c r="C21" s="147" t="s">
        <v>12</v>
      </c>
      <c r="D21" s="147">
        <f t="shared" ref="D21:D34" si="0">E21</f>
        <v>19032</v>
      </c>
      <c r="E21" s="147">
        <v>19032</v>
      </c>
    </row>
    <row r="22" spans="1:5" s="143" customFormat="1" ht="30" x14ac:dyDescent="0.25">
      <c r="A22" s="144" t="s">
        <v>312</v>
      </c>
      <c r="B22" s="147" t="s">
        <v>22</v>
      </c>
      <c r="C22" s="147" t="s">
        <v>80</v>
      </c>
      <c r="D22" s="147">
        <f t="shared" si="0"/>
        <v>1508.04</v>
      </c>
      <c r="E22" s="147">
        <v>1508.04</v>
      </c>
    </row>
    <row r="23" spans="1:5" s="143" customFormat="1" ht="30" x14ac:dyDescent="0.25">
      <c r="A23" s="144" t="s">
        <v>313</v>
      </c>
      <c r="B23" s="147" t="s">
        <v>22</v>
      </c>
      <c r="C23" s="147" t="s">
        <v>80</v>
      </c>
      <c r="D23" s="147">
        <f t="shared" si="0"/>
        <v>1343.56</v>
      </c>
      <c r="E23" s="147">
        <v>1343.56</v>
      </c>
    </row>
    <row r="24" spans="1:5" s="143" customFormat="1" x14ac:dyDescent="0.25">
      <c r="A24" s="144" t="s">
        <v>243</v>
      </c>
      <c r="B24" s="147" t="s">
        <v>221</v>
      </c>
      <c r="C24" s="147" t="s">
        <v>12</v>
      </c>
      <c r="D24" s="147">
        <f t="shared" si="0"/>
        <v>231761.09</v>
      </c>
      <c r="E24" s="147">
        <v>231761.09</v>
      </c>
    </row>
    <row r="25" spans="1:5" s="143" customFormat="1" x14ac:dyDescent="0.25">
      <c r="A25" s="144" t="s">
        <v>244</v>
      </c>
      <c r="B25" s="147" t="s">
        <v>221</v>
      </c>
      <c r="C25" s="147" t="s">
        <v>12</v>
      </c>
      <c r="D25" s="147">
        <f t="shared" si="0"/>
        <v>2635.34</v>
      </c>
      <c r="E25" s="147">
        <v>2635.34</v>
      </c>
    </row>
    <row r="26" spans="1:5" s="143" customFormat="1" ht="30" x14ac:dyDescent="0.25">
      <c r="A26" s="144" t="s">
        <v>245</v>
      </c>
      <c r="B26" s="147" t="s">
        <v>22</v>
      </c>
      <c r="C26" s="147" t="s">
        <v>11</v>
      </c>
      <c r="D26" s="147">
        <f t="shared" si="0"/>
        <v>3850</v>
      </c>
      <c r="E26" s="147">
        <v>3850</v>
      </c>
    </row>
    <row r="27" spans="1:5" s="143" customFormat="1" x14ac:dyDescent="0.25">
      <c r="A27" s="155" t="s">
        <v>131</v>
      </c>
      <c r="B27" s="146"/>
      <c r="C27" s="146"/>
      <c r="D27" s="147"/>
      <c r="E27" s="146"/>
    </row>
    <row r="28" spans="1:5" s="143" customFormat="1" x14ac:dyDescent="0.25">
      <c r="A28" s="144" t="s">
        <v>180</v>
      </c>
      <c r="B28" s="147" t="s">
        <v>220</v>
      </c>
      <c r="C28" s="147" t="s">
        <v>13</v>
      </c>
      <c r="D28" s="147">
        <f t="shared" si="0"/>
        <v>2000</v>
      </c>
      <c r="E28" s="147">
        <v>2000</v>
      </c>
    </row>
    <row r="29" spans="1:5" s="143" customFormat="1" x14ac:dyDescent="0.25">
      <c r="A29" s="155" t="s">
        <v>246</v>
      </c>
      <c r="B29" s="146"/>
      <c r="C29" s="146"/>
      <c r="D29" s="147"/>
      <c r="E29" s="146"/>
    </row>
    <row r="30" spans="1:5" s="143" customFormat="1" x14ac:dyDescent="0.25">
      <c r="A30" s="144" t="s">
        <v>247</v>
      </c>
      <c r="B30" s="147" t="s">
        <v>22</v>
      </c>
      <c r="C30" s="147" t="s">
        <v>13</v>
      </c>
      <c r="D30" s="147">
        <f t="shared" si="0"/>
        <v>350</v>
      </c>
      <c r="E30" s="147">
        <v>350</v>
      </c>
    </row>
    <row r="31" spans="1:5" s="143" customFormat="1" ht="28.5" x14ac:dyDescent="0.25">
      <c r="A31" s="155" t="s">
        <v>89</v>
      </c>
      <c r="B31" s="146"/>
      <c r="C31" s="146"/>
      <c r="D31" s="147"/>
      <c r="E31" s="146"/>
    </row>
    <row r="32" spans="1:5" s="143" customFormat="1" ht="30" x14ac:dyDescent="0.25">
      <c r="A32" s="144" t="s">
        <v>183</v>
      </c>
      <c r="B32" s="147" t="s">
        <v>99</v>
      </c>
      <c r="C32" s="147" t="s">
        <v>11</v>
      </c>
      <c r="D32" s="147">
        <f t="shared" si="0"/>
        <v>48243.74</v>
      </c>
      <c r="E32" s="147">
        <v>48243.74</v>
      </c>
    </row>
    <row r="33" spans="1:5" s="143" customFormat="1" x14ac:dyDescent="0.25">
      <c r="A33" s="155" t="s">
        <v>90</v>
      </c>
      <c r="B33" s="146"/>
      <c r="C33" s="146"/>
      <c r="D33" s="147"/>
      <c r="E33" s="146"/>
    </row>
    <row r="34" spans="1:5" s="143" customFormat="1" x14ac:dyDescent="0.25">
      <c r="A34" s="144" t="s">
        <v>184</v>
      </c>
      <c r="B34" s="147" t="s">
        <v>220</v>
      </c>
      <c r="C34" s="147" t="s">
        <v>248</v>
      </c>
      <c r="D34" s="147">
        <f t="shared" si="0"/>
        <v>14250</v>
      </c>
      <c r="E34" s="147">
        <v>14250</v>
      </c>
    </row>
    <row r="35" spans="1:5" s="143" customFormat="1" ht="28.5" x14ac:dyDescent="0.25">
      <c r="A35" s="155" t="s">
        <v>249</v>
      </c>
      <c r="B35" s="146"/>
      <c r="C35" s="146"/>
      <c r="D35" s="146"/>
      <c r="E35" s="146"/>
    </row>
    <row r="36" spans="1:5" s="143" customFormat="1" x14ac:dyDescent="0.25">
      <c r="A36" s="144" t="s">
        <v>314</v>
      </c>
      <c r="B36" s="147">
        <v>1</v>
      </c>
      <c r="C36" s="147" t="s">
        <v>13</v>
      </c>
      <c r="D36" s="147">
        <f>E36/B36</f>
        <v>2923.39</v>
      </c>
      <c r="E36" s="147">
        <v>2923.39</v>
      </c>
    </row>
    <row r="37" spans="1:5" s="143" customFormat="1" x14ac:dyDescent="0.25">
      <c r="A37" s="144" t="s">
        <v>315</v>
      </c>
      <c r="B37" s="147">
        <v>1</v>
      </c>
      <c r="C37" s="147" t="s">
        <v>15</v>
      </c>
      <c r="D37" s="147">
        <f t="shared" ref="D37:D90" si="1">E37/B37</f>
        <v>724.61</v>
      </c>
      <c r="E37" s="147">
        <v>724.61</v>
      </c>
    </row>
    <row r="38" spans="1:5" s="143" customFormat="1" ht="30" x14ac:dyDescent="0.25">
      <c r="A38" s="144" t="s">
        <v>316</v>
      </c>
      <c r="B38" s="147" t="s">
        <v>22</v>
      </c>
      <c r="C38" s="147" t="s">
        <v>16</v>
      </c>
      <c r="D38" s="147">
        <f>E38</f>
        <v>6218.51</v>
      </c>
      <c r="E38" s="147">
        <v>6218.51</v>
      </c>
    </row>
    <row r="39" spans="1:5" s="143" customFormat="1" ht="30" x14ac:dyDescent="0.25">
      <c r="A39" s="144" t="s">
        <v>317</v>
      </c>
      <c r="B39" s="147">
        <v>0.01</v>
      </c>
      <c r="C39" s="147" t="s">
        <v>17</v>
      </c>
      <c r="D39" s="147">
        <f t="shared" si="1"/>
        <v>30407</v>
      </c>
      <c r="E39" s="147">
        <v>304.07</v>
      </c>
    </row>
    <row r="40" spans="1:5" s="143" customFormat="1" ht="30" x14ac:dyDescent="0.25">
      <c r="A40" s="144" t="s">
        <v>318</v>
      </c>
      <c r="B40" s="147">
        <v>2.5000000000000001E-2</v>
      </c>
      <c r="C40" s="147" t="s">
        <v>15</v>
      </c>
      <c r="D40" s="147">
        <f t="shared" si="1"/>
        <v>74147.199999999997</v>
      </c>
      <c r="E40" s="147">
        <v>1853.68</v>
      </c>
    </row>
    <row r="41" spans="1:5" s="143" customFormat="1" ht="30" x14ac:dyDescent="0.25">
      <c r="A41" s="144" t="s">
        <v>319</v>
      </c>
      <c r="B41" s="147">
        <v>2.5000000000000001E-2</v>
      </c>
      <c r="C41" s="147" t="s">
        <v>15</v>
      </c>
      <c r="D41" s="147">
        <f t="shared" si="1"/>
        <v>42876.4</v>
      </c>
      <c r="E41" s="147">
        <v>1071.9100000000001</v>
      </c>
    </row>
    <row r="42" spans="1:5" s="143" customFormat="1" x14ac:dyDescent="0.25">
      <c r="A42" s="144" t="s">
        <v>252</v>
      </c>
      <c r="B42" s="147">
        <v>1</v>
      </c>
      <c r="C42" s="147" t="s">
        <v>13</v>
      </c>
      <c r="D42" s="147">
        <f t="shared" si="1"/>
        <v>381.15</v>
      </c>
      <c r="E42" s="147">
        <v>381.15</v>
      </c>
    </row>
    <row r="43" spans="1:5" s="143" customFormat="1" ht="30" x14ac:dyDescent="0.25">
      <c r="A43" s="144" t="s">
        <v>208</v>
      </c>
      <c r="B43" s="147">
        <v>1</v>
      </c>
      <c r="C43" s="147" t="s">
        <v>108</v>
      </c>
      <c r="D43" s="147">
        <f t="shared" si="1"/>
        <v>1321.15</v>
      </c>
      <c r="E43" s="147">
        <v>1321.15</v>
      </c>
    </row>
    <row r="44" spans="1:5" s="143" customFormat="1" x14ac:dyDescent="0.25">
      <c r="A44" s="144" t="s">
        <v>320</v>
      </c>
      <c r="B44" s="147">
        <v>1</v>
      </c>
      <c r="C44" s="147" t="s">
        <v>13</v>
      </c>
      <c r="D44" s="147">
        <f t="shared" si="1"/>
        <v>5913.55</v>
      </c>
      <c r="E44" s="147">
        <v>5913.55</v>
      </c>
    </row>
    <row r="45" spans="1:5" s="143" customFormat="1" x14ac:dyDescent="0.25">
      <c r="A45" s="144" t="s">
        <v>321</v>
      </c>
      <c r="B45" s="147">
        <v>5</v>
      </c>
      <c r="C45" s="147" t="s">
        <v>101</v>
      </c>
      <c r="D45" s="147">
        <f t="shared" si="1"/>
        <v>100.97799999999999</v>
      </c>
      <c r="E45" s="147">
        <v>504.89</v>
      </c>
    </row>
    <row r="46" spans="1:5" s="143" customFormat="1" x14ac:dyDescent="0.25">
      <c r="A46" s="144" t="s">
        <v>58</v>
      </c>
      <c r="B46" s="147">
        <v>1</v>
      </c>
      <c r="C46" s="147" t="s">
        <v>14</v>
      </c>
      <c r="D46" s="147">
        <f t="shared" si="1"/>
        <v>1012.36</v>
      </c>
      <c r="E46" s="147">
        <v>1012.36</v>
      </c>
    </row>
    <row r="47" spans="1:5" s="143" customFormat="1" ht="30" x14ac:dyDescent="0.25">
      <c r="A47" s="144" t="s">
        <v>186</v>
      </c>
      <c r="B47" s="147">
        <v>3</v>
      </c>
      <c r="C47" s="147" t="s">
        <v>185</v>
      </c>
      <c r="D47" s="147">
        <f t="shared" si="1"/>
        <v>669.62333333333333</v>
      </c>
      <c r="E47" s="147">
        <v>2008.87</v>
      </c>
    </row>
    <row r="48" spans="1:5" s="143" customFormat="1" x14ac:dyDescent="0.25">
      <c r="A48" s="144" t="s">
        <v>322</v>
      </c>
      <c r="B48" s="147">
        <v>0.17</v>
      </c>
      <c r="C48" s="147" t="s">
        <v>16</v>
      </c>
      <c r="D48" s="147">
        <f t="shared" si="1"/>
        <v>1813.705882352941</v>
      </c>
      <c r="E48" s="147">
        <v>308.33</v>
      </c>
    </row>
    <row r="49" spans="1:5" s="143" customFormat="1" x14ac:dyDescent="0.25">
      <c r="A49" s="144" t="s">
        <v>74</v>
      </c>
      <c r="B49" s="147">
        <v>7.0000000000000007E-2</v>
      </c>
      <c r="C49" s="147" t="s">
        <v>75</v>
      </c>
      <c r="D49" s="147">
        <f t="shared" si="1"/>
        <v>29806.571428571428</v>
      </c>
      <c r="E49" s="147">
        <v>2086.46</v>
      </c>
    </row>
    <row r="50" spans="1:5" s="143" customFormat="1" ht="30" x14ac:dyDescent="0.25">
      <c r="A50" s="144" t="s">
        <v>59</v>
      </c>
      <c r="B50" s="147">
        <v>4.5170000000000003</v>
      </c>
      <c r="C50" s="147" t="s">
        <v>16</v>
      </c>
      <c r="D50" s="147">
        <f t="shared" si="1"/>
        <v>2018.8620765995129</v>
      </c>
      <c r="E50" s="147">
        <v>9119.2000000000007</v>
      </c>
    </row>
    <row r="51" spans="1:5" s="143" customFormat="1" x14ac:dyDescent="0.25">
      <c r="A51" s="144" t="s">
        <v>323</v>
      </c>
      <c r="B51" s="147">
        <v>4</v>
      </c>
      <c r="C51" s="147" t="s">
        <v>107</v>
      </c>
      <c r="D51" s="147">
        <f t="shared" si="1"/>
        <v>441.22750000000002</v>
      </c>
      <c r="E51" s="147">
        <v>1764.91</v>
      </c>
    </row>
    <row r="52" spans="1:5" s="143" customFormat="1" x14ac:dyDescent="0.25">
      <c r="A52" s="144" t="s">
        <v>76</v>
      </c>
      <c r="B52" s="147">
        <v>0.31</v>
      </c>
      <c r="C52" s="147" t="s">
        <v>15</v>
      </c>
      <c r="D52" s="147">
        <f t="shared" si="1"/>
        <v>17345.806451612902</v>
      </c>
      <c r="E52" s="147">
        <v>5377.2</v>
      </c>
    </row>
    <row r="53" spans="1:5" s="143" customFormat="1" ht="30" x14ac:dyDescent="0.25">
      <c r="A53" s="144" t="s">
        <v>62</v>
      </c>
      <c r="B53" s="147">
        <v>4</v>
      </c>
      <c r="C53" s="147" t="s">
        <v>18</v>
      </c>
      <c r="D53" s="147">
        <f t="shared" si="1"/>
        <v>252.17250000000001</v>
      </c>
      <c r="E53" s="147">
        <v>1008.69</v>
      </c>
    </row>
    <row r="54" spans="1:5" s="143" customFormat="1" x14ac:dyDescent="0.25">
      <c r="A54" s="144" t="s">
        <v>324</v>
      </c>
      <c r="B54" s="147">
        <v>5</v>
      </c>
      <c r="C54" s="147" t="s">
        <v>101</v>
      </c>
      <c r="D54" s="147">
        <f t="shared" si="1"/>
        <v>80.811999999999998</v>
      </c>
      <c r="E54" s="147">
        <v>404.06</v>
      </c>
    </row>
    <row r="55" spans="1:5" s="143" customFormat="1" x14ac:dyDescent="0.25">
      <c r="A55" s="144" t="s">
        <v>325</v>
      </c>
      <c r="B55" s="147">
        <v>1</v>
      </c>
      <c r="C55" s="147" t="s">
        <v>326</v>
      </c>
      <c r="D55" s="147">
        <f t="shared" si="1"/>
        <v>586.53</v>
      </c>
      <c r="E55" s="147">
        <v>586.53</v>
      </c>
    </row>
    <row r="56" spans="1:5" s="143" customFormat="1" x14ac:dyDescent="0.25">
      <c r="A56" s="144" t="s">
        <v>259</v>
      </c>
      <c r="B56" s="147">
        <v>1</v>
      </c>
      <c r="C56" s="147" t="s">
        <v>13</v>
      </c>
      <c r="D56" s="147">
        <f t="shared" si="1"/>
        <v>7183.98</v>
      </c>
      <c r="E56" s="147">
        <v>7183.98</v>
      </c>
    </row>
    <row r="57" spans="1:5" s="143" customFormat="1" x14ac:dyDescent="0.25">
      <c r="A57" s="144" t="s">
        <v>192</v>
      </c>
      <c r="B57" s="147">
        <v>1</v>
      </c>
      <c r="C57" s="147" t="s">
        <v>14</v>
      </c>
      <c r="D57" s="147">
        <f>E57</f>
        <v>11647.16</v>
      </c>
      <c r="E57" s="147">
        <v>11647.16</v>
      </c>
    </row>
    <row r="58" spans="1:5" s="143" customFormat="1" ht="30" x14ac:dyDescent="0.25">
      <c r="A58" s="144" t="s">
        <v>263</v>
      </c>
      <c r="B58" s="147">
        <v>1</v>
      </c>
      <c r="C58" s="147" t="s">
        <v>19</v>
      </c>
      <c r="D58" s="147">
        <f t="shared" si="1"/>
        <v>868.12</v>
      </c>
      <c r="E58" s="147">
        <v>868.12</v>
      </c>
    </row>
    <row r="59" spans="1:5" s="143" customFormat="1" ht="30" x14ac:dyDescent="0.25">
      <c r="A59" s="144" t="s">
        <v>264</v>
      </c>
      <c r="B59" s="147">
        <v>0.01</v>
      </c>
      <c r="C59" s="147" t="s">
        <v>19</v>
      </c>
      <c r="D59" s="147">
        <f t="shared" si="1"/>
        <v>30424</v>
      </c>
      <c r="E59" s="147">
        <v>304.24</v>
      </c>
    </row>
    <row r="60" spans="1:5" s="143" customFormat="1" x14ac:dyDescent="0.25">
      <c r="A60" s="144" t="s">
        <v>65</v>
      </c>
      <c r="B60" s="147">
        <v>31</v>
      </c>
      <c r="C60" s="147" t="s">
        <v>19</v>
      </c>
      <c r="D60" s="147">
        <f t="shared" si="1"/>
        <v>299.86354838709678</v>
      </c>
      <c r="E60" s="147">
        <v>9295.77</v>
      </c>
    </row>
    <row r="61" spans="1:5" s="143" customFormat="1" ht="28.5" x14ac:dyDescent="0.25">
      <c r="A61" s="155" t="s">
        <v>266</v>
      </c>
      <c r="B61" s="146"/>
      <c r="C61" s="146"/>
      <c r="D61" s="147"/>
      <c r="E61" s="146"/>
    </row>
    <row r="62" spans="1:5" s="143" customFormat="1" ht="30" x14ac:dyDescent="0.25">
      <c r="A62" s="144" t="s">
        <v>327</v>
      </c>
      <c r="B62" s="147">
        <v>0.01</v>
      </c>
      <c r="C62" s="147" t="s">
        <v>17</v>
      </c>
      <c r="D62" s="147">
        <f t="shared" si="1"/>
        <v>17678</v>
      </c>
      <c r="E62" s="147">
        <v>176.78</v>
      </c>
    </row>
    <row r="63" spans="1:5" s="143" customFormat="1" ht="30" x14ac:dyDescent="0.25">
      <c r="A63" s="144" t="s">
        <v>328</v>
      </c>
      <c r="B63" s="147">
        <v>0.01</v>
      </c>
      <c r="C63" s="147" t="s">
        <v>329</v>
      </c>
      <c r="D63" s="147">
        <f t="shared" si="1"/>
        <v>27298</v>
      </c>
      <c r="E63" s="147">
        <v>272.98</v>
      </c>
    </row>
    <row r="64" spans="1:5" s="143" customFormat="1" ht="30" x14ac:dyDescent="0.25">
      <c r="A64" s="144" t="s">
        <v>330</v>
      </c>
      <c r="B64" s="147">
        <v>1.0999999999999999E-2</v>
      </c>
      <c r="C64" s="147" t="s">
        <v>16</v>
      </c>
      <c r="D64" s="147">
        <f t="shared" si="1"/>
        <v>40623.636363636368</v>
      </c>
      <c r="E64" s="147">
        <v>446.86</v>
      </c>
    </row>
    <row r="65" spans="1:5" s="143" customFormat="1" ht="30" x14ac:dyDescent="0.25">
      <c r="A65" s="144" t="s">
        <v>331</v>
      </c>
      <c r="B65" s="147">
        <v>0.02</v>
      </c>
      <c r="C65" s="147" t="s">
        <v>17</v>
      </c>
      <c r="D65" s="147">
        <f t="shared" si="1"/>
        <v>61495</v>
      </c>
      <c r="E65" s="147">
        <v>1229.9000000000001</v>
      </c>
    </row>
    <row r="66" spans="1:5" s="143" customFormat="1" x14ac:dyDescent="0.25">
      <c r="A66" s="144" t="s">
        <v>332</v>
      </c>
      <c r="B66" s="147">
        <v>1.0999999999999999E-2</v>
      </c>
      <c r="C66" s="147" t="s">
        <v>127</v>
      </c>
      <c r="D66" s="147">
        <f t="shared" si="1"/>
        <v>26260.909090909092</v>
      </c>
      <c r="E66" s="147">
        <v>288.87</v>
      </c>
    </row>
    <row r="67" spans="1:5" s="143" customFormat="1" ht="30" x14ac:dyDescent="0.25">
      <c r="A67" s="144" t="s">
        <v>271</v>
      </c>
      <c r="B67" s="147">
        <v>5.0000000000000001E-3</v>
      </c>
      <c r="C67" s="147" t="s">
        <v>80</v>
      </c>
      <c r="D67" s="147">
        <f t="shared" si="1"/>
        <v>33024</v>
      </c>
      <c r="E67" s="147">
        <v>165.12</v>
      </c>
    </row>
    <row r="68" spans="1:5" s="143" customFormat="1" ht="30" x14ac:dyDescent="0.25">
      <c r="A68" s="144" t="s">
        <v>316</v>
      </c>
      <c r="B68" s="147" t="s">
        <v>22</v>
      </c>
      <c r="C68" s="147" t="s">
        <v>16</v>
      </c>
      <c r="D68" s="147">
        <f>E68</f>
        <v>4187.55</v>
      </c>
      <c r="E68" s="147">
        <v>4187.55</v>
      </c>
    </row>
    <row r="69" spans="1:5" s="143" customFormat="1" x14ac:dyDescent="0.25">
      <c r="A69" s="144" t="s">
        <v>333</v>
      </c>
      <c r="B69" s="147" t="s">
        <v>22</v>
      </c>
      <c r="C69" s="147" t="s">
        <v>127</v>
      </c>
      <c r="D69" s="147">
        <f>E69</f>
        <v>905.25</v>
      </c>
      <c r="E69" s="147">
        <v>905.25</v>
      </c>
    </row>
    <row r="70" spans="1:5" s="143" customFormat="1" ht="30" x14ac:dyDescent="0.25">
      <c r="A70" s="144" t="s">
        <v>334</v>
      </c>
      <c r="B70" s="147">
        <v>1.5</v>
      </c>
      <c r="C70" s="147" t="s">
        <v>107</v>
      </c>
      <c r="D70" s="147">
        <f t="shared" si="1"/>
        <v>127.27333333333333</v>
      </c>
      <c r="E70" s="147">
        <v>190.91</v>
      </c>
    </row>
    <row r="71" spans="1:5" s="143" customFormat="1" ht="30" x14ac:dyDescent="0.25">
      <c r="A71" s="144" t="s">
        <v>213</v>
      </c>
      <c r="B71" s="147">
        <v>3.72</v>
      </c>
      <c r="C71" s="147" t="s">
        <v>12</v>
      </c>
      <c r="D71" s="147">
        <f t="shared" si="1"/>
        <v>314.15591397849465</v>
      </c>
      <c r="E71" s="147">
        <v>1168.6600000000001</v>
      </c>
    </row>
    <row r="72" spans="1:5" s="143" customFormat="1" ht="30" x14ac:dyDescent="0.25">
      <c r="A72" s="144" t="s">
        <v>335</v>
      </c>
      <c r="B72" s="147">
        <v>2.48</v>
      </c>
      <c r="C72" s="147" t="s">
        <v>12</v>
      </c>
      <c r="D72" s="147">
        <f t="shared" si="1"/>
        <v>391.00806451612908</v>
      </c>
      <c r="E72" s="147">
        <v>969.7</v>
      </c>
    </row>
    <row r="73" spans="1:5" s="143" customFormat="1" x14ac:dyDescent="0.25">
      <c r="A73" s="144" t="s">
        <v>336</v>
      </c>
      <c r="B73" s="147">
        <v>1.0999999999999999E-2</v>
      </c>
      <c r="C73" s="147" t="s">
        <v>15</v>
      </c>
      <c r="D73" s="147">
        <f t="shared" si="1"/>
        <v>18933.636363636364</v>
      </c>
      <c r="E73" s="147">
        <v>208.27</v>
      </c>
    </row>
    <row r="74" spans="1:5" s="143" customFormat="1" x14ac:dyDescent="0.25">
      <c r="A74" s="144" t="s">
        <v>337</v>
      </c>
      <c r="B74" s="147">
        <v>0.02</v>
      </c>
      <c r="C74" s="147" t="s">
        <v>17</v>
      </c>
      <c r="D74" s="147">
        <f t="shared" si="1"/>
        <v>95913.5</v>
      </c>
      <c r="E74" s="147">
        <v>1918.27</v>
      </c>
    </row>
    <row r="75" spans="1:5" s="143" customFormat="1" x14ac:dyDescent="0.25">
      <c r="A75" s="144" t="s">
        <v>276</v>
      </c>
      <c r="B75" s="147">
        <v>0.01</v>
      </c>
      <c r="C75" s="147" t="s">
        <v>17</v>
      </c>
      <c r="D75" s="147">
        <f t="shared" si="1"/>
        <v>53516.999999999993</v>
      </c>
      <c r="E75" s="147">
        <v>535.16999999999996</v>
      </c>
    </row>
    <row r="76" spans="1:5" s="143" customFormat="1" x14ac:dyDescent="0.25">
      <c r="A76" s="144" t="s">
        <v>338</v>
      </c>
      <c r="B76" s="147">
        <v>0.6</v>
      </c>
      <c r="C76" s="147" t="s">
        <v>15</v>
      </c>
      <c r="D76" s="147">
        <f t="shared" si="1"/>
        <v>13377.816666666666</v>
      </c>
      <c r="E76" s="147">
        <v>8026.69</v>
      </c>
    </row>
    <row r="77" spans="1:5" s="143" customFormat="1" x14ac:dyDescent="0.25">
      <c r="A77" s="144" t="s">
        <v>339</v>
      </c>
      <c r="B77" s="147">
        <v>0.1</v>
      </c>
      <c r="C77" s="147" t="s">
        <v>80</v>
      </c>
      <c r="D77" s="147">
        <f t="shared" si="1"/>
        <v>23682.699999999997</v>
      </c>
      <c r="E77" s="147">
        <v>2368.27</v>
      </c>
    </row>
    <row r="78" spans="1:5" s="143" customFormat="1" x14ac:dyDescent="0.25">
      <c r="A78" s="144" t="s">
        <v>340</v>
      </c>
      <c r="B78" s="147">
        <v>0.01</v>
      </c>
      <c r="C78" s="147" t="s">
        <v>17</v>
      </c>
      <c r="D78" s="147">
        <f t="shared" si="1"/>
        <v>47633</v>
      </c>
      <c r="E78" s="147">
        <v>476.33</v>
      </c>
    </row>
    <row r="79" spans="1:5" s="143" customFormat="1" x14ac:dyDescent="0.25">
      <c r="A79" s="144" t="s">
        <v>341</v>
      </c>
      <c r="B79" s="147">
        <v>0.6</v>
      </c>
      <c r="C79" s="147" t="s">
        <v>196</v>
      </c>
      <c r="D79" s="147">
        <f t="shared" si="1"/>
        <v>2268.9499999999998</v>
      </c>
      <c r="E79" s="147">
        <v>1361.37</v>
      </c>
    </row>
    <row r="80" spans="1:5" s="143" customFormat="1" x14ac:dyDescent="0.25">
      <c r="A80" s="144" t="s">
        <v>106</v>
      </c>
      <c r="B80" s="147">
        <v>0.17</v>
      </c>
      <c r="C80" s="147" t="s">
        <v>16</v>
      </c>
      <c r="D80" s="147">
        <f t="shared" si="1"/>
        <v>2069.1176470588234</v>
      </c>
      <c r="E80" s="147">
        <v>351.75</v>
      </c>
    </row>
    <row r="81" spans="1:5" s="143" customFormat="1" ht="30" x14ac:dyDescent="0.25">
      <c r="A81" s="144" t="s">
        <v>66</v>
      </c>
      <c r="B81" s="147">
        <v>2.25</v>
      </c>
      <c r="C81" s="147" t="s">
        <v>16</v>
      </c>
      <c r="D81" s="147">
        <f t="shared" si="1"/>
        <v>2025.4355555555553</v>
      </c>
      <c r="E81" s="147">
        <v>4557.2299999999996</v>
      </c>
    </row>
    <row r="82" spans="1:5" s="143" customFormat="1" ht="30" x14ac:dyDescent="0.25">
      <c r="A82" s="144" t="s">
        <v>199</v>
      </c>
      <c r="B82" s="147">
        <v>2.2559999999999998</v>
      </c>
      <c r="C82" s="147" t="s">
        <v>16</v>
      </c>
      <c r="D82" s="147">
        <f t="shared" si="1"/>
        <v>2007.9521276595744</v>
      </c>
      <c r="E82" s="147">
        <v>4529.9399999999996</v>
      </c>
    </row>
    <row r="83" spans="1:5" s="143" customFormat="1" x14ac:dyDescent="0.25">
      <c r="A83" s="144" t="s">
        <v>342</v>
      </c>
      <c r="B83" s="147">
        <v>150</v>
      </c>
      <c r="C83" s="147" t="s">
        <v>67</v>
      </c>
      <c r="D83" s="147">
        <f t="shared" si="1"/>
        <v>42.2258</v>
      </c>
      <c r="E83" s="147">
        <v>6333.87</v>
      </c>
    </row>
    <row r="84" spans="1:5" s="143" customFormat="1" x14ac:dyDescent="0.25">
      <c r="A84" s="144" t="s">
        <v>343</v>
      </c>
      <c r="B84" s="147">
        <v>5</v>
      </c>
      <c r="C84" s="147" t="s">
        <v>13</v>
      </c>
      <c r="D84" s="147">
        <f t="shared" si="1"/>
        <v>525.28399999999999</v>
      </c>
      <c r="E84" s="147">
        <v>2626.42</v>
      </c>
    </row>
    <row r="85" spans="1:5" s="143" customFormat="1" ht="30" x14ac:dyDescent="0.25">
      <c r="A85" s="144" t="s">
        <v>112</v>
      </c>
      <c r="B85" s="147">
        <v>180</v>
      </c>
      <c r="C85" s="147" t="s">
        <v>107</v>
      </c>
      <c r="D85" s="147">
        <f t="shared" si="1"/>
        <v>58.173277777777784</v>
      </c>
      <c r="E85" s="147">
        <v>10471.19</v>
      </c>
    </row>
    <row r="86" spans="1:5" s="143" customFormat="1" ht="30" x14ac:dyDescent="0.25">
      <c r="A86" s="144" t="s">
        <v>202</v>
      </c>
      <c r="B86" s="147" t="s">
        <v>354</v>
      </c>
      <c r="C86" s="147" t="s">
        <v>16</v>
      </c>
      <c r="D86" s="147">
        <f>E86</f>
        <v>17971.7</v>
      </c>
      <c r="E86" s="147">
        <v>17971.7</v>
      </c>
    </row>
    <row r="87" spans="1:5" s="143" customFormat="1" x14ac:dyDescent="0.25">
      <c r="A87" s="144" t="s">
        <v>285</v>
      </c>
      <c r="B87" s="147">
        <v>0.01</v>
      </c>
      <c r="C87" s="147" t="s">
        <v>191</v>
      </c>
      <c r="D87" s="147">
        <f t="shared" si="1"/>
        <v>36486</v>
      </c>
      <c r="E87" s="147">
        <v>364.86</v>
      </c>
    </row>
    <row r="88" spans="1:5" s="143" customFormat="1" x14ac:dyDescent="0.25">
      <c r="A88" s="144" t="s">
        <v>286</v>
      </c>
      <c r="B88" s="147">
        <v>0.01</v>
      </c>
      <c r="C88" s="147" t="s">
        <v>191</v>
      </c>
      <c r="D88" s="147">
        <f t="shared" si="1"/>
        <v>41547</v>
      </c>
      <c r="E88" s="147">
        <v>415.47</v>
      </c>
    </row>
    <row r="89" spans="1:5" s="143" customFormat="1" x14ac:dyDescent="0.25">
      <c r="A89" s="144" t="s">
        <v>344</v>
      </c>
      <c r="B89" s="147">
        <v>0.01</v>
      </c>
      <c r="C89" s="147" t="s">
        <v>17</v>
      </c>
      <c r="D89" s="147">
        <f t="shared" si="1"/>
        <v>21023</v>
      </c>
      <c r="E89" s="147">
        <v>210.23</v>
      </c>
    </row>
    <row r="90" spans="1:5" s="143" customFormat="1" ht="30" x14ac:dyDescent="0.25">
      <c r="A90" s="144" t="s">
        <v>206</v>
      </c>
      <c r="B90" s="147">
        <v>0.01</v>
      </c>
      <c r="C90" s="147" t="s">
        <v>17</v>
      </c>
      <c r="D90" s="147">
        <f t="shared" si="1"/>
        <v>52441.999999999993</v>
      </c>
      <c r="E90" s="147">
        <v>524.41999999999996</v>
      </c>
    </row>
    <row r="91" spans="1:5" s="143" customFormat="1" ht="28.5" x14ac:dyDescent="0.25">
      <c r="A91" s="155" t="s">
        <v>38</v>
      </c>
      <c r="B91" s="146"/>
      <c r="C91" s="146"/>
      <c r="D91" s="146"/>
      <c r="E91" s="146"/>
    </row>
    <row r="92" spans="1:5" s="143" customFormat="1" ht="30" x14ac:dyDescent="0.25">
      <c r="A92" s="144" t="s">
        <v>57</v>
      </c>
      <c r="B92" s="147" t="s">
        <v>220</v>
      </c>
      <c r="C92" s="147" t="s">
        <v>11</v>
      </c>
      <c r="D92" s="147">
        <f>E92</f>
        <v>12400.81</v>
      </c>
      <c r="E92" s="147">
        <v>12400.81</v>
      </c>
    </row>
    <row r="93" spans="1:5" s="143" customFormat="1" x14ac:dyDescent="0.25">
      <c r="A93" s="155" t="s">
        <v>77</v>
      </c>
      <c r="B93" s="146"/>
      <c r="C93" s="146"/>
      <c r="D93" s="147"/>
      <c r="E93" s="146"/>
    </row>
    <row r="94" spans="1:5" s="143" customFormat="1" x14ac:dyDescent="0.25">
      <c r="A94" s="144" t="s">
        <v>78</v>
      </c>
      <c r="B94" s="147" t="s">
        <v>220</v>
      </c>
      <c r="C94" s="147" t="s">
        <v>11</v>
      </c>
      <c r="D94" s="147">
        <f t="shared" ref="D94:D103" si="2">E94</f>
        <v>21600</v>
      </c>
      <c r="E94" s="147">
        <v>21600</v>
      </c>
    </row>
    <row r="95" spans="1:5" s="143" customFormat="1" ht="42.75" x14ac:dyDescent="0.25">
      <c r="A95" s="155" t="s">
        <v>345</v>
      </c>
      <c r="B95" s="146"/>
      <c r="C95" s="146"/>
      <c r="D95" s="147"/>
      <c r="E95" s="146"/>
    </row>
    <row r="96" spans="1:5" s="143" customFormat="1" x14ac:dyDescent="0.25">
      <c r="A96" s="144" t="s">
        <v>291</v>
      </c>
      <c r="B96" s="147" t="s">
        <v>22</v>
      </c>
      <c r="C96" s="147" t="s">
        <v>11</v>
      </c>
      <c r="D96" s="147">
        <f t="shared" si="2"/>
        <v>4025.4</v>
      </c>
      <c r="E96" s="147">
        <v>4025.4</v>
      </c>
    </row>
    <row r="97" spans="1:5" s="143" customFormat="1" ht="30" x14ac:dyDescent="0.25">
      <c r="A97" s="144" t="s">
        <v>346</v>
      </c>
      <c r="B97" s="147" t="s">
        <v>22</v>
      </c>
      <c r="C97" s="147" t="s">
        <v>11</v>
      </c>
      <c r="D97" s="147">
        <f t="shared" si="2"/>
        <v>2032.99</v>
      </c>
      <c r="E97" s="147">
        <v>2032.99</v>
      </c>
    </row>
    <row r="98" spans="1:5" s="143" customFormat="1" x14ac:dyDescent="0.25">
      <c r="A98" s="155" t="s">
        <v>347</v>
      </c>
      <c r="B98" s="146"/>
      <c r="C98" s="146"/>
      <c r="D98" s="147"/>
      <c r="E98" s="146"/>
    </row>
    <row r="99" spans="1:5" s="143" customFormat="1" x14ac:dyDescent="0.25">
      <c r="A99" s="144" t="s">
        <v>348</v>
      </c>
      <c r="B99" s="147" t="s">
        <v>354</v>
      </c>
      <c r="C99" s="147" t="s">
        <v>13</v>
      </c>
      <c r="D99" s="147">
        <f t="shared" si="2"/>
        <v>20816.240000000002</v>
      </c>
      <c r="E99" s="147">
        <v>20816.240000000002</v>
      </c>
    </row>
    <row r="100" spans="1:5" s="143" customFormat="1" x14ac:dyDescent="0.25">
      <c r="A100" s="144" t="s">
        <v>349</v>
      </c>
      <c r="B100" s="147" t="s">
        <v>354</v>
      </c>
      <c r="C100" s="147" t="s">
        <v>13</v>
      </c>
      <c r="D100" s="147">
        <f t="shared" si="2"/>
        <v>72592.38</v>
      </c>
      <c r="E100" s="147">
        <v>72592.38</v>
      </c>
    </row>
    <row r="101" spans="1:5" s="143" customFormat="1" x14ac:dyDescent="0.25">
      <c r="A101" s="144" t="s">
        <v>350</v>
      </c>
      <c r="B101" s="147" t="s">
        <v>354</v>
      </c>
      <c r="C101" s="147" t="s">
        <v>13</v>
      </c>
      <c r="D101" s="147">
        <f t="shared" si="2"/>
        <v>65161.75</v>
      </c>
      <c r="E101" s="147">
        <v>65161.75</v>
      </c>
    </row>
    <row r="102" spans="1:5" s="143" customFormat="1" x14ac:dyDescent="0.25">
      <c r="A102" s="144" t="s">
        <v>351</v>
      </c>
      <c r="B102" s="147" t="s">
        <v>354</v>
      </c>
      <c r="C102" s="147" t="s">
        <v>13</v>
      </c>
      <c r="D102" s="147">
        <f t="shared" si="2"/>
        <v>202605.2</v>
      </c>
      <c r="E102" s="147">
        <v>202605.2</v>
      </c>
    </row>
    <row r="103" spans="1:5" s="143" customFormat="1" x14ac:dyDescent="0.25">
      <c r="A103" s="144" t="s">
        <v>352</v>
      </c>
      <c r="B103" s="147" t="s">
        <v>354</v>
      </c>
      <c r="C103" s="147" t="s">
        <v>13</v>
      </c>
      <c r="D103" s="147">
        <f t="shared" si="2"/>
        <v>10721.25</v>
      </c>
      <c r="E103" s="147">
        <v>10721.25</v>
      </c>
    </row>
    <row r="104" spans="1:5" s="27" customFormat="1" x14ac:dyDescent="0.25">
      <c r="A104" s="34" t="s">
        <v>10</v>
      </c>
      <c r="B104" s="148"/>
      <c r="C104" s="148"/>
      <c r="D104" s="148"/>
      <c r="E104" s="149"/>
    </row>
    <row r="105" spans="1:5" s="27" customFormat="1" x14ac:dyDescent="0.25">
      <c r="A105" s="35" t="s">
        <v>70</v>
      </c>
      <c r="B105" s="150" t="s">
        <v>21</v>
      </c>
      <c r="C105" s="151" t="s">
        <v>11</v>
      </c>
      <c r="D105" s="150">
        <f>E105</f>
        <v>90319.604000000007</v>
      </c>
      <c r="E105" s="152">
        <f>SUM(E17:E104)*10%</f>
        <v>90319.604000000007</v>
      </c>
    </row>
    <row r="106" spans="1:5" s="143" customFormat="1" x14ac:dyDescent="0.25">
      <c r="A106" s="153" t="s">
        <v>24</v>
      </c>
      <c r="B106" s="147"/>
      <c r="C106" s="147"/>
      <c r="D106" s="147"/>
      <c r="E106" s="154">
        <f>SUM(E16:E105)</f>
        <v>993515.64400000009</v>
      </c>
    </row>
    <row r="107" spans="1:5" s="143" customFormat="1" x14ac:dyDescent="0.25">
      <c r="A107" s="218"/>
      <c r="B107" s="218"/>
      <c r="C107" s="218"/>
      <c r="D107" s="218"/>
      <c r="E107" s="218"/>
    </row>
    <row r="108" spans="1:5" s="143" customFormat="1" x14ac:dyDescent="0.25">
      <c r="A108" s="218"/>
      <c r="B108" s="218"/>
      <c r="C108" s="218"/>
      <c r="D108" s="218"/>
      <c r="E108" s="218"/>
    </row>
    <row r="109" spans="1:5" s="143" customFormat="1" ht="39.75" customHeight="1" x14ac:dyDescent="0.25">
      <c r="A109" s="219" t="s">
        <v>355</v>
      </c>
      <c r="B109" s="219"/>
      <c r="C109" s="219"/>
      <c r="D109" s="219"/>
      <c r="E109" s="219"/>
    </row>
    <row r="110" spans="1:5" s="143" customFormat="1" ht="27.75" customHeight="1" x14ac:dyDescent="0.25">
      <c r="A110" s="219" t="s">
        <v>292</v>
      </c>
      <c r="B110" s="219"/>
      <c r="C110" s="219"/>
      <c r="D110" s="219"/>
      <c r="E110" s="219"/>
    </row>
    <row r="111" spans="1:5" s="143" customFormat="1" ht="24" customHeight="1" x14ac:dyDescent="0.25">
      <c r="A111" s="219" t="s">
        <v>293</v>
      </c>
      <c r="B111" s="219"/>
      <c r="C111" s="219"/>
      <c r="D111" s="219"/>
      <c r="E111" s="219"/>
    </row>
    <row r="112" spans="1:5" s="143" customFormat="1" ht="30.75" customHeight="1" x14ac:dyDescent="0.25">
      <c r="A112" s="219" t="s">
        <v>294</v>
      </c>
      <c r="B112" s="219"/>
      <c r="C112" s="219"/>
      <c r="D112" s="219"/>
      <c r="E112" s="219"/>
    </row>
    <row r="113" spans="1:5" s="143" customFormat="1" x14ac:dyDescent="0.25">
      <c r="A113" s="218"/>
      <c r="B113" s="218"/>
      <c r="C113" s="218"/>
      <c r="D113" s="218"/>
      <c r="E113" s="218"/>
    </row>
    <row r="114" spans="1:5" s="143" customFormat="1" ht="24.75" customHeight="1" x14ac:dyDescent="0.25">
      <c r="B114" s="219"/>
      <c r="C114" s="219"/>
      <c r="D114" s="219"/>
      <c r="E114" s="219"/>
    </row>
    <row r="115" spans="1:5" s="143" customFormat="1" ht="18.75" customHeight="1" x14ac:dyDescent="0.25">
      <c r="A115" s="218" t="s">
        <v>353</v>
      </c>
      <c r="B115" s="218"/>
      <c r="C115" s="218"/>
      <c r="D115" s="218"/>
      <c r="E115" s="218"/>
    </row>
    <row r="116" spans="1:5" s="143" customFormat="1" ht="15.75" customHeight="1" x14ac:dyDescent="0.25">
      <c r="A116" s="218" t="s">
        <v>356</v>
      </c>
      <c r="B116" s="218"/>
      <c r="C116" s="218"/>
      <c r="D116" s="218"/>
      <c r="E116" s="218"/>
    </row>
    <row r="117" spans="1:5" s="143" customFormat="1" ht="10.5" customHeight="1" x14ac:dyDescent="0.25">
      <c r="B117" s="218"/>
      <c r="C117" s="218"/>
      <c r="D117" s="218" t="s">
        <v>26</v>
      </c>
      <c r="E117" s="218"/>
    </row>
    <row r="118" spans="1:5" s="143" customFormat="1" x14ac:dyDescent="0.25">
      <c r="A118" s="218"/>
      <c r="B118" s="218"/>
      <c r="C118" s="218"/>
      <c r="D118" s="218"/>
      <c r="E118" s="218"/>
    </row>
    <row r="119" spans="1:5" s="143" customFormat="1" x14ac:dyDescent="0.25">
      <c r="A119" s="218" t="s">
        <v>295</v>
      </c>
      <c r="B119" s="218"/>
      <c r="C119" s="218"/>
      <c r="D119" s="218"/>
      <c r="E119" s="218"/>
    </row>
    <row r="120" spans="1:5" s="143" customFormat="1" ht="10.5" customHeight="1" x14ac:dyDescent="0.25">
      <c r="B120" s="218"/>
      <c r="C120" s="218"/>
      <c r="D120" s="218" t="s">
        <v>26</v>
      </c>
      <c r="E120" s="218"/>
    </row>
    <row r="121" spans="1:5" s="143" customFormat="1" ht="11.25" customHeight="1" x14ac:dyDescent="0.25">
      <c r="A121" s="218"/>
      <c r="B121" s="218"/>
      <c r="C121" s="218"/>
      <c r="D121" s="218"/>
      <c r="E121" s="218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  <mergeCell ref="A116:E116"/>
    <mergeCell ref="A107:E107"/>
    <mergeCell ref="A108:E108"/>
    <mergeCell ref="A109:E109"/>
    <mergeCell ref="A110:E110"/>
    <mergeCell ref="A111:E111"/>
    <mergeCell ref="A112:E112"/>
    <mergeCell ref="A113:E113"/>
    <mergeCell ref="B114:E114"/>
    <mergeCell ref="A115:E115"/>
    <mergeCell ref="A121:E121"/>
    <mergeCell ref="B117:C117"/>
    <mergeCell ref="D117:E117"/>
    <mergeCell ref="A118:E118"/>
    <mergeCell ref="A119:E119"/>
    <mergeCell ref="B120:C120"/>
    <mergeCell ref="D120:E120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7" workbookViewId="0">
      <selection activeCell="H27" sqref="H27"/>
    </sheetView>
  </sheetViews>
  <sheetFormatPr defaultColWidth="9.140625" defaultRowHeight="15" x14ac:dyDescent="0.25"/>
  <cols>
    <col min="1" max="1" width="12.5703125" style="96" customWidth="1"/>
    <col min="2" max="2" width="14.5703125" style="96" customWidth="1"/>
    <col min="3" max="3" width="19.5703125" style="96" customWidth="1"/>
    <col min="4" max="4" width="14.42578125" style="96" customWidth="1"/>
    <col min="5" max="5" width="18.28515625" style="96" customWidth="1"/>
    <col min="6" max="6" width="16.28515625" style="96" customWidth="1"/>
    <col min="7" max="7" width="9.140625" style="96"/>
    <col min="8" max="8" width="14.5703125" style="96" bestFit="1" customWidth="1"/>
    <col min="9" max="16384" width="9.140625" style="96"/>
  </cols>
  <sheetData>
    <row r="1" spans="1:19" s="67" customFormat="1" ht="35.25" customHeight="1" x14ac:dyDescent="0.3">
      <c r="A1" s="208" t="s">
        <v>357</v>
      </c>
      <c r="B1" s="208"/>
      <c r="C1" s="208"/>
      <c r="D1" s="208"/>
      <c r="E1" s="208"/>
      <c r="F1" s="208"/>
    </row>
    <row r="2" spans="1:19" s="67" customFormat="1" x14ac:dyDescent="0.25">
      <c r="A2" s="68"/>
      <c r="B2" s="68"/>
      <c r="C2" s="68"/>
      <c r="D2" s="68"/>
      <c r="E2" s="68"/>
      <c r="F2" s="68"/>
    </row>
    <row r="3" spans="1:19" s="67" customFormat="1" ht="19.5" customHeight="1" x14ac:dyDescent="0.25">
      <c r="A3" s="69" t="s">
        <v>358</v>
      </c>
      <c r="B3" s="69"/>
      <c r="C3" s="69"/>
      <c r="D3" s="69"/>
      <c r="E3" s="69"/>
      <c r="F3" s="70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s="67" customFormat="1" ht="19.5" customHeight="1" x14ac:dyDescent="0.25">
      <c r="A4" s="69"/>
      <c r="B4" s="69"/>
      <c r="C4" s="69"/>
      <c r="D4" s="69"/>
      <c r="E4" s="69"/>
      <c r="F4" s="70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</row>
    <row r="5" spans="1:19" s="67" customFormat="1" ht="36.75" customHeight="1" x14ac:dyDescent="0.25">
      <c r="A5" s="209" t="s">
        <v>154</v>
      </c>
      <c r="B5" s="209"/>
      <c r="C5" s="209"/>
      <c r="D5" s="209"/>
      <c r="E5" s="209"/>
      <c r="F5" s="20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</row>
    <row r="6" spans="1:19" s="81" customFormat="1" ht="27.75" customHeight="1" x14ac:dyDescent="0.25">
      <c r="A6" s="109" t="s">
        <v>155</v>
      </c>
      <c r="B6" s="109">
        <v>4</v>
      </c>
      <c r="C6" s="109" t="s">
        <v>156</v>
      </c>
      <c r="D6" s="138">
        <v>3764.8</v>
      </c>
      <c r="E6" s="109" t="s">
        <v>157</v>
      </c>
      <c r="F6" s="111">
        <v>1691.7</v>
      </c>
      <c r="G6" s="72"/>
      <c r="H6" s="74"/>
      <c r="I6" s="75"/>
      <c r="J6" s="76"/>
      <c r="K6" s="156"/>
      <c r="L6" s="78"/>
      <c r="M6" s="78"/>
      <c r="N6" s="78"/>
      <c r="O6" s="78"/>
      <c r="P6" s="79"/>
      <c r="Q6" s="210"/>
      <c r="R6" s="211"/>
      <c r="S6" s="80"/>
    </row>
    <row r="7" spans="1:19" s="83" customFormat="1" ht="32.25" customHeight="1" x14ac:dyDescent="0.25">
      <c r="A7" s="109" t="s">
        <v>158</v>
      </c>
      <c r="B7" s="109">
        <v>4</v>
      </c>
      <c r="C7" s="109" t="s">
        <v>159</v>
      </c>
      <c r="D7" s="138">
        <v>0</v>
      </c>
      <c r="E7" s="109" t="s">
        <v>160</v>
      </c>
      <c r="F7" s="111">
        <v>1127.8</v>
      </c>
      <c r="G7" s="72"/>
      <c r="H7" s="74"/>
      <c r="I7" s="75"/>
      <c r="J7" s="76"/>
      <c r="K7" s="156"/>
      <c r="L7" s="78"/>
      <c r="M7" s="78"/>
      <c r="N7" s="78"/>
      <c r="O7" s="78"/>
      <c r="P7" s="79"/>
      <c r="Q7" s="210"/>
      <c r="R7" s="212"/>
      <c r="S7" s="82"/>
    </row>
    <row r="8" spans="1:19" s="83" customFormat="1" ht="50.25" customHeight="1" x14ac:dyDescent="0.25">
      <c r="A8" s="109" t="s">
        <v>161</v>
      </c>
      <c r="B8" s="109">
        <v>64</v>
      </c>
      <c r="C8" s="109" t="s">
        <v>162</v>
      </c>
      <c r="D8" s="111">
        <v>396.5</v>
      </c>
      <c r="E8" s="109" t="s">
        <v>163</v>
      </c>
      <c r="F8" s="111">
        <v>732.5</v>
      </c>
      <c r="G8" s="72"/>
      <c r="H8" s="74"/>
      <c r="I8" s="75"/>
      <c r="J8" s="76"/>
      <c r="K8" s="156"/>
      <c r="L8" s="78"/>
      <c r="M8" s="78"/>
      <c r="N8" s="78"/>
      <c r="O8" s="78"/>
      <c r="P8" s="79"/>
      <c r="Q8" s="210"/>
      <c r="R8" s="211"/>
      <c r="S8" s="82"/>
    </row>
    <row r="9" spans="1:19" s="83" customFormat="1" ht="33.75" customHeight="1" x14ac:dyDescent="0.25">
      <c r="A9" s="73"/>
      <c r="B9" s="76"/>
      <c r="C9" s="73"/>
      <c r="D9" s="84"/>
      <c r="E9" s="76"/>
      <c r="F9" s="85"/>
      <c r="G9" s="72"/>
      <c r="H9" s="74"/>
      <c r="I9" s="75"/>
      <c r="J9" s="76"/>
      <c r="K9" s="156"/>
      <c r="L9" s="78"/>
      <c r="M9" s="78"/>
      <c r="N9" s="78"/>
      <c r="O9" s="78"/>
      <c r="P9" s="72"/>
      <c r="Q9" s="156"/>
      <c r="R9" s="157"/>
      <c r="S9" s="72"/>
    </row>
    <row r="10" spans="1:19" s="89" customFormat="1" ht="15" customHeight="1" thickBot="1" x14ac:dyDescent="0.3">
      <c r="A10" s="87"/>
      <c r="B10" s="87"/>
      <c r="C10" s="87"/>
      <c r="D10" s="87"/>
      <c r="E10" s="87"/>
      <c r="F10" s="158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s="89" customFormat="1" ht="30" customHeight="1" x14ac:dyDescent="0.25">
      <c r="A11" s="205" t="s">
        <v>164</v>
      </c>
      <c r="B11" s="206"/>
      <c r="C11" s="206"/>
      <c r="D11" s="206"/>
      <c r="E11" s="207"/>
      <c r="F11" s="90" t="s">
        <v>165</v>
      </c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</row>
    <row r="12" spans="1:19" s="114" customFormat="1" ht="30" customHeight="1" x14ac:dyDescent="0.25">
      <c r="A12" s="198" t="s">
        <v>166</v>
      </c>
      <c r="B12" s="199"/>
      <c r="C12" s="199"/>
      <c r="D12" s="199"/>
      <c r="E12" s="200"/>
      <c r="F12" s="112">
        <v>19482.619999999646</v>
      </c>
      <c r="G12" s="182"/>
    </row>
    <row r="13" spans="1:19" s="114" customFormat="1" ht="30" customHeight="1" x14ac:dyDescent="0.25">
      <c r="A13" s="198" t="s">
        <v>167</v>
      </c>
      <c r="B13" s="199"/>
      <c r="C13" s="199"/>
      <c r="D13" s="199"/>
      <c r="E13" s="200"/>
      <c r="F13" s="112">
        <v>101122.78000000003</v>
      </c>
    </row>
    <row r="14" spans="1:19" s="114" customFormat="1" ht="30" customHeight="1" x14ac:dyDescent="0.25">
      <c r="A14" s="198" t="s">
        <v>168</v>
      </c>
      <c r="B14" s="199"/>
      <c r="C14" s="199"/>
      <c r="D14" s="199"/>
      <c r="E14" s="200"/>
      <c r="F14" s="115">
        <f>SUM(F15:F17)</f>
        <v>690396.17</v>
      </c>
    </row>
    <row r="15" spans="1:19" s="89" customFormat="1" ht="28.5" customHeight="1" x14ac:dyDescent="0.25">
      <c r="A15" s="202" t="s">
        <v>169</v>
      </c>
      <c r="B15" s="203"/>
      <c r="C15" s="203"/>
      <c r="D15" s="203"/>
      <c r="E15" s="204"/>
      <c r="F15" s="92">
        <v>687696.17</v>
      </c>
    </row>
    <row r="16" spans="1:19" s="89" customFormat="1" ht="29.25" hidden="1" customHeight="1" x14ac:dyDescent="0.25">
      <c r="A16" s="202" t="s">
        <v>170</v>
      </c>
      <c r="B16" s="203"/>
      <c r="C16" s="203"/>
      <c r="D16" s="203"/>
      <c r="E16" s="204"/>
      <c r="F16" s="92"/>
    </row>
    <row r="17" spans="1:19" s="89" customFormat="1" ht="30" customHeight="1" x14ac:dyDescent="0.25">
      <c r="A17" s="202" t="s">
        <v>171</v>
      </c>
      <c r="B17" s="203"/>
      <c r="C17" s="203"/>
      <c r="D17" s="203"/>
      <c r="E17" s="204"/>
      <c r="F17" s="92">
        <v>2700</v>
      </c>
    </row>
    <row r="18" spans="1:19" s="114" customFormat="1" ht="30" customHeight="1" x14ac:dyDescent="0.25">
      <c r="A18" s="198" t="s">
        <v>172</v>
      </c>
      <c r="B18" s="199"/>
      <c r="C18" s="199"/>
      <c r="D18" s="199"/>
      <c r="E18" s="200"/>
      <c r="F18" s="115">
        <f>SUM(F19:F21)</f>
        <v>653579.05000000005</v>
      </c>
    </row>
    <row r="19" spans="1:19" s="89" customFormat="1" ht="30" customHeight="1" x14ac:dyDescent="0.25">
      <c r="A19" s="202" t="s">
        <v>169</v>
      </c>
      <c r="B19" s="203"/>
      <c r="C19" s="203"/>
      <c r="D19" s="203"/>
      <c r="E19" s="204"/>
      <c r="F19" s="92">
        <v>650879.05000000005</v>
      </c>
    </row>
    <row r="20" spans="1:19" s="89" customFormat="1" ht="30.75" hidden="1" customHeight="1" x14ac:dyDescent="0.25">
      <c r="A20" s="202" t="s">
        <v>170</v>
      </c>
      <c r="B20" s="203"/>
      <c r="C20" s="203"/>
      <c r="D20" s="203"/>
      <c r="E20" s="204"/>
      <c r="F20" s="92"/>
    </row>
    <row r="21" spans="1:19" s="93" customFormat="1" ht="30" customHeight="1" x14ac:dyDescent="0.2">
      <c r="A21" s="202" t="s">
        <v>171</v>
      </c>
      <c r="B21" s="203"/>
      <c r="C21" s="203"/>
      <c r="D21" s="203"/>
      <c r="E21" s="204"/>
      <c r="F21" s="92">
        <v>2700</v>
      </c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s="116" customFormat="1" ht="30" customHeight="1" x14ac:dyDescent="0.25">
      <c r="A22" s="198" t="s">
        <v>173</v>
      </c>
      <c r="B22" s="199"/>
      <c r="C22" s="199"/>
      <c r="D22" s="199"/>
      <c r="E22" s="200"/>
      <c r="F22" s="115">
        <f>F12+F18</f>
        <v>673061.66999999969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198" t="s">
        <v>174</v>
      </c>
      <c r="B23" s="199"/>
      <c r="C23" s="199"/>
      <c r="D23" s="199"/>
      <c r="E23" s="200"/>
      <c r="F23" s="115">
        <f>акт21!E94</f>
        <v>534680.96</v>
      </c>
      <c r="G23" s="182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8" t="s">
        <v>307</v>
      </c>
      <c r="B24" s="199"/>
      <c r="C24" s="199"/>
      <c r="D24" s="199"/>
      <c r="E24" s="200"/>
      <c r="F24" s="115">
        <f>F22-F23</f>
        <v>138380.70999999973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8" t="s">
        <v>176</v>
      </c>
      <c r="B25" s="199"/>
      <c r="C25" s="199"/>
      <c r="D25" s="199"/>
      <c r="E25" s="200"/>
      <c r="F25" s="112">
        <f>F13+F14-F18</f>
        <v>137939.90000000002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3" customFormat="1" ht="11.45" customHeight="1" x14ac:dyDescent="0.25">
      <c r="A26" s="94"/>
      <c r="B26" s="94"/>
      <c r="C26" s="94"/>
      <c r="D26" s="94"/>
      <c r="E26" s="94"/>
      <c r="F26" s="94"/>
    </row>
    <row r="27" spans="1:19" s="95" customFormat="1" ht="48.75" customHeight="1" x14ac:dyDescent="0.2">
      <c r="A27" s="197" t="s">
        <v>177</v>
      </c>
      <c r="B27" s="197"/>
      <c r="C27" s="197"/>
      <c r="D27" s="197"/>
    </row>
    <row r="28" spans="1:19" s="67" customFormat="1" ht="21.75" hidden="1" customHeight="1" x14ac:dyDescent="0.25">
      <c r="A28" s="201" t="s">
        <v>389</v>
      </c>
      <c r="B28" s="201"/>
      <c r="C28" s="201"/>
      <c r="D28" s="201"/>
    </row>
    <row r="29" spans="1:19" s="67" customFormat="1" ht="22.5" customHeight="1" x14ac:dyDescent="0.25">
      <c r="A29" s="197" t="s">
        <v>44</v>
      </c>
      <c r="B29" s="197"/>
      <c r="C29" s="197"/>
      <c r="D29" s="197"/>
    </row>
    <row r="30" spans="1:19" s="67" customFormat="1" ht="22.5" customHeight="1" x14ac:dyDescent="0.25">
      <c r="A30" s="197" t="s">
        <v>45</v>
      </c>
      <c r="B30" s="197"/>
      <c r="C30" s="197"/>
      <c r="D30" s="68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6"/>
  <sheetViews>
    <sheetView topLeftCell="A72" workbookViewId="0">
      <selection activeCell="A96" sqref="A96:E96"/>
    </sheetView>
  </sheetViews>
  <sheetFormatPr defaultColWidth="8.140625" defaultRowHeight="15" x14ac:dyDescent="0.25"/>
  <cols>
    <col min="1" max="1" width="62" style="159" customWidth="1"/>
    <col min="2" max="5" width="17.5703125" style="159" customWidth="1"/>
    <col min="6" max="6" width="9.42578125" style="159" bestFit="1" customWidth="1"/>
    <col min="7" max="255" width="8.140625" style="159"/>
    <col min="256" max="256" width="8.7109375" style="159" customWidth="1"/>
    <col min="257" max="257" width="31.5703125" style="159" customWidth="1"/>
    <col min="258" max="258" width="13.85546875" style="159" customWidth="1"/>
    <col min="259" max="259" width="19.140625" style="159" customWidth="1"/>
    <col min="260" max="260" width="17.5703125" style="159" customWidth="1"/>
    <col min="261" max="261" width="14.7109375" style="159" customWidth="1"/>
    <col min="262" max="511" width="8.140625" style="159"/>
    <col min="512" max="512" width="8.7109375" style="159" customWidth="1"/>
    <col min="513" max="513" width="31.5703125" style="159" customWidth="1"/>
    <col min="514" max="514" width="13.85546875" style="159" customWidth="1"/>
    <col min="515" max="515" width="19.140625" style="159" customWidth="1"/>
    <col min="516" max="516" width="17.5703125" style="159" customWidth="1"/>
    <col min="517" max="517" width="14.7109375" style="159" customWidth="1"/>
    <col min="518" max="767" width="8.140625" style="159"/>
    <col min="768" max="768" width="8.7109375" style="159" customWidth="1"/>
    <col min="769" max="769" width="31.5703125" style="159" customWidth="1"/>
    <col min="770" max="770" width="13.85546875" style="159" customWidth="1"/>
    <col min="771" max="771" width="19.140625" style="159" customWidth="1"/>
    <col min="772" max="772" width="17.5703125" style="159" customWidth="1"/>
    <col min="773" max="773" width="14.7109375" style="159" customWidth="1"/>
    <col min="774" max="1023" width="8.140625" style="159"/>
    <col min="1024" max="1024" width="8.7109375" style="159" customWidth="1"/>
    <col min="1025" max="1025" width="31.5703125" style="159" customWidth="1"/>
    <col min="1026" max="1026" width="13.85546875" style="159" customWidth="1"/>
    <col min="1027" max="1027" width="19.140625" style="159" customWidth="1"/>
    <col min="1028" max="1028" width="17.5703125" style="159" customWidth="1"/>
    <col min="1029" max="1029" width="14.7109375" style="159" customWidth="1"/>
    <col min="1030" max="1279" width="8.140625" style="159"/>
    <col min="1280" max="1280" width="8.7109375" style="159" customWidth="1"/>
    <col min="1281" max="1281" width="31.5703125" style="159" customWidth="1"/>
    <col min="1282" max="1282" width="13.85546875" style="159" customWidth="1"/>
    <col min="1283" max="1283" width="19.140625" style="159" customWidth="1"/>
    <col min="1284" max="1284" width="17.5703125" style="159" customWidth="1"/>
    <col min="1285" max="1285" width="14.7109375" style="159" customWidth="1"/>
    <col min="1286" max="1535" width="8.140625" style="159"/>
    <col min="1536" max="1536" width="8.7109375" style="159" customWidth="1"/>
    <col min="1537" max="1537" width="31.5703125" style="159" customWidth="1"/>
    <col min="1538" max="1538" width="13.85546875" style="159" customWidth="1"/>
    <col min="1539" max="1539" width="19.140625" style="159" customWidth="1"/>
    <col min="1540" max="1540" width="17.5703125" style="159" customWidth="1"/>
    <col min="1541" max="1541" width="14.7109375" style="159" customWidth="1"/>
    <col min="1542" max="1791" width="8.140625" style="159"/>
    <col min="1792" max="1792" width="8.7109375" style="159" customWidth="1"/>
    <col min="1793" max="1793" width="31.5703125" style="159" customWidth="1"/>
    <col min="1794" max="1794" width="13.85546875" style="159" customWidth="1"/>
    <col min="1795" max="1795" width="19.140625" style="159" customWidth="1"/>
    <col min="1796" max="1796" width="17.5703125" style="159" customWidth="1"/>
    <col min="1797" max="1797" width="14.7109375" style="159" customWidth="1"/>
    <col min="1798" max="2047" width="8.140625" style="159"/>
    <col min="2048" max="2048" width="8.7109375" style="159" customWidth="1"/>
    <col min="2049" max="2049" width="31.5703125" style="159" customWidth="1"/>
    <col min="2050" max="2050" width="13.85546875" style="159" customWidth="1"/>
    <col min="2051" max="2051" width="19.140625" style="159" customWidth="1"/>
    <col min="2052" max="2052" width="17.5703125" style="159" customWidth="1"/>
    <col min="2053" max="2053" width="14.7109375" style="159" customWidth="1"/>
    <col min="2054" max="2303" width="8.140625" style="159"/>
    <col min="2304" max="2304" width="8.7109375" style="159" customWidth="1"/>
    <col min="2305" max="2305" width="31.5703125" style="159" customWidth="1"/>
    <col min="2306" max="2306" width="13.85546875" style="159" customWidth="1"/>
    <col min="2307" max="2307" width="19.140625" style="159" customWidth="1"/>
    <col min="2308" max="2308" width="17.5703125" style="159" customWidth="1"/>
    <col min="2309" max="2309" width="14.7109375" style="159" customWidth="1"/>
    <col min="2310" max="2559" width="8.140625" style="159"/>
    <col min="2560" max="2560" width="8.7109375" style="159" customWidth="1"/>
    <col min="2561" max="2561" width="31.5703125" style="159" customWidth="1"/>
    <col min="2562" max="2562" width="13.85546875" style="159" customWidth="1"/>
    <col min="2563" max="2563" width="19.140625" style="159" customWidth="1"/>
    <col min="2564" max="2564" width="17.5703125" style="159" customWidth="1"/>
    <col min="2565" max="2565" width="14.7109375" style="159" customWidth="1"/>
    <col min="2566" max="2815" width="8.140625" style="159"/>
    <col min="2816" max="2816" width="8.7109375" style="159" customWidth="1"/>
    <col min="2817" max="2817" width="31.5703125" style="159" customWidth="1"/>
    <col min="2818" max="2818" width="13.85546875" style="159" customWidth="1"/>
    <col min="2819" max="2819" width="19.140625" style="159" customWidth="1"/>
    <col min="2820" max="2820" width="17.5703125" style="159" customWidth="1"/>
    <col min="2821" max="2821" width="14.7109375" style="159" customWidth="1"/>
    <col min="2822" max="3071" width="8.140625" style="159"/>
    <col min="3072" max="3072" width="8.7109375" style="159" customWidth="1"/>
    <col min="3073" max="3073" width="31.5703125" style="159" customWidth="1"/>
    <col min="3074" max="3074" width="13.85546875" style="159" customWidth="1"/>
    <col min="3075" max="3075" width="19.140625" style="159" customWidth="1"/>
    <col min="3076" max="3076" width="17.5703125" style="159" customWidth="1"/>
    <col min="3077" max="3077" width="14.7109375" style="159" customWidth="1"/>
    <col min="3078" max="3327" width="8.140625" style="159"/>
    <col min="3328" max="3328" width="8.7109375" style="159" customWidth="1"/>
    <col min="3329" max="3329" width="31.5703125" style="159" customWidth="1"/>
    <col min="3330" max="3330" width="13.85546875" style="159" customWidth="1"/>
    <col min="3331" max="3331" width="19.140625" style="159" customWidth="1"/>
    <col min="3332" max="3332" width="17.5703125" style="159" customWidth="1"/>
    <col min="3333" max="3333" width="14.7109375" style="159" customWidth="1"/>
    <col min="3334" max="3583" width="8.140625" style="159"/>
    <col min="3584" max="3584" width="8.7109375" style="159" customWidth="1"/>
    <col min="3585" max="3585" width="31.5703125" style="159" customWidth="1"/>
    <col min="3586" max="3586" width="13.85546875" style="159" customWidth="1"/>
    <col min="3587" max="3587" width="19.140625" style="159" customWidth="1"/>
    <col min="3588" max="3588" width="17.5703125" style="159" customWidth="1"/>
    <col min="3589" max="3589" width="14.7109375" style="159" customWidth="1"/>
    <col min="3590" max="3839" width="8.140625" style="159"/>
    <col min="3840" max="3840" width="8.7109375" style="159" customWidth="1"/>
    <col min="3841" max="3841" width="31.5703125" style="159" customWidth="1"/>
    <col min="3842" max="3842" width="13.85546875" style="159" customWidth="1"/>
    <col min="3843" max="3843" width="19.140625" style="159" customWidth="1"/>
    <col min="3844" max="3844" width="17.5703125" style="159" customWidth="1"/>
    <col min="3845" max="3845" width="14.7109375" style="159" customWidth="1"/>
    <col min="3846" max="4095" width="8.140625" style="159"/>
    <col min="4096" max="4096" width="8.7109375" style="159" customWidth="1"/>
    <col min="4097" max="4097" width="31.5703125" style="159" customWidth="1"/>
    <col min="4098" max="4098" width="13.85546875" style="159" customWidth="1"/>
    <col min="4099" max="4099" width="19.140625" style="159" customWidth="1"/>
    <col min="4100" max="4100" width="17.5703125" style="159" customWidth="1"/>
    <col min="4101" max="4101" width="14.7109375" style="159" customWidth="1"/>
    <col min="4102" max="4351" width="8.140625" style="159"/>
    <col min="4352" max="4352" width="8.7109375" style="159" customWidth="1"/>
    <col min="4353" max="4353" width="31.5703125" style="159" customWidth="1"/>
    <col min="4354" max="4354" width="13.85546875" style="159" customWidth="1"/>
    <col min="4355" max="4355" width="19.140625" style="159" customWidth="1"/>
    <col min="4356" max="4356" width="17.5703125" style="159" customWidth="1"/>
    <col min="4357" max="4357" width="14.7109375" style="159" customWidth="1"/>
    <col min="4358" max="4607" width="8.140625" style="159"/>
    <col min="4608" max="4608" width="8.7109375" style="159" customWidth="1"/>
    <col min="4609" max="4609" width="31.5703125" style="159" customWidth="1"/>
    <col min="4610" max="4610" width="13.85546875" style="159" customWidth="1"/>
    <col min="4611" max="4611" width="19.140625" style="159" customWidth="1"/>
    <col min="4612" max="4612" width="17.5703125" style="159" customWidth="1"/>
    <col min="4613" max="4613" width="14.7109375" style="159" customWidth="1"/>
    <col min="4614" max="4863" width="8.140625" style="159"/>
    <col min="4864" max="4864" width="8.7109375" style="159" customWidth="1"/>
    <col min="4865" max="4865" width="31.5703125" style="159" customWidth="1"/>
    <col min="4866" max="4866" width="13.85546875" style="159" customWidth="1"/>
    <col min="4867" max="4867" width="19.140625" style="159" customWidth="1"/>
    <col min="4868" max="4868" width="17.5703125" style="159" customWidth="1"/>
    <col min="4869" max="4869" width="14.7109375" style="159" customWidth="1"/>
    <col min="4870" max="5119" width="8.140625" style="159"/>
    <col min="5120" max="5120" width="8.7109375" style="159" customWidth="1"/>
    <col min="5121" max="5121" width="31.5703125" style="159" customWidth="1"/>
    <col min="5122" max="5122" width="13.85546875" style="159" customWidth="1"/>
    <col min="5123" max="5123" width="19.140625" style="159" customWidth="1"/>
    <col min="5124" max="5124" width="17.5703125" style="159" customWidth="1"/>
    <col min="5125" max="5125" width="14.7109375" style="159" customWidth="1"/>
    <col min="5126" max="5375" width="8.140625" style="159"/>
    <col min="5376" max="5376" width="8.7109375" style="159" customWidth="1"/>
    <col min="5377" max="5377" width="31.5703125" style="159" customWidth="1"/>
    <col min="5378" max="5378" width="13.85546875" style="159" customWidth="1"/>
    <col min="5379" max="5379" width="19.140625" style="159" customWidth="1"/>
    <col min="5380" max="5380" width="17.5703125" style="159" customWidth="1"/>
    <col min="5381" max="5381" width="14.7109375" style="159" customWidth="1"/>
    <col min="5382" max="5631" width="8.140625" style="159"/>
    <col min="5632" max="5632" width="8.7109375" style="159" customWidth="1"/>
    <col min="5633" max="5633" width="31.5703125" style="159" customWidth="1"/>
    <col min="5634" max="5634" width="13.85546875" style="159" customWidth="1"/>
    <col min="5635" max="5635" width="19.140625" style="159" customWidth="1"/>
    <col min="5636" max="5636" width="17.5703125" style="159" customWidth="1"/>
    <col min="5637" max="5637" width="14.7109375" style="159" customWidth="1"/>
    <col min="5638" max="5887" width="8.140625" style="159"/>
    <col min="5888" max="5888" width="8.7109375" style="159" customWidth="1"/>
    <col min="5889" max="5889" width="31.5703125" style="159" customWidth="1"/>
    <col min="5890" max="5890" width="13.85546875" style="159" customWidth="1"/>
    <col min="5891" max="5891" width="19.140625" style="159" customWidth="1"/>
    <col min="5892" max="5892" width="17.5703125" style="159" customWidth="1"/>
    <col min="5893" max="5893" width="14.7109375" style="159" customWidth="1"/>
    <col min="5894" max="6143" width="8.140625" style="159"/>
    <col min="6144" max="6144" width="8.7109375" style="159" customWidth="1"/>
    <col min="6145" max="6145" width="31.5703125" style="159" customWidth="1"/>
    <col min="6146" max="6146" width="13.85546875" style="159" customWidth="1"/>
    <col min="6147" max="6147" width="19.140625" style="159" customWidth="1"/>
    <col min="6148" max="6148" width="17.5703125" style="159" customWidth="1"/>
    <col min="6149" max="6149" width="14.7109375" style="159" customWidth="1"/>
    <col min="6150" max="6399" width="8.140625" style="159"/>
    <col min="6400" max="6400" width="8.7109375" style="159" customWidth="1"/>
    <col min="6401" max="6401" width="31.5703125" style="159" customWidth="1"/>
    <col min="6402" max="6402" width="13.85546875" style="159" customWidth="1"/>
    <col min="6403" max="6403" width="19.140625" style="159" customWidth="1"/>
    <col min="6404" max="6404" width="17.5703125" style="159" customWidth="1"/>
    <col min="6405" max="6405" width="14.7109375" style="159" customWidth="1"/>
    <col min="6406" max="6655" width="8.140625" style="159"/>
    <col min="6656" max="6656" width="8.7109375" style="159" customWidth="1"/>
    <col min="6657" max="6657" width="31.5703125" style="159" customWidth="1"/>
    <col min="6658" max="6658" width="13.85546875" style="159" customWidth="1"/>
    <col min="6659" max="6659" width="19.140625" style="159" customWidth="1"/>
    <col min="6660" max="6660" width="17.5703125" style="159" customWidth="1"/>
    <col min="6661" max="6661" width="14.7109375" style="159" customWidth="1"/>
    <col min="6662" max="6911" width="8.140625" style="159"/>
    <col min="6912" max="6912" width="8.7109375" style="159" customWidth="1"/>
    <col min="6913" max="6913" width="31.5703125" style="159" customWidth="1"/>
    <col min="6914" max="6914" width="13.85546875" style="159" customWidth="1"/>
    <col min="6915" max="6915" width="19.140625" style="159" customWidth="1"/>
    <col min="6916" max="6916" width="17.5703125" style="159" customWidth="1"/>
    <col min="6917" max="6917" width="14.7109375" style="159" customWidth="1"/>
    <col min="6918" max="7167" width="8.140625" style="159"/>
    <col min="7168" max="7168" width="8.7109375" style="159" customWidth="1"/>
    <col min="7169" max="7169" width="31.5703125" style="159" customWidth="1"/>
    <col min="7170" max="7170" width="13.85546875" style="159" customWidth="1"/>
    <col min="7171" max="7171" width="19.140625" style="159" customWidth="1"/>
    <col min="7172" max="7172" width="17.5703125" style="159" customWidth="1"/>
    <col min="7173" max="7173" width="14.7109375" style="159" customWidth="1"/>
    <col min="7174" max="7423" width="8.140625" style="159"/>
    <col min="7424" max="7424" width="8.7109375" style="159" customWidth="1"/>
    <col min="7425" max="7425" width="31.5703125" style="159" customWidth="1"/>
    <col min="7426" max="7426" width="13.85546875" style="159" customWidth="1"/>
    <col min="7427" max="7427" width="19.140625" style="159" customWidth="1"/>
    <col min="7428" max="7428" width="17.5703125" style="159" customWidth="1"/>
    <col min="7429" max="7429" width="14.7109375" style="159" customWidth="1"/>
    <col min="7430" max="7679" width="8.140625" style="159"/>
    <col min="7680" max="7680" width="8.7109375" style="159" customWidth="1"/>
    <col min="7681" max="7681" width="31.5703125" style="159" customWidth="1"/>
    <col min="7682" max="7682" width="13.85546875" style="159" customWidth="1"/>
    <col min="7683" max="7683" width="19.140625" style="159" customWidth="1"/>
    <col min="7684" max="7684" width="17.5703125" style="159" customWidth="1"/>
    <col min="7685" max="7685" width="14.7109375" style="159" customWidth="1"/>
    <col min="7686" max="7935" width="8.140625" style="159"/>
    <col min="7936" max="7936" width="8.7109375" style="159" customWidth="1"/>
    <col min="7937" max="7937" width="31.5703125" style="159" customWidth="1"/>
    <col min="7938" max="7938" width="13.85546875" style="159" customWidth="1"/>
    <col min="7939" max="7939" width="19.140625" style="159" customWidth="1"/>
    <col min="7940" max="7940" width="17.5703125" style="159" customWidth="1"/>
    <col min="7941" max="7941" width="14.7109375" style="159" customWidth="1"/>
    <col min="7942" max="8191" width="8.140625" style="159"/>
    <col min="8192" max="8192" width="8.7109375" style="159" customWidth="1"/>
    <col min="8193" max="8193" width="31.5703125" style="159" customWidth="1"/>
    <col min="8194" max="8194" width="13.85546875" style="159" customWidth="1"/>
    <col min="8195" max="8195" width="19.140625" style="159" customWidth="1"/>
    <col min="8196" max="8196" width="17.5703125" style="159" customWidth="1"/>
    <col min="8197" max="8197" width="14.7109375" style="159" customWidth="1"/>
    <col min="8198" max="8447" width="8.140625" style="159"/>
    <col min="8448" max="8448" width="8.7109375" style="159" customWidth="1"/>
    <col min="8449" max="8449" width="31.5703125" style="159" customWidth="1"/>
    <col min="8450" max="8450" width="13.85546875" style="159" customWidth="1"/>
    <col min="8451" max="8451" width="19.140625" style="159" customWidth="1"/>
    <col min="8452" max="8452" width="17.5703125" style="159" customWidth="1"/>
    <col min="8453" max="8453" width="14.7109375" style="159" customWidth="1"/>
    <col min="8454" max="8703" width="8.140625" style="159"/>
    <col min="8704" max="8704" width="8.7109375" style="159" customWidth="1"/>
    <col min="8705" max="8705" width="31.5703125" style="159" customWidth="1"/>
    <col min="8706" max="8706" width="13.85546875" style="159" customWidth="1"/>
    <col min="8707" max="8707" width="19.140625" style="159" customWidth="1"/>
    <col min="8708" max="8708" width="17.5703125" style="159" customWidth="1"/>
    <col min="8709" max="8709" width="14.7109375" style="159" customWidth="1"/>
    <col min="8710" max="8959" width="8.140625" style="159"/>
    <col min="8960" max="8960" width="8.7109375" style="159" customWidth="1"/>
    <col min="8961" max="8961" width="31.5703125" style="159" customWidth="1"/>
    <col min="8962" max="8962" width="13.85546875" style="159" customWidth="1"/>
    <col min="8963" max="8963" width="19.140625" style="159" customWidth="1"/>
    <col min="8964" max="8964" width="17.5703125" style="159" customWidth="1"/>
    <col min="8965" max="8965" width="14.7109375" style="159" customWidth="1"/>
    <col min="8966" max="9215" width="8.140625" style="159"/>
    <col min="9216" max="9216" width="8.7109375" style="159" customWidth="1"/>
    <col min="9217" max="9217" width="31.5703125" style="159" customWidth="1"/>
    <col min="9218" max="9218" width="13.85546875" style="159" customWidth="1"/>
    <col min="9219" max="9219" width="19.140625" style="159" customWidth="1"/>
    <col min="9220" max="9220" width="17.5703125" style="159" customWidth="1"/>
    <col min="9221" max="9221" width="14.7109375" style="159" customWidth="1"/>
    <col min="9222" max="9471" width="8.140625" style="159"/>
    <col min="9472" max="9472" width="8.7109375" style="159" customWidth="1"/>
    <col min="9473" max="9473" width="31.5703125" style="159" customWidth="1"/>
    <col min="9474" max="9474" width="13.85546875" style="159" customWidth="1"/>
    <col min="9475" max="9475" width="19.140625" style="159" customWidth="1"/>
    <col min="9476" max="9476" width="17.5703125" style="159" customWidth="1"/>
    <col min="9477" max="9477" width="14.7109375" style="159" customWidth="1"/>
    <col min="9478" max="9727" width="8.140625" style="159"/>
    <col min="9728" max="9728" width="8.7109375" style="159" customWidth="1"/>
    <col min="9729" max="9729" width="31.5703125" style="159" customWidth="1"/>
    <col min="9730" max="9730" width="13.85546875" style="159" customWidth="1"/>
    <col min="9731" max="9731" width="19.140625" style="159" customWidth="1"/>
    <col min="9732" max="9732" width="17.5703125" style="159" customWidth="1"/>
    <col min="9733" max="9733" width="14.7109375" style="159" customWidth="1"/>
    <col min="9734" max="9983" width="8.140625" style="159"/>
    <col min="9984" max="9984" width="8.7109375" style="159" customWidth="1"/>
    <col min="9985" max="9985" width="31.5703125" style="159" customWidth="1"/>
    <col min="9986" max="9986" width="13.85546875" style="159" customWidth="1"/>
    <col min="9987" max="9987" width="19.140625" style="159" customWidth="1"/>
    <col min="9988" max="9988" width="17.5703125" style="159" customWidth="1"/>
    <col min="9989" max="9989" width="14.7109375" style="159" customWidth="1"/>
    <col min="9990" max="10239" width="8.140625" style="159"/>
    <col min="10240" max="10240" width="8.7109375" style="159" customWidth="1"/>
    <col min="10241" max="10241" width="31.5703125" style="159" customWidth="1"/>
    <col min="10242" max="10242" width="13.85546875" style="159" customWidth="1"/>
    <col min="10243" max="10243" width="19.140625" style="159" customWidth="1"/>
    <col min="10244" max="10244" width="17.5703125" style="159" customWidth="1"/>
    <col min="10245" max="10245" width="14.7109375" style="159" customWidth="1"/>
    <col min="10246" max="10495" width="8.140625" style="159"/>
    <col min="10496" max="10496" width="8.7109375" style="159" customWidth="1"/>
    <col min="10497" max="10497" width="31.5703125" style="159" customWidth="1"/>
    <col min="10498" max="10498" width="13.85546875" style="159" customWidth="1"/>
    <col min="10499" max="10499" width="19.140625" style="159" customWidth="1"/>
    <col min="10500" max="10500" width="17.5703125" style="159" customWidth="1"/>
    <col min="10501" max="10501" width="14.7109375" style="159" customWidth="1"/>
    <col min="10502" max="10751" width="8.140625" style="159"/>
    <col min="10752" max="10752" width="8.7109375" style="159" customWidth="1"/>
    <col min="10753" max="10753" width="31.5703125" style="159" customWidth="1"/>
    <col min="10754" max="10754" width="13.85546875" style="159" customWidth="1"/>
    <col min="10755" max="10755" width="19.140625" style="159" customWidth="1"/>
    <col min="10756" max="10756" width="17.5703125" style="159" customWidth="1"/>
    <col min="10757" max="10757" width="14.7109375" style="159" customWidth="1"/>
    <col min="10758" max="11007" width="8.140625" style="159"/>
    <col min="11008" max="11008" width="8.7109375" style="159" customWidth="1"/>
    <col min="11009" max="11009" width="31.5703125" style="159" customWidth="1"/>
    <col min="11010" max="11010" width="13.85546875" style="159" customWidth="1"/>
    <col min="11011" max="11011" width="19.140625" style="159" customWidth="1"/>
    <col min="11012" max="11012" width="17.5703125" style="159" customWidth="1"/>
    <col min="11013" max="11013" width="14.7109375" style="159" customWidth="1"/>
    <col min="11014" max="11263" width="8.140625" style="159"/>
    <col min="11264" max="11264" width="8.7109375" style="159" customWidth="1"/>
    <col min="11265" max="11265" width="31.5703125" style="159" customWidth="1"/>
    <col min="11266" max="11266" width="13.85546875" style="159" customWidth="1"/>
    <col min="11267" max="11267" width="19.140625" style="159" customWidth="1"/>
    <col min="11268" max="11268" width="17.5703125" style="159" customWidth="1"/>
    <col min="11269" max="11269" width="14.7109375" style="159" customWidth="1"/>
    <col min="11270" max="11519" width="8.140625" style="159"/>
    <col min="11520" max="11520" width="8.7109375" style="159" customWidth="1"/>
    <col min="11521" max="11521" width="31.5703125" style="159" customWidth="1"/>
    <col min="11522" max="11522" width="13.85546875" style="159" customWidth="1"/>
    <col min="11523" max="11523" width="19.140625" style="159" customWidth="1"/>
    <col min="11524" max="11524" width="17.5703125" style="159" customWidth="1"/>
    <col min="11525" max="11525" width="14.7109375" style="159" customWidth="1"/>
    <col min="11526" max="11775" width="8.140625" style="159"/>
    <col min="11776" max="11776" width="8.7109375" style="159" customWidth="1"/>
    <col min="11777" max="11777" width="31.5703125" style="159" customWidth="1"/>
    <col min="11778" max="11778" width="13.85546875" style="159" customWidth="1"/>
    <col min="11779" max="11779" width="19.140625" style="159" customWidth="1"/>
    <col min="11780" max="11780" width="17.5703125" style="159" customWidth="1"/>
    <col min="11781" max="11781" width="14.7109375" style="159" customWidth="1"/>
    <col min="11782" max="12031" width="8.140625" style="159"/>
    <col min="12032" max="12032" width="8.7109375" style="159" customWidth="1"/>
    <col min="12033" max="12033" width="31.5703125" style="159" customWidth="1"/>
    <col min="12034" max="12034" width="13.85546875" style="159" customWidth="1"/>
    <col min="12035" max="12035" width="19.140625" style="159" customWidth="1"/>
    <col min="12036" max="12036" width="17.5703125" style="159" customWidth="1"/>
    <col min="12037" max="12037" width="14.7109375" style="159" customWidth="1"/>
    <col min="12038" max="12287" width="8.140625" style="159"/>
    <col min="12288" max="12288" width="8.7109375" style="159" customWidth="1"/>
    <col min="12289" max="12289" width="31.5703125" style="159" customWidth="1"/>
    <col min="12290" max="12290" width="13.85546875" style="159" customWidth="1"/>
    <col min="12291" max="12291" width="19.140625" style="159" customWidth="1"/>
    <col min="12292" max="12292" width="17.5703125" style="159" customWidth="1"/>
    <col min="12293" max="12293" width="14.7109375" style="159" customWidth="1"/>
    <col min="12294" max="12543" width="8.140625" style="159"/>
    <col min="12544" max="12544" width="8.7109375" style="159" customWidth="1"/>
    <col min="12545" max="12545" width="31.5703125" style="159" customWidth="1"/>
    <col min="12546" max="12546" width="13.85546875" style="159" customWidth="1"/>
    <col min="12547" max="12547" width="19.140625" style="159" customWidth="1"/>
    <col min="12548" max="12548" width="17.5703125" style="159" customWidth="1"/>
    <col min="12549" max="12549" width="14.7109375" style="159" customWidth="1"/>
    <col min="12550" max="12799" width="8.140625" style="159"/>
    <col min="12800" max="12800" width="8.7109375" style="159" customWidth="1"/>
    <col min="12801" max="12801" width="31.5703125" style="159" customWidth="1"/>
    <col min="12802" max="12802" width="13.85546875" style="159" customWidth="1"/>
    <col min="12803" max="12803" width="19.140625" style="159" customWidth="1"/>
    <col min="12804" max="12804" width="17.5703125" style="159" customWidth="1"/>
    <col min="12805" max="12805" width="14.7109375" style="159" customWidth="1"/>
    <col min="12806" max="13055" width="8.140625" style="159"/>
    <col min="13056" max="13056" width="8.7109375" style="159" customWidth="1"/>
    <col min="13057" max="13057" width="31.5703125" style="159" customWidth="1"/>
    <col min="13058" max="13058" width="13.85546875" style="159" customWidth="1"/>
    <col min="13059" max="13059" width="19.140625" style="159" customWidth="1"/>
    <col min="13060" max="13060" width="17.5703125" style="159" customWidth="1"/>
    <col min="13061" max="13061" width="14.7109375" style="159" customWidth="1"/>
    <col min="13062" max="13311" width="8.140625" style="159"/>
    <col min="13312" max="13312" width="8.7109375" style="159" customWidth="1"/>
    <col min="13313" max="13313" width="31.5703125" style="159" customWidth="1"/>
    <col min="13314" max="13314" width="13.85546875" style="159" customWidth="1"/>
    <col min="13315" max="13315" width="19.140625" style="159" customWidth="1"/>
    <col min="13316" max="13316" width="17.5703125" style="159" customWidth="1"/>
    <col min="13317" max="13317" width="14.7109375" style="159" customWidth="1"/>
    <col min="13318" max="13567" width="8.140625" style="159"/>
    <col min="13568" max="13568" width="8.7109375" style="159" customWidth="1"/>
    <col min="13569" max="13569" width="31.5703125" style="159" customWidth="1"/>
    <col min="13570" max="13570" width="13.85546875" style="159" customWidth="1"/>
    <col min="13571" max="13571" width="19.140625" style="159" customWidth="1"/>
    <col min="13572" max="13572" width="17.5703125" style="159" customWidth="1"/>
    <col min="13573" max="13573" width="14.7109375" style="159" customWidth="1"/>
    <col min="13574" max="13823" width="8.140625" style="159"/>
    <col min="13824" max="13824" width="8.7109375" style="159" customWidth="1"/>
    <col min="13825" max="13825" width="31.5703125" style="159" customWidth="1"/>
    <col min="13826" max="13826" width="13.85546875" style="159" customWidth="1"/>
    <col min="13827" max="13827" width="19.140625" style="159" customWidth="1"/>
    <col min="13828" max="13828" width="17.5703125" style="159" customWidth="1"/>
    <col min="13829" max="13829" width="14.7109375" style="159" customWidth="1"/>
    <col min="13830" max="14079" width="8.140625" style="159"/>
    <col min="14080" max="14080" width="8.7109375" style="159" customWidth="1"/>
    <col min="14081" max="14081" width="31.5703125" style="159" customWidth="1"/>
    <col min="14082" max="14082" width="13.85546875" style="159" customWidth="1"/>
    <col min="14083" max="14083" width="19.140625" style="159" customWidth="1"/>
    <col min="14084" max="14084" width="17.5703125" style="159" customWidth="1"/>
    <col min="14085" max="14085" width="14.7109375" style="159" customWidth="1"/>
    <col min="14086" max="14335" width="8.140625" style="159"/>
    <col min="14336" max="14336" width="8.7109375" style="159" customWidth="1"/>
    <col min="14337" max="14337" width="31.5703125" style="159" customWidth="1"/>
    <col min="14338" max="14338" width="13.85546875" style="159" customWidth="1"/>
    <col min="14339" max="14339" width="19.140625" style="159" customWidth="1"/>
    <col min="14340" max="14340" width="17.5703125" style="159" customWidth="1"/>
    <col min="14341" max="14341" width="14.7109375" style="159" customWidth="1"/>
    <col min="14342" max="14591" width="8.140625" style="159"/>
    <col min="14592" max="14592" width="8.7109375" style="159" customWidth="1"/>
    <col min="14593" max="14593" width="31.5703125" style="159" customWidth="1"/>
    <col min="14594" max="14594" width="13.85546875" style="159" customWidth="1"/>
    <col min="14595" max="14595" width="19.140625" style="159" customWidth="1"/>
    <col min="14596" max="14596" width="17.5703125" style="159" customWidth="1"/>
    <col min="14597" max="14597" width="14.7109375" style="159" customWidth="1"/>
    <col min="14598" max="14847" width="8.140625" style="159"/>
    <col min="14848" max="14848" width="8.7109375" style="159" customWidth="1"/>
    <col min="14849" max="14849" width="31.5703125" style="159" customWidth="1"/>
    <col min="14850" max="14850" width="13.85546875" style="159" customWidth="1"/>
    <col min="14851" max="14851" width="19.140625" style="159" customWidth="1"/>
    <col min="14852" max="14852" width="17.5703125" style="159" customWidth="1"/>
    <col min="14853" max="14853" width="14.7109375" style="159" customWidth="1"/>
    <col min="14854" max="15103" width="8.140625" style="159"/>
    <col min="15104" max="15104" width="8.7109375" style="159" customWidth="1"/>
    <col min="15105" max="15105" width="31.5703125" style="159" customWidth="1"/>
    <col min="15106" max="15106" width="13.85546875" style="159" customWidth="1"/>
    <col min="15107" max="15107" width="19.140625" style="159" customWidth="1"/>
    <col min="15108" max="15108" width="17.5703125" style="159" customWidth="1"/>
    <col min="15109" max="15109" width="14.7109375" style="159" customWidth="1"/>
    <col min="15110" max="15359" width="8.140625" style="159"/>
    <col min="15360" max="15360" width="8.7109375" style="159" customWidth="1"/>
    <col min="15361" max="15361" width="31.5703125" style="159" customWidth="1"/>
    <col min="15362" max="15362" width="13.85546875" style="159" customWidth="1"/>
    <col min="15363" max="15363" width="19.140625" style="159" customWidth="1"/>
    <col min="15364" max="15364" width="17.5703125" style="159" customWidth="1"/>
    <col min="15365" max="15365" width="14.7109375" style="159" customWidth="1"/>
    <col min="15366" max="15615" width="8.140625" style="159"/>
    <col min="15616" max="15616" width="8.7109375" style="159" customWidth="1"/>
    <col min="15617" max="15617" width="31.5703125" style="159" customWidth="1"/>
    <col min="15618" max="15618" width="13.85546875" style="159" customWidth="1"/>
    <col min="15619" max="15619" width="19.140625" style="159" customWidth="1"/>
    <col min="15620" max="15620" width="17.5703125" style="159" customWidth="1"/>
    <col min="15621" max="15621" width="14.7109375" style="159" customWidth="1"/>
    <col min="15622" max="15871" width="8.140625" style="159"/>
    <col min="15872" max="15872" width="8.7109375" style="159" customWidth="1"/>
    <col min="15873" max="15873" width="31.5703125" style="159" customWidth="1"/>
    <col min="15874" max="15874" width="13.85546875" style="159" customWidth="1"/>
    <col min="15875" max="15875" width="19.140625" style="159" customWidth="1"/>
    <col min="15876" max="15876" width="17.5703125" style="159" customWidth="1"/>
    <col min="15877" max="15877" width="14.7109375" style="159" customWidth="1"/>
    <col min="15878" max="16127" width="8.140625" style="159"/>
    <col min="16128" max="16128" width="8.7109375" style="159" customWidth="1"/>
    <col min="16129" max="16129" width="31.5703125" style="159" customWidth="1"/>
    <col min="16130" max="16130" width="13.85546875" style="159" customWidth="1"/>
    <col min="16131" max="16131" width="19.140625" style="159" customWidth="1"/>
    <col min="16132" max="16132" width="17.5703125" style="159" customWidth="1"/>
    <col min="16133" max="16133" width="14.7109375" style="159" customWidth="1"/>
    <col min="16134" max="16384" width="8.140625" style="159"/>
  </cols>
  <sheetData>
    <row r="1" spans="1:5" ht="23.25" hidden="1" customHeight="1" x14ac:dyDescent="0.25">
      <c r="A1" s="218"/>
      <c r="B1" s="218"/>
      <c r="C1" s="218"/>
      <c r="D1" s="218"/>
      <c r="E1" s="218"/>
    </row>
    <row r="2" spans="1:5" hidden="1" x14ac:dyDescent="0.25">
      <c r="A2" s="218" t="s">
        <v>227</v>
      </c>
      <c r="B2" s="218"/>
      <c r="C2" s="218"/>
      <c r="D2" s="218"/>
      <c r="E2" s="218"/>
    </row>
    <row r="3" spans="1:5" ht="15.75" customHeight="1" x14ac:dyDescent="0.25">
      <c r="A3" s="221" t="s">
        <v>296</v>
      </c>
      <c r="B3" s="221"/>
      <c r="C3" s="221"/>
      <c r="D3" s="221"/>
      <c r="E3" s="221"/>
    </row>
    <row r="4" spans="1:5" x14ac:dyDescent="0.25">
      <c r="A4" s="220" t="s">
        <v>228</v>
      </c>
      <c r="B4" s="220"/>
      <c r="C4" s="220"/>
      <c r="D4" s="220"/>
      <c r="E4" s="220"/>
    </row>
    <row r="5" spans="1:5" x14ac:dyDescent="0.25">
      <c r="A5" s="220" t="s">
        <v>229</v>
      </c>
      <c r="B5" s="220"/>
      <c r="C5" s="220"/>
      <c r="D5" s="220"/>
      <c r="E5" s="220"/>
    </row>
    <row r="6" spans="1:5" ht="26.25" customHeight="1" x14ac:dyDescent="0.25">
      <c r="A6" s="218" t="s">
        <v>230</v>
      </c>
      <c r="B6" s="218"/>
      <c r="C6" s="218"/>
      <c r="D6" s="218"/>
      <c r="E6" s="159" t="s">
        <v>359</v>
      </c>
    </row>
    <row r="7" spans="1:5" x14ac:dyDescent="0.25">
      <c r="A7" s="218"/>
      <c r="B7" s="218"/>
      <c r="C7" s="218"/>
      <c r="D7" s="218"/>
      <c r="E7" s="218"/>
    </row>
    <row r="8" spans="1:5" ht="39" customHeight="1" x14ac:dyDescent="0.25">
      <c r="A8" s="219" t="s">
        <v>297</v>
      </c>
      <c r="B8" s="219"/>
      <c r="C8" s="219"/>
      <c r="D8" s="219"/>
      <c r="E8" s="219"/>
    </row>
    <row r="9" spans="1:5" ht="29.25" customHeight="1" x14ac:dyDescent="0.25">
      <c r="A9" s="219" t="s">
        <v>232</v>
      </c>
      <c r="B9" s="219"/>
      <c r="C9" s="219"/>
      <c r="D9" s="219"/>
      <c r="E9" s="219"/>
    </row>
    <row r="10" spans="1:5" ht="30" customHeight="1" x14ac:dyDescent="0.25">
      <c r="A10" s="219" t="s">
        <v>233</v>
      </c>
      <c r="B10" s="219"/>
      <c r="C10" s="219"/>
      <c r="D10" s="219"/>
      <c r="E10" s="219"/>
    </row>
    <row r="11" spans="1:5" ht="30" customHeight="1" x14ac:dyDescent="0.25">
      <c r="A11" s="219" t="s">
        <v>234</v>
      </c>
      <c r="B11" s="219"/>
      <c r="C11" s="219"/>
      <c r="D11" s="219"/>
      <c r="E11" s="219"/>
    </row>
    <row r="12" spans="1:5" ht="29.25" customHeight="1" x14ac:dyDescent="0.25">
      <c r="A12" s="219" t="s">
        <v>235</v>
      </c>
      <c r="B12" s="219"/>
      <c r="C12" s="219"/>
      <c r="D12" s="219"/>
      <c r="E12" s="219"/>
    </row>
    <row r="13" spans="1:5" ht="28.5" customHeight="1" x14ac:dyDescent="0.25">
      <c r="A13" s="219" t="s">
        <v>236</v>
      </c>
      <c r="B13" s="219"/>
      <c r="C13" s="219"/>
      <c r="D13" s="219"/>
      <c r="E13" s="219"/>
    </row>
    <row r="14" spans="1:5" ht="15.75" customHeight="1" thickBot="1" x14ac:dyDescent="0.3">
      <c r="A14" s="218"/>
      <c r="B14" s="218"/>
      <c r="C14" s="218"/>
      <c r="D14" s="218"/>
      <c r="E14" s="218"/>
    </row>
    <row r="15" spans="1:5" ht="120.75" thickBot="1" x14ac:dyDescent="0.3">
      <c r="A15" s="163" t="s">
        <v>2</v>
      </c>
      <c r="B15" s="160" t="s">
        <v>238</v>
      </c>
      <c r="C15" s="160" t="s">
        <v>0</v>
      </c>
      <c r="D15" s="160" t="s">
        <v>237</v>
      </c>
      <c r="E15" s="160" t="s">
        <v>1</v>
      </c>
    </row>
    <row r="16" spans="1:5" ht="15" customHeight="1" x14ac:dyDescent="0.25">
      <c r="A16" s="225" t="s">
        <v>8</v>
      </c>
      <c r="B16" s="226"/>
      <c r="C16" s="226"/>
      <c r="D16" s="227"/>
      <c r="E16" s="161"/>
    </row>
    <row r="17" spans="1:5" ht="15" customHeight="1" x14ac:dyDescent="0.25">
      <c r="A17" s="172" t="s">
        <v>54</v>
      </c>
      <c r="B17" s="173" t="s">
        <v>21</v>
      </c>
      <c r="C17" s="174" t="s">
        <v>11</v>
      </c>
      <c r="D17" s="175">
        <v>0.14000000000000001</v>
      </c>
      <c r="E17" s="176">
        <v>6324.86</v>
      </c>
    </row>
    <row r="18" spans="1:5" ht="15" customHeight="1" x14ac:dyDescent="0.25">
      <c r="A18" s="222" t="s">
        <v>239</v>
      </c>
      <c r="B18" s="223"/>
      <c r="C18" s="223"/>
      <c r="D18" s="224"/>
      <c r="E18" s="177"/>
    </row>
    <row r="19" spans="1:5" ht="28.5" customHeight="1" x14ac:dyDescent="0.25">
      <c r="A19" s="172" t="s">
        <v>360</v>
      </c>
      <c r="B19" s="178">
        <v>0.05</v>
      </c>
      <c r="C19" s="174" t="s">
        <v>115</v>
      </c>
      <c r="D19" s="175">
        <f>E19/B19</f>
        <v>4937.3999999999996</v>
      </c>
      <c r="E19" s="176">
        <v>246.87</v>
      </c>
    </row>
    <row r="20" spans="1:5" ht="15" customHeight="1" x14ac:dyDescent="0.25">
      <c r="A20" s="172" t="s">
        <v>361</v>
      </c>
      <c r="B20" s="173" t="s">
        <v>22</v>
      </c>
      <c r="C20" s="174" t="s">
        <v>13</v>
      </c>
      <c r="D20" s="175">
        <f t="shared" ref="D20:D25" si="0">E20</f>
        <v>19267.2</v>
      </c>
      <c r="E20" s="176">
        <v>19267.2</v>
      </c>
    </row>
    <row r="21" spans="1:5" ht="27" customHeight="1" x14ac:dyDescent="0.25">
      <c r="A21" s="172" t="s">
        <v>215</v>
      </c>
      <c r="B21" s="173" t="s">
        <v>22</v>
      </c>
      <c r="C21" s="174" t="s">
        <v>11</v>
      </c>
      <c r="D21" s="175">
        <f t="shared" si="0"/>
        <v>8919.9500000000007</v>
      </c>
      <c r="E21" s="176">
        <f>3231.95+3500+2188</f>
        <v>8919.9500000000007</v>
      </c>
    </row>
    <row r="22" spans="1:5" ht="27" customHeight="1" x14ac:dyDescent="0.25">
      <c r="A22" s="172" t="s">
        <v>245</v>
      </c>
      <c r="B22" s="173" t="s">
        <v>22</v>
      </c>
      <c r="C22" s="174" t="s">
        <v>11</v>
      </c>
      <c r="D22" s="175">
        <f t="shared" si="0"/>
        <v>3061.96</v>
      </c>
      <c r="E22" s="176">
        <f>2548.1+513.86</f>
        <v>3061.96</v>
      </c>
    </row>
    <row r="23" spans="1:5" ht="15" customHeight="1" x14ac:dyDescent="0.25">
      <c r="A23" s="172" t="s">
        <v>243</v>
      </c>
      <c r="B23" s="173" t="s">
        <v>221</v>
      </c>
      <c r="C23" s="174" t="s">
        <v>12</v>
      </c>
      <c r="D23" s="175">
        <f t="shared" si="0"/>
        <v>231761.16</v>
      </c>
      <c r="E23" s="176">
        <v>231761.16</v>
      </c>
    </row>
    <row r="24" spans="1:5" ht="15" customHeight="1" x14ac:dyDescent="0.25">
      <c r="A24" s="172" t="s">
        <v>244</v>
      </c>
      <c r="B24" s="173" t="s">
        <v>221</v>
      </c>
      <c r="C24" s="174" t="s">
        <v>12</v>
      </c>
      <c r="D24" s="175">
        <f t="shared" si="0"/>
        <v>2258.88</v>
      </c>
      <c r="E24" s="176">
        <v>2258.88</v>
      </c>
    </row>
    <row r="25" spans="1:5" s="183" customFormat="1" ht="30.6" customHeight="1" x14ac:dyDescent="0.25">
      <c r="A25" s="144" t="s">
        <v>312</v>
      </c>
      <c r="B25" s="147" t="s">
        <v>22</v>
      </c>
      <c r="C25" s="147" t="s">
        <v>80</v>
      </c>
      <c r="D25" s="147">
        <f t="shared" si="0"/>
        <v>1508.04</v>
      </c>
      <c r="E25" s="147">
        <v>1508.04</v>
      </c>
    </row>
    <row r="26" spans="1:5" ht="15" customHeight="1" x14ac:dyDescent="0.25">
      <c r="A26" s="222" t="s">
        <v>246</v>
      </c>
      <c r="B26" s="223"/>
      <c r="C26" s="223"/>
      <c r="D26" s="224"/>
      <c r="E26" s="177"/>
    </row>
    <row r="27" spans="1:5" ht="15" customHeight="1" x14ac:dyDescent="0.25">
      <c r="A27" s="172" t="s">
        <v>247</v>
      </c>
      <c r="B27" s="173" t="s">
        <v>22</v>
      </c>
      <c r="C27" s="174" t="s">
        <v>13</v>
      </c>
      <c r="D27" s="175">
        <f>E27</f>
        <v>200</v>
      </c>
      <c r="E27" s="176">
        <v>200</v>
      </c>
    </row>
    <row r="28" spans="1:5" ht="15" customHeight="1" x14ac:dyDescent="0.25">
      <c r="A28" s="222" t="s">
        <v>89</v>
      </c>
      <c r="B28" s="223"/>
      <c r="C28" s="223"/>
      <c r="D28" s="224"/>
      <c r="E28" s="177"/>
    </row>
    <row r="29" spans="1:5" ht="15" customHeight="1" x14ac:dyDescent="0.25">
      <c r="A29" s="172" t="s">
        <v>183</v>
      </c>
      <c r="B29" s="173" t="s">
        <v>22</v>
      </c>
      <c r="C29" s="174" t="s">
        <v>11</v>
      </c>
      <c r="D29" s="175">
        <f>E29</f>
        <v>50524.77</v>
      </c>
      <c r="E29" s="176">
        <v>50524.77</v>
      </c>
    </row>
    <row r="30" spans="1:5" ht="15" customHeight="1" x14ac:dyDescent="0.25">
      <c r="A30" s="222" t="s">
        <v>249</v>
      </c>
      <c r="B30" s="223"/>
      <c r="C30" s="223"/>
      <c r="D30" s="224"/>
      <c r="E30" s="177"/>
    </row>
    <row r="31" spans="1:5" ht="31.15" customHeight="1" x14ac:dyDescent="0.25">
      <c r="A31" s="172" t="s">
        <v>362</v>
      </c>
      <c r="B31" s="179">
        <v>1</v>
      </c>
      <c r="C31" s="174" t="s">
        <v>13</v>
      </c>
      <c r="D31" s="175">
        <f>E31/B31</f>
        <v>322.12</v>
      </c>
      <c r="E31" s="176">
        <v>322.12</v>
      </c>
    </row>
    <row r="32" spans="1:5" ht="15" customHeight="1" x14ac:dyDescent="0.25">
      <c r="A32" s="172" t="s">
        <v>363</v>
      </c>
      <c r="B32" s="180">
        <v>2.5000000000000001E-2</v>
      </c>
      <c r="C32" s="174" t="s">
        <v>15</v>
      </c>
      <c r="D32" s="175">
        <f>E32/B32</f>
        <v>50382.799999999996</v>
      </c>
      <c r="E32" s="176">
        <v>1259.57</v>
      </c>
    </row>
    <row r="33" spans="1:5" ht="15" customHeight="1" x14ac:dyDescent="0.25">
      <c r="A33" s="172" t="s">
        <v>364</v>
      </c>
      <c r="B33" s="179">
        <v>1</v>
      </c>
      <c r="C33" s="174" t="s">
        <v>283</v>
      </c>
      <c r="D33" s="175">
        <f t="shared" ref="D33:D52" si="1">E33/B33</f>
        <v>305.19</v>
      </c>
      <c r="E33" s="176">
        <v>305.19</v>
      </c>
    </row>
    <row r="34" spans="1:5" ht="15" customHeight="1" x14ac:dyDescent="0.25">
      <c r="A34" s="172" t="s">
        <v>321</v>
      </c>
      <c r="B34" s="179">
        <v>5</v>
      </c>
      <c r="C34" s="174" t="s">
        <v>101</v>
      </c>
      <c r="D34" s="175">
        <f t="shared" si="1"/>
        <v>98.462000000000003</v>
      </c>
      <c r="E34" s="176">
        <v>492.31</v>
      </c>
    </row>
    <row r="35" spans="1:5" ht="15" customHeight="1" x14ac:dyDescent="0.25">
      <c r="A35" s="172" t="s">
        <v>58</v>
      </c>
      <c r="B35" s="179">
        <v>1</v>
      </c>
      <c r="C35" s="174" t="s">
        <v>14</v>
      </c>
      <c r="D35" s="175">
        <f t="shared" si="1"/>
        <v>1005.22</v>
      </c>
      <c r="E35" s="176">
        <v>1005.22</v>
      </c>
    </row>
    <row r="36" spans="1:5" ht="15" customHeight="1" x14ac:dyDescent="0.25">
      <c r="A36" s="172" t="s">
        <v>186</v>
      </c>
      <c r="B36" s="179">
        <v>2</v>
      </c>
      <c r="C36" s="174" t="s">
        <v>185</v>
      </c>
      <c r="D36" s="175">
        <f t="shared" si="1"/>
        <v>747.63499999999999</v>
      </c>
      <c r="E36" s="176">
        <v>1495.27</v>
      </c>
    </row>
    <row r="37" spans="1:5" ht="15" customHeight="1" x14ac:dyDescent="0.25">
      <c r="A37" s="172" t="s">
        <v>96</v>
      </c>
      <c r="B37" s="179">
        <v>1</v>
      </c>
      <c r="C37" s="174" t="s">
        <v>15</v>
      </c>
      <c r="D37" s="175">
        <f t="shared" si="1"/>
        <v>961.8</v>
      </c>
      <c r="E37" s="176">
        <v>961.8</v>
      </c>
    </row>
    <row r="38" spans="1:5" ht="15" customHeight="1" x14ac:dyDescent="0.25">
      <c r="A38" s="172" t="s">
        <v>365</v>
      </c>
      <c r="B38" s="179">
        <v>1</v>
      </c>
      <c r="C38" s="174" t="s">
        <v>13</v>
      </c>
      <c r="D38" s="175">
        <f t="shared" si="1"/>
        <v>149.54</v>
      </c>
      <c r="E38" s="176">
        <v>149.54</v>
      </c>
    </row>
    <row r="39" spans="1:5" ht="28.5" customHeight="1" x14ac:dyDescent="0.25">
      <c r="A39" s="172" t="s">
        <v>366</v>
      </c>
      <c r="B39" s="181">
        <v>0.4</v>
      </c>
      <c r="C39" s="174" t="s">
        <v>16</v>
      </c>
      <c r="D39" s="175">
        <f t="shared" si="1"/>
        <v>4028.3999999999996</v>
      </c>
      <c r="E39" s="176">
        <v>1611.36</v>
      </c>
    </row>
    <row r="40" spans="1:5" ht="15" customHeight="1" x14ac:dyDescent="0.25">
      <c r="A40" s="172" t="s">
        <v>74</v>
      </c>
      <c r="B40" s="178">
        <v>7.0000000000000007E-2</v>
      </c>
      <c r="C40" s="174" t="s">
        <v>75</v>
      </c>
      <c r="D40" s="175">
        <f t="shared" si="1"/>
        <v>29836.714285714286</v>
      </c>
      <c r="E40" s="176">
        <v>2088.5700000000002</v>
      </c>
    </row>
    <row r="41" spans="1:5" ht="29.25" customHeight="1" x14ac:dyDescent="0.25">
      <c r="A41" s="172" t="s">
        <v>59</v>
      </c>
      <c r="B41" s="180">
        <v>1.859</v>
      </c>
      <c r="C41" s="174" t="s">
        <v>16</v>
      </c>
      <c r="D41" s="175">
        <f t="shared" si="1"/>
        <v>2039.1769768692845</v>
      </c>
      <c r="E41" s="176">
        <v>3790.83</v>
      </c>
    </row>
    <row r="42" spans="1:5" ht="15" customHeight="1" x14ac:dyDescent="0.25">
      <c r="A42" s="172" t="s">
        <v>188</v>
      </c>
      <c r="B42" s="178">
        <v>0.01</v>
      </c>
      <c r="C42" s="174" t="s">
        <v>17</v>
      </c>
      <c r="D42" s="175">
        <f t="shared" si="1"/>
        <v>30081</v>
      </c>
      <c r="E42" s="176">
        <v>300.81</v>
      </c>
    </row>
    <row r="43" spans="1:5" ht="15" customHeight="1" x14ac:dyDescent="0.25">
      <c r="A43" s="172" t="s">
        <v>258</v>
      </c>
      <c r="B43" s="179">
        <v>1</v>
      </c>
      <c r="C43" s="174" t="s">
        <v>13</v>
      </c>
      <c r="D43" s="175">
        <f t="shared" si="1"/>
        <v>316.22000000000003</v>
      </c>
      <c r="E43" s="176">
        <v>316.22000000000003</v>
      </c>
    </row>
    <row r="44" spans="1:5" ht="15" customHeight="1" x14ac:dyDescent="0.25">
      <c r="A44" s="172" t="s">
        <v>367</v>
      </c>
      <c r="B44" s="179">
        <v>1</v>
      </c>
      <c r="C44" s="174" t="s">
        <v>14</v>
      </c>
      <c r="D44" s="175">
        <f t="shared" si="1"/>
        <v>611.75</v>
      </c>
      <c r="E44" s="176">
        <v>611.75</v>
      </c>
    </row>
    <row r="45" spans="1:5" ht="15" customHeight="1" x14ac:dyDescent="0.25">
      <c r="A45" s="172" t="s">
        <v>76</v>
      </c>
      <c r="B45" s="178">
        <v>0.23</v>
      </c>
      <c r="C45" s="174" t="s">
        <v>15</v>
      </c>
      <c r="D45" s="175">
        <f t="shared" si="1"/>
        <v>17422.956521739132</v>
      </c>
      <c r="E45" s="176">
        <v>4007.28</v>
      </c>
    </row>
    <row r="46" spans="1:5" ht="15" customHeight="1" x14ac:dyDescent="0.25">
      <c r="A46" s="172" t="s">
        <v>62</v>
      </c>
      <c r="B46" s="179">
        <v>3</v>
      </c>
      <c r="C46" s="174" t="s">
        <v>18</v>
      </c>
      <c r="D46" s="175">
        <f t="shared" si="1"/>
        <v>253.75666666666666</v>
      </c>
      <c r="E46" s="176">
        <v>761.27</v>
      </c>
    </row>
    <row r="47" spans="1:5" ht="15" customHeight="1" x14ac:dyDescent="0.25">
      <c r="A47" s="172" t="s">
        <v>324</v>
      </c>
      <c r="B47" s="179">
        <v>5</v>
      </c>
      <c r="C47" s="174" t="s">
        <v>101</v>
      </c>
      <c r="D47" s="175">
        <f t="shared" si="1"/>
        <v>78.736000000000004</v>
      </c>
      <c r="E47" s="176">
        <v>393.68</v>
      </c>
    </row>
    <row r="48" spans="1:5" ht="15" customHeight="1" x14ac:dyDescent="0.25">
      <c r="A48" s="172" t="s">
        <v>259</v>
      </c>
      <c r="B48" s="179">
        <v>1</v>
      </c>
      <c r="C48" s="174" t="s">
        <v>13</v>
      </c>
      <c r="D48" s="175">
        <f t="shared" si="1"/>
        <v>7368.26</v>
      </c>
      <c r="E48" s="176">
        <v>7368.26</v>
      </c>
    </row>
    <row r="49" spans="1:5" ht="15" customHeight="1" x14ac:dyDescent="0.25">
      <c r="A49" s="172" t="s">
        <v>192</v>
      </c>
      <c r="B49" s="179">
        <v>1</v>
      </c>
      <c r="C49" s="174" t="s">
        <v>14</v>
      </c>
      <c r="D49" s="175">
        <f t="shared" si="1"/>
        <v>10936.37</v>
      </c>
      <c r="E49" s="176">
        <v>10936.37</v>
      </c>
    </row>
    <row r="50" spans="1:5" ht="15" customHeight="1" x14ac:dyDescent="0.25">
      <c r="A50" s="172" t="s">
        <v>263</v>
      </c>
      <c r="B50" s="179">
        <v>1</v>
      </c>
      <c r="C50" s="174" t="s">
        <v>19</v>
      </c>
      <c r="D50" s="175">
        <f t="shared" si="1"/>
        <v>857.06</v>
      </c>
      <c r="E50" s="176">
        <v>857.06</v>
      </c>
    </row>
    <row r="51" spans="1:5" ht="15" customHeight="1" x14ac:dyDescent="0.25">
      <c r="A51" s="172" t="s">
        <v>264</v>
      </c>
      <c r="B51" s="179">
        <v>1</v>
      </c>
      <c r="C51" s="174" t="s">
        <v>19</v>
      </c>
      <c r="D51" s="175">
        <f t="shared" si="1"/>
        <v>598.84</v>
      </c>
      <c r="E51" s="176">
        <v>598.84</v>
      </c>
    </row>
    <row r="52" spans="1:5" ht="15" customHeight="1" x14ac:dyDescent="0.25">
      <c r="A52" s="172" t="s">
        <v>65</v>
      </c>
      <c r="B52" s="179">
        <v>34</v>
      </c>
      <c r="C52" s="174" t="s">
        <v>19</v>
      </c>
      <c r="D52" s="175">
        <f t="shared" si="1"/>
        <v>300.04911764705884</v>
      </c>
      <c r="E52" s="176">
        <v>10201.67</v>
      </c>
    </row>
    <row r="53" spans="1:5" ht="15" customHeight="1" x14ac:dyDescent="0.25">
      <c r="A53" s="222" t="s">
        <v>266</v>
      </c>
      <c r="B53" s="223"/>
      <c r="C53" s="223"/>
      <c r="D53" s="224"/>
      <c r="E53" s="177"/>
    </row>
    <row r="54" spans="1:5" ht="28.5" customHeight="1" x14ac:dyDescent="0.25">
      <c r="A54" s="172" t="s">
        <v>368</v>
      </c>
      <c r="B54" s="180">
        <v>7.0000000000000001E-3</v>
      </c>
      <c r="C54" s="174" t="s">
        <v>80</v>
      </c>
      <c r="D54" s="175">
        <f t="shared" ref="D54:D63" si="2">E54/B54</f>
        <v>46775.714285714283</v>
      </c>
      <c r="E54" s="176">
        <v>327.43</v>
      </c>
    </row>
    <row r="55" spans="1:5" ht="15" customHeight="1" x14ac:dyDescent="0.25">
      <c r="A55" s="172" t="s">
        <v>116</v>
      </c>
      <c r="B55" s="178">
        <v>7.0000000000000007E-2</v>
      </c>
      <c r="C55" s="174" t="s">
        <v>17</v>
      </c>
      <c r="D55" s="175">
        <f t="shared" si="2"/>
        <v>4365.7142857142853</v>
      </c>
      <c r="E55" s="176">
        <v>305.60000000000002</v>
      </c>
    </row>
    <row r="56" spans="1:5" ht="29.25" customHeight="1" x14ac:dyDescent="0.25">
      <c r="A56" s="172" t="s">
        <v>369</v>
      </c>
      <c r="B56" s="180">
        <v>5.0000000000000001E-3</v>
      </c>
      <c r="C56" s="174" t="s">
        <v>15</v>
      </c>
      <c r="D56" s="175">
        <f t="shared" si="2"/>
        <v>77342</v>
      </c>
      <c r="E56" s="176">
        <v>386.71</v>
      </c>
    </row>
    <row r="57" spans="1:5" ht="27.75" customHeight="1" x14ac:dyDescent="0.25">
      <c r="A57" s="172" t="s">
        <v>334</v>
      </c>
      <c r="B57" s="181">
        <v>4.8</v>
      </c>
      <c r="C57" s="174" t="s">
        <v>107</v>
      </c>
      <c r="D57" s="175">
        <f t="shared" si="2"/>
        <v>160.56875000000002</v>
      </c>
      <c r="E57" s="176">
        <v>770.73</v>
      </c>
    </row>
    <row r="58" spans="1:5" ht="27.75" customHeight="1" x14ac:dyDescent="0.25">
      <c r="A58" s="172" t="s">
        <v>213</v>
      </c>
      <c r="B58" s="178">
        <v>2.52</v>
      </c>
      <c r="C58" s="174" t="s">
        <v>12</v>
      </c>
      <c r="D58" s="175">
        <f t="shared" si="2"/>
        <v>312.72222222222217</v>
      </c>
      <c r="E58" s="176">
        <v>788.06</v>
      </c>
    </row>
    <row r="59" spans="1:5" ht="15" customHeight="1" x14ac:dyDescent="0.25">
      <c r="A59" s="172" t="s">
        <v>337</v>
      </c>
      <c r="B59" s="178">
        <v>0.02</v>
      </c>
      <c r="C59" s="174" t="s">
        <v>17</v>
      </c>
      <c r="D59" s="175">
        <f t="shared" si="2"/>
        <v>96356.5</v>
      </c>
      <c r="E59" s="176">
        <v>1927.13</v>
      </c>
    </row>
    <row r="60" spans="1:5" ht="15" customHeight="1" x14ac:dyDescent="0.25">
      <c r="A60" s="172" t="s">
        <v>370</v>
      </c>
      <c r="B60" s="178">
        <v>0.04</v>
      </c>
      <c r="C60" s="174" t="s">
        <v>17</v>
      </c>
      <c r="D60" s="175">
        <f t="shared" si="2"/>
        <v>42649.75</v>
      </c>
      <c r="E60" s="176">
        <v>1705.99</v>
      </c>
    </row>
    <row r="61" spans="1:5" ht="15" customHeight="1" x14ac:dyDescent="0.25">
      <c r="A61" s="172" t="s">
        <v>371</v>
      </c>
      <c r="B61" s="178">
        <v>0.01</v>
      </c>
      <c r="C61" s="174" t="s">
        <v>17</v>
      </c>
      <c r="D61" s="175">
        <f t="shared" si="2"/>
        <v>47996</v>
      </c>
      <c r="E61" s="176">
        <v>479.96</v>
      </c>
    </row>
    <row r="62" spans="1:5" ht="15" customHeight="1" x14ac:dyDescent="0.25">
      <c r="A62" s="172" t="s">
        <v>372</v>
      </c>
      <c r="B62" s="178">
        <v>0.01</v>
      </c>
      <c r="C62" s="174" t="s">
        <v>17</v>
      </c>
      <c r="D62" s="175">
        <f t="shared" si="2"/>
        <v>47852.999999999993</v>
      </c>
      <c r="E62" s="176">
        <v>478.53</v>
      </c>
    </row>
    <row r="63" spans="1:5" ht="15" customHeight="1" x14ac:dyDescent="0.25">
      <c r="A63" s="172" t="s">
        <v>373</v>
      </c>
      <c r="B63" s="180">
        <v>6.5000000000000002E-2</v>
      </c>
      <c r="C63" s="174" t="s">
        <v>15</v>
      </c>
      <c r="D63" s="175">
        <f t="shared" si="2"/>
        <v>48340.923076923071</v>
      </c>
      <c r="E63" s="176">
        <v>3142.16</v>
      </c>
    </row>
    <row r="64" spans="1:5" ht="15" customHeight="1" x14ac:dyDescent="0.25">
      <c r="A64" s="172" t="s">
        <v>374</v>
      </c>
      <c r="B64" s="179">
        <v>10</v>
      </c>
      <c r="C64" s="174" t="s">
        <v>196</v>
      </c>
      <c r="D64" s="175">
        <f t="shared" ref="D64:D79" si="3">E64/B64</f>
        <v>222.43299999999999</v>
      </c>
      <c r="E64" s="176">
        <v>2224.33</v>
      </c>
    </row>
    <row r="65" spans="1:5" ht="15" customHeight="1" x14ac:dyDescent="0.25">
      <c r="A65" s="172" t="s">
        <v>106</v>
      </c>
      <c r="B65" s="178">
        <v>0.17</v>
      </c>
      <c r="C65" s="174" t="s">
        <v>16</v>
      </c>
      <c r="D65" s="175">
        <f t="shared" si="3"/>
        <v>2041.705882352941</v>
      </c>
      <c r="E65" s="176">
        <v>347.09</v>
      </c>
    </row>
    <row r="66" spans="1:5" ht="15.75" customHeight="1" x14ac:dyDescent="0.25">
      <c r="A66" s="172" t="s">
        <v>375</v>
      </c>
      <c r="B66" s="178">
        <v>0.17</v>
      </c>
      <c r="C66" s="174" t="s">
        <v>16</v>
      </c>
      <c r="D66" s="175">
        <f t="shared" si="3"/>
        <v>2036.4117647058822</v>
      </c>
      <c r="E66" s="176">
        <v>346.19</v>
      </c>
    </row>
    <row r="67" spans="1:5" ht="28.5" customHeight="1" x14ac:dyDescent="0.25">
      <c r="A67" s="172" t="s">
        <v>66</v>
      </c>
      <c r="B67" s="180">
        <v>2.2559999999999998</v>
      </c>
      <c r="C67" s="174" t="s">
        <v>16</v>
      </c>
      <c r="D67" s="175">
        <f t="shared" si="3"/>
        <v>2025.939716312057</v>
      </c>
      <c r="E67" s="176">
        <v>4570.5200000000004</v>
      </c>
    </row>
    <row r="68" spans="1:5" ht="28.5" customHeight="1" x14ac:dyDescent="0.25">
      <c r="A68" s="172" t="s">
        <v>376</v>
      </c>
      <c r="B68" s="178">
        <v>2.25</v>
      </c>
      <c r="C68" s="174" t="s">
        <v>16</v>
      </c>
      <c r="D68" s="175">
        <f t="shared" si="3"/>
        <v>2022.1111111111111</v>
      </c>
      <c r="E68" s="176">
        <v>4549.75</v>
      </c>
    </row>
    <row r="69" spans="1:5" ht="28.5" customHeight="1" x14ac:dyDescent="0.25">
      <c r="A69" s="172" t="s">
        <v>377</v>
      </c>
      <c r="B69" s="180">
        <f>2*3.383</f>
        <v>6.766</v>
      </c>
      <c r="C69" s="174" t="s">
        <v>16</v>
      </c>
      <c r="D69" s="175">
        <f t="shared" si="3"/>
        <v>1831.1203074194502</v>
      </c>
      <c r="E69" s="176">
        <f>2*6194.68</f>
        <v>12389.36</v>
      </c>
    </row>
    <row r="70" spans="1:5" ht="15" customHeight="1" x14ac:dyDescent="0.25">
      <c r="A70" s="172" t="s">
        <v>378</v>
      </c>
      <c r="B70" s="178">
        <v>0.15</v>
      </c>
      <c r="C70" s="174" t="s">
        <v>16</v>
      </c>
      <c r="D70" s="175">
        <f t="shared" si="3"/>
        <v>6182.8666666666668</v>
      </c>
      <c r="E70" s="176">
        <v>927.43</v>
      </c>
    </row>
    <row r="71" spans="1:5" ht="30" customHeight="1" x14ac:dyDescent="0.25">
      <c r="A71" s="172" t="s">
        <v>59</v>
      </c>
      <c r="B71" s="180">
        <v>2.2559999999999998</v>
      </c>
      <c r="C71" s="174" t="s">
        <v>16</v>
      </c>
      <c r="D71" s="175">
        <f t="shared" si="3"/>
        <v>2005.6205673758868</v>
      </c>
      <c r="E71" s="176">
        <v>4524.68</v>
      </c>
    </row>
    <row r="72" spans="1:5" ht="15" customHeight="1" x14ac:dyDescent="0.25">
      <c r="A72" s="172" t="s">
        <v>379</v>
      </c>
      <c r="B72" s="179">
        <v>6</v>
      </c>
      <c r="C72" s="174" t="s">
        <v>269</v>
      </c>
      <c r="D72" s="175">
        <f t="shared" si="3"/>
        <v>30.628333333333334</v>
      </c>
      <c r="E72" s="176">
        <v>183.77</v>
      </c>
    </row>
    <row r="73" spans="1:5" ht="15" customHeight="1" x14ac:dyDescent="0.25">
      <c r="A73" s="172" t="s">
        <v>380</v>
      </c>
      <c r="B73" s="179">
        <v>30</v>
      </c>
      <c r="C73" s="174" t="s">
        <v>279</v>
      </c>
      <c r="D73" s="175">
        <f t="shared" si="3"/>
        <v>55.318666666666665</v>
      </c>
      <c r="E73" s="176">
        <v>1659.56</v>
      </c>
    </row>
    <row r="74" spans="1:5" ht="15" customHeight="1" x14ac:dyDescent="0.25">
      <c r="A74" s="172" t="s">
        <v>381</v>
      </c>
      <c r="B74" s="179">
        <v>8</v>
      </c>
      <c r="C74" s="174" t="s">
        <v>13</v>
      </c>
      <c r="D74" s="175">
        <f t="shared" si="3"/>
        <v>427.21375</v>
      </c>
      <c r="E74" s="176">
        <v>3417.71</v>
      </c>
    </row>
    <row r="75" spans="1:5" ht="31.15" customHeight="1" x14ac:dyDescent="0.25">
      <c r="A75" s="172" t="s">
        <v>112</v>
      </c>
      <c r="B75" s="179">
        <v>50</v>
      </c>
      <c r="C75" s="174" t="s">
        <v>107</v>
      </c>
      <c r="D75" s="175">
        <f t="shared" si="3"/>
        <v>56.707000000000001</v>
      </c>
      <c r="E75" s="176">
        <v>2835.35</v>
      </c>
    </row>
    <row r="76" spans="1:5" ht="15" customHeight="1" x14ac:dyDescent="0.25">
      <c r="A76" s="172" t="s">
        <v>382</v>
      </c>
      <c r="B76" s="179">
        <v>80</v>
      </c>
      <c r="C76" s="174" t="s">
        <v>67</v>
      </c>
      <c r="D76" s="175">
        <f t="shared" si="3"/>
        <v>75.042999999999992</v>
      </c>
      <c r="E76" s="176">
        <v>6003.44</v>
      </c>
    </row>
    <row r="77" spans="1:5" ht="29.25" customHeight="1" x14ac:dyDescent="0.25">
      <c r="A77" s="172" t="s">
        <v>383</v>
      </c>
      <c r="B77" s="180">
        <f>2*1.692</f>
        <v>3.3839999999999999</v>
      </c>
      <c r="C77" s="174" t="s">
        <v>16</v>
      </c>
      <c r="D77" s="175">
        <f t="shared" si="3"/>
        <v>1831.0283687943263</v>
      </c>
      <c r="E77" s="176">
        <f>2*3098.1</f>
        <v>6196.2</v>
      </c>
    </row>
    <row r="78" spans="1:5" ht="15" customHeight="1" x14ac:dyDescent="0.25">
      <c r="A78" s="172" t="s">
        <v>285</v>
      </c>
      <c r="B78" s="178">
        <v>0.02</v>
      </c>
      <c r="C78" s="174" t="s">
        <v>191</v>
      </c>
      <c r="D78" s="175">
        <f t="shared" si="3"/>
        <v>36417.5</v>
      </c>
      <c r="E78" s="176">
        <v>728.35</v>
      </c>
    </row>
    <row r="79" spans="1:5" ht="15" customHeight="1" x14ac:dyDescent="0.25">
      <c r="A79" s="172" t="s">
        <v>384</v>
      </c>
      <c r="B79" s="178">
        <v>0.01</v>
      </c>
      <c r="C79" s="174" t="s">
        <v>191</v>
      </c>
      <c r="D79" s="175">
        <f t="shared" si="3"/>
        <v>37598</v>
      </c>
      <c r="E79" s="176">
        <v>375.98</v>
      </c>
    </row>
    <row r="80" spans="1:5" ht="15" customHeight="1" x14ac:dyDescent="0.25">
      <c r="A80" s="222" t="s">
        <v>38</v>
      </c>
      <c r="B80" s="223"/>
      <c r="C80" s="223"/>
      <c r="D80" s="224"/>
      <c r="E80" s="177"/>
    </row>
    <row r="81" spans="1:7" ht="27" customHeight="1" x14ac:dyDescent="0.25">
      <c r="A81" s="172" t="s">
        <v>57</v>
      </c>
      <c r="B81" s="173" t="s">
        <v>220</v>
      </c>
      <c r="C81" s="174" t="s">
        <v>11</v>
      </c>
      <c r="D81" s="175">
        <f>E81</f>
        <v>11165.87</v>
      </c>
      <c r="E81" s="176">
        <v>11165.87</v>
      </c>
    </row>
    <row r="82" spans="1:7" ht="15" customHeight="1" x14ac:dyDescent="0.25">
      <c r="A82" s="222" t="s">
        <v>90</v>
      </c>
      <c r="B82" s="223"/>
      <c r="C82" s="223"/>
      <c r="D82" s="224"/>
      <c r="E82" s="177"/>
    </row>
    <row r="83" spans="1:7" ht="15" customHeight="1" x14ac:dyDescent="0.25">
      <c r="A83" s="172" t="s">
        <v>184</v>
      </c>
      <c r="B83" s="173" t="s">
        <v>220</v>
      </c>
      <c r="C83" s="174" t="s">
        <v>248</v>
      </c>
      <c r="D83" s="175">
        <f>E83</f>
        <v>13600</v>
      </c>
      <c r="E83" s="176">
        <v>13600</v>
      </c>
    </row>
    <row r="84" spans="1:7" ht="15" customHeight="1" x14ac:dyDescent="0.25">
      <c r="A84" s="222" t="s">
        <v>77</v>
      </c>
      <c r="B84" s="223"/>
      <c r="C84" s="223"/>
      <c r="D84" s="224"/>
      <c r="E84" s="177"/>
    </row>
    <row r="85" spans="1:7" ht="15" customHeight="1" x14ac:dyDescent="0.25">
      <c r="A85" s="172" t="s">
        <v>78</v>
      </c>
      <c r="B85" s="173" t="s">
        <v>220</v>
      </c>
      <c r="C85" s="174" t="s">
        <v>11</v>
      </c>
      <c r="D85" s="175">
        <f>E85</f>
        <v>21600</v>
      </c>
      <c r="E85" s="176">
        <v>21600</v>
      </c>
    </row>
    <row r="86" spans="1:7" ht="15" customHeight="1" x14ac:dyDescent="0.25">
      <c r="A86" s="222" t="s">
        <v>345</v>
      </c>
      <c r="B86" s="223"/>
      <c r="C86" s="223"/>
      <c r="D86" s="224"/>
      <c r="E86" s="177"/>
    </row>
    <row r="87" spans="1:7" ht="15" customHeight="1" thickBot="1" x14ac:dyDescent="0.3">
      <c r="A87" s="172" t="s">
        <v>291</v>
      </c>
      <c r="B87" s="173" t="s">
        <v>22</v>
      </c>
      <c r="C87" s="174" t="s">
        <v>11</v>
      </c>
      <c r="D87" s="175">
        <f>E87</f>
        <v>2158.9899999999998</v>
      </c>
      <c r="E87" s="176">
        <v>2158.9899999999998</v>
      </c>
    </row>
    <row r="88" spans="1:7" ht="27.75" customHeight="1" x14ac:dyDescent="0.25">
      <c r="A88" s="172" t="s">
        <v>346</v>
      </c>
      <c r="B88" s="173" t="s">
        <v>22</v>
      </c>
      <c r="C88" s="174" t="s">
        <v>11</v>
      </c>
      <c r="D88" s="175">
        <f>E88</f>
        <v>2048.0500000000002</v>
      </c>
      <c r="E88" s="176">
        <v>2048.0500000000002</v>
      </c>
      <c r="F88" s="164">
        <f>SUM(E17:E88)</f>
        <v>486073.59999999998</v>
      </c>
      <c r="G88" s="162" t="s">
        <v>385</v>
      </c>
    </row>
    <row r="89" spans="1:7" s="27" customFormat="1" x14ac:dyDescent="0.25">
      <c r="A89" s="34" t="s">
        <v>10</v>
      </c>
      <c r="B89" s="148"/>
      <c r="C89" s="148"/>
      <c r="D89" s="148"/>
      <c r="E89" s="149"/>
    </row>
    <row r="90" spans="1:7" s="27" customFormat="1" x14ac:dyDescent="0.25">
      <c r="A90" s="35" t="s">
        <v>70</v>
      </c>
      <c r="B90" s="150" t="s">
        <v>21</v>
      </c>
      <c r="C90" s="151" t="s">
        <v>11</v>
      </c>
      <c r="D90" s="150">
        <f>E90</f>
        <v>48607.360000000001</v>
      </c>
      <c r="E90" s="152">
        <f>SUM(E17:E88)*10%</f>
        <v>48607.360000000001</v>
      </c>
    </row>
    <row r="91" spans="1:7" x14ac:dyDescent="0.25">
      <c r="A91" s="153" t="s">
        <v>24</v>
      </c>
      <c r="B91" s="147"/>
      <c r="C91" s="147"/>
      <c r="D91" s="147"/>
      <c r="E91" s="154">
        <f>F88+E90</f>
        <v>534680.96</v>
      </c>
    </row>
    <row r="92" spans="1:7" x14ac:dyDescent="0.25">
      <c r="A92" s="218"/>
      <c r="B92" s="218"/>
      <c r="C92" s="218"/>
      <c r="D92" s="218"/>
      <c r="E92" s="218"/>
    </row>
    <row r="93" spans="1:7" x14ac:dyDescent="0.25">
      <c r="A93" s="218"/>
      <c r="B93" s="218"/>
      <c r="C93" s="218"/>
      <c r="D93" s="218"/>
      <c r="E93" s="218"/>
    </row>
    <row r="94" spans="1:7" s="167" customFormat="1" ht="21.75" customHeight="1" x14ac:dyDescent="0.25">
      <c r="A94" s="228" t="s">
        <v>387</v>
      </c>
      <c r="B94" s="228"/>
      <c r="C94" s="228"/>
      <c r="D94" s="228"/>
      <c r="E94" s="165">
        <f>E91</f>
        <v>534680.96</v>
      </c>
      <c r="F94" s="166"/>
    </row>
    <row r="95" spans="1:7" s="167" customFormat="1" ht="20.25" customHeight="1" x14ac:dyDescent="0.25">
      <c r="A95" s="229" t="s">
        <v>390</v>
      </c>
      <c r="B95" s="229"/>
      <c r="C95" s="229"/>
      <c r="D95" s="229"/>
      <c r="E95" s="229"/>
      <c r="F95" s="168"/>
    </row>
    <row r="96" spans="1:7" s="167" customFormat="1" ht="24.75" customHeight="1" x14ac:dyDescent="0.25">
      <c r="A96" s="228" t="s">
        <v>292</v>
      </c>
      <c r="B96" s="228"/>
      <c r="C96" s="228"/>
      <c r="D96" s="228"/>
      <c r="E96" s="228"/>
      <c r="F96" s="169"/>
    </row>
    <row r="97" spans="1:6" s="167" customFormat="1" ht="24" customHeight="1" x14ac:dyDescent="0.25">
      <c r="A97" s="228" t="s">
        <v>293</v>
      </c>
      <c r="B97" s="228"/>
      <c r="C97" s="228"/>
      <c r="D97" s="228"/>
      <c r="E97" s="228"/>
      <c r="F97" s="169"/>
    </row>
    <row r="98" spans="1:6" s="167" customFormat="1" ht="30.75" customHeight="1" x14ac:dyDescent="0.25">
      <c r="A98" s="228" t="s">
        <v>294</v>
      </c>
      <c r="B98" s="228"/>
      <c r="C98" s="228"/>
      <c r="D98" s="228"/>
      <c r="E98" s="228"/>
      <c r="F98" s="169"/>
    </row>
    <row r="99" spans="1:6" s="167" customFormat="1" x14ac:dyDescent="0.25">
      <c r="A99" s="170"/>
      <c r="B99" s="170"/>
      <c r="C99" s="170"/>
      <c r="D99" s="170"/>
      <c r="E99" s="170"/>
      <c r="F99" s="170"/>
    </row>
    <row r="100" spans="1:6" s="167" customFormat="1" ht="24.75" customHeight="1" x14ac:dyDescent="0.25">
      <c r="A100" s="228" t="s">
        <v>386</v>
      </c>
      <c r="B100" s="228"/>
      <c r="C100" s="228"/>
      <c r="D100" s="228"/>
      <c r="E100" s="228"/>
      <c r="F100" s="169"/>
    </row>
    <row r="101" spans="1:6" ht="18.75" customHeight="1" x14ac:dyDescent="0.25">
      <c r="A101" s="171" t="s">
        <v>353</v>
      </c>
      <c r="B101" s="171"/>
      <c r="C101" s="171"/>
      <c r="D101" s="171"/>
      <c r="E101" s="171"/>
    </row>
    <row r="102" spans="1:6" ht="24.75" customHeight="1" x14ac:dyDescent="0.25">
      <c r="A102" s="171" t="s">
        <v>388</v>
      </c>
      <c r="B102" s="171"/>
      <c r="C102" s="171"/>
      <c r="D102" s="171"/>
      <c r="E102" s="171"/>
    </row>
    <row r="103" spans="1:6" ht="10.5" customHeight="1" x14ac:dyDescent="0.25">
      <c r="B103" s="171"/>
      <c r="C103" s="171"/>
      <c r="D103" s="171" t="s">
        <v>26</v>
      </c>
      <c r="E103" s="171"/>
    </row>
    <row r="104" spans="1:6" x14ac:dyDescent="0.25">
      <c r="A104" s="218"/>
      <c r="B104" s="218"/>
      <c r="C104" s="218"/>
      <c r="D104" s="218"/>
      <c r="E104" s="218"/>
    </row>
    <row r="105" spans="1:6" x14ac:dyDescent="0.25">
      <c r="A105" s="218" t="s">
        <v>295</v>
      </c>
      <c r="B105" s="218"/>
      <c r="C105" s="218"/>
      <c r="D105" s="218"/>
      <c r="E105" s="218"/>
    </row>
    <row r="106" spans="1:6" ht="10.5" customHeight="1" x14ac:dyDescent="0.25">
      <c r="B106" s="218"/>
      <c r="C106" s="218"/>
      <c r="D106" s="218" t="s">
        <v>26</v>
      </c>
      <c r="E106" s="218"/>
    </row>
  </sheetData>
  <mergeCells count="36">
    <mergeCell ref="A94:D94"/>
    <mergeCell ref="A105:E105"/>
    <mergeCell ref="B106:C106"/>
    <mergeCell ref="D106:E106"/>
    <mergeCell ref="A100:E100"/>
    <mergeCell ref="A104:E104"/>
    <mergeCell ref="A95:E95"/>
    <mergeCell ref="A96:E96"/>
    <mergeCell ref="A97:E97"/>
    <mergeCell ref="A98:E98"/>
    <mergeCell ref="A92:E92"/>
    <mergeCell ref="A93:E93"/>
    <mergeCell ref="A86:D86"/>
    <mergeCell ref="A84:D84"/>
    <mergeCell ref="A82:D82"/>
    <mergeCell ref="A80:D80"/>
    <mergeCell ref="A53:D53"/>
    <mergeCell ref="A30:D30"/>
    <mergeCell ref="A28:D28"/>
    <mergeCell ref="A26:D26"/>
    <mergeCell ref="A7:E7"/>
    <mergeCell ref="A8:E8"/>
    <mergeCell ref="A9:E9"/>
    <mergeCell ref="A5:E5"/>
    <mergeCell ref="A18:D18"/>
    <mergeCell ref="A16:D16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51181102362204722" top="0.35433070866141736" bottom="0.35433070866141736" header="0.11811023622047245" footer="0.11811023622047245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2022-04-11T14:40:53Z</dcterms:modified>
</cp:coreProperties>
</file>