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380" windowHeight="1128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Акт!$A$1:$E$97</definedName>
    <definedName name="_xlnm.Print_Area" localSheetId="3">'Акт (2)'!$A$1:$E$117</definedName>
    <definedName name="_xlnm.Print_Area" localSheetId="9">акт21!$A$3:$E$117</definedName>
    <definedName name="_xlnm.Print_Area" localSheetId="1">Бюджет!$A$1:$D$39</definedName>
    <definedName name="_xlnm.Print_Area" localSheetId="7">Лист1!$A$3:$E$103</definedName>
    <definedName name="_xlnm.Print_Area" localSheetId="5">Лист3!$A$2:$E$108</definedName>
  </definedNames>
  <calcPr calcId="145621"/>
</workbook>
</file>

<file path=xl/calcChain.xml><?xml version="1.0" encoding="utf-8"?>
<calcChain xmlns="http://schemas.openxmlformats.org/spreadsheetml/2006/main">
  <c r="F23" i="9" l="1"/>
  <c r="F18" i="9"/>
  <c r="F22" i="9" s="1"/>
  <c r="F14" i="9"/>
  <c r="E105" i="10"/>
  <c r="E102" i="10"/>
  <c r="E101" i="10"/>
  <c r="D99" i="10"/>
  <c r="D98" i="10"/>
  <c r="D96" i="10"/>
  <c r="D95" i="10"/>
  <c r="D93" i="10"/>
  <c r="D91" i="10"/>
  <c r="D89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38" i="10"/>
  <c r="D34" i="10"/>
  <c r="D35" i="10"/>
  <c r="D36" i="10"/>
  <c r="D37" i="10"/>
  <c r="D33" i="10"/>
  <c r="D31" i="10"/>
  <c r="D29" i="10"/>
  <c r="D24" i="10"/>
  <c r="D25" i="10"/>
  <c r="D26" i="10"/>
  <c r="D27" i="10"/>
  <c r="D23" i="10"/>
  <c r="D20" i="10"/>
  <c r="D21" i="10"/>
  <c r="D22" i="10"/>
  <c r="D19" i="10"/>
  <c r="F99" i="10"/>
  <c r="F24" i="9" l="1"/>
  <c r="F25" i="9"/>
  <c r="D101" i="10"/>
  <c r="H25" i="7"/>
  <c r="D74" i="8"/>
  <c r="D61" i="8"/>
  <c r="D53" i="8"/>
  <c r="D33" i="8"/>
  <c r="D82" i="8"/>
  <c r="D84" i="8"/>
  <c r="D85" i="8"/>
  <c r="D80" i="8"/>
  <c r="D32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4" i="8"/>
  <c r="D55" i="8"/>
  <c r="D56" i="8"/>
  <c r="D58" i="8"/>
  <c r="D59" i="8"/>
  <c r="D60" i="8"/>
  <c r="D62" i="8"/>
  <c r="D63" i="8"/>
  <c r="D64" i="8"/>
  <c r="D65" i="8"/>
  <c r="D66" i="8"/>
  <c r="D67" i="8"/>
  <c r="D68" i="8"/>
  <c r="D69" i="8"/>
  <c r="D70" i="8"/>
  <c r="D71" i="8"/>
  <c r="D72" i="8"/>
  <c r="D73" i="8"/>
  <c r="D75" i="8"/>
  <c r="D76" i="8"/>
  <c r="D77" i="8"/>
  <c r="D78" i="8"/>
  <c r="D31" i="8"/>
  <c r="D21" i="8"/>
  <c r="D22" i="8"/>
  <c r="D23" i="8"/>
  <c r="D24" i="8"/>
  <c r="D25" i="8"/>
  <c r="D27" i="8"/>
  <c r="D29" i="8"/>
  <c r="D20" i="8"/>
  <c r="D19" i="8"/>
  <c r="E87" i="8" l="1"/>
  <c r="D87" i="8" s="1"/>
  <c r="E88" i="8" l="1"/>
  <c r="F23" i="7" s="1"/>
  <c r="F19" i="7"/>
  <c r="F15" i="7"/>
  <c r="F18" i="7"/>
  <c r="F22" i="7" s="1"/>
  <c r="F14" i="7"/>
  <c r="F24" i="7" l="1"/>
  <c r="F25" i="7"/>
  <c r="F13" i="6" l="1"/>
  <c r="F19" i="6"/>
  <c r="F15" i="6"/>
  <c r="F14" i="6" s="1"/>
  <c r="E94" i="3"/>
  <c r="F23" i="6" s="1"/>
  <c r="E93" i="3"/>
  <c r="D93" i="3" s="1"/>
  <c r="D87" i="3"/>
  <c r="D89" i="3"/>
  <c r="D91" i="3"/>
  <c r="D86" i="3"/>
  <c r="D73" i="3"/>
  <c r="D24" i="3"/>
  <c r="D25" i="3"/>
  <c r="D27" i="3"/>
  <c r="D29" i="3"/>
  <c r="D23" i="3"/>
  <c r="D20" i="3"/>
  <c r="D21" i="3"/>
  <c r="D22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4" i="3"/>
  <c r="D75" i="3"/>
  <c r="D76" i="3"/>
  <c r="D77" i="3"/>
  <c r="D78" i="3"/>
  <c r="D79" i="3"/>
  <c r="D80" i="3"/>
  <c r="D81" i="3"/>
  <c r="D82" i="3"/>
  <c r="D83" i="3"/>
  <c r="D84" i="3"/>
  <c r="D19" i="3"/>
  <c r="F18" i="6"/>
  <c r="F22" i="6" s="1"/>
  <c r="F24" i="6" s="1"/>
  <c r="F25" i="6" l="1"/>
  <c r="D96" i="5"/>
  <c r="D98" i="5"/>
  <c r="D99" i="5"/>
  <c r="D94" i="5"/>
  <c r="D73" i="5"/>
  <c r="D71" i="5"/>
  <c r="D60" i="5"/>
  <c r="E24" i="5"/>
  <c r="D24" i="5" s="1"/>
  <c r="D20" i="5"/>
  <c r="D22" i="5"/>
  <c r="D18" i="5"/>
  <c r="D13" i="5"/>
  <c r="D7" i="5"/>
  <c r="D10" i="5"/>
  <c r="D11" i="5"/>
  <c r="D12" i="5"/>
  <c r="D14" i="5"/>
  <c r="D15" i="5"/>
  <c r="D16" i="5"/>
  <c r="D25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1" i="5"/>
  <c r="D52" i="5"/>
  <c r="D53" i="5"/>
  <c r="D54" i="5"/>
  <c r="D55" i="5"/>
  <c r="D56" i="5"/>
  <c r="D57" i="5"/>
  <c r="D58" i="5"/>
  <c r="D59" i="5"/>
  <c r="D61" i="5"/>
  <c r="D62" i="5"/>
  <c r="D63" i="5"/>
  <c r="D64" i="5"/>
  <c r="D65" i="5"/>
  <c r="D66" i="5"/>
  <c r="D67" i="5"/>
  <c r="D68" i="5"/>
  <c r="D69" i="5"/>
  <c r="D75" i="5"/>
  <c r="D76" i="5"/>
  <c r="D77" i="5"/>
  <c r="D78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" i="5"/>
  <c r="E101" i="5" l="1"/>
  <c r="E102" i="5" s="1"/>
  <c r="F23" i="4" s="1"/>
  <c r="D101" i="5" l="1"/>
  <c r="F15" i="4"/>
  <c r="F14" i="4" s="1"/>
  <c r="F13" i="4"/>
  <c r="F18" i="4"/>
  <c r="F22" i="4" s="1"/>
  <c r="F24" i="4" s="1"/>
  <c r="F25" i="4" l="1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C32" i="2"/>
  <c r="E81" i="1" s="1"/>
  <c r="D32" i="2"/>
  <c r="D10" i="1"/>
  <c r="B31" i="2" l="1"/>
  <c r="E82" i="1"/>
  <c r="B32" i="2"/>
  <c r="E33" i="2" s="1"/>
  <c r="D81" i="1"/>
  <c r="D79" i="1"/>
  <c r="D77" i="1"/>
  <c r="D75" i="1"/>
  <c r="D74" i="1"/>
  <c r="D72" i="1"/>
  <c r="D71" i="1"/>
  <c r="D70" i="1"/>
  <c r="D69" i="1"/>
  <c r="D68" i="1"/>
  <c r="D67" i="1"/>
  <c r="D65" i="1"/>
  <c r="D64" i="1"/>
  <c r="D63" i="1"/>
  <c r="D62" i="1"/>
  <c r="D60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4" i="1"/>
  <c r="D22" i="1"/>
  <c r="D20" i="1"/>
  <c r="D19" i="1"/>
  <c r="D18" i="1"/>
  <c r="D17" i="1"/>
  <c r="D15" i="1"/>
  <c r="D13" i="1"/>
  <c r="D12" i="1"/>
  <c r="D11" i="1"/>
  <c r="D9" i="1"/>
  <c r="D7" i="1"/>
</calcChain>
</file>

<file path=xl/sharedStrings.xml><?xml version="1.0" encoding="utf-8"?>
<sst xmlns="http://schemas.openxmlformats.org/spreadsheetml/2006/main" count="1173" uniqueCount="390">
  <si>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</si>
  <si>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</si>
  <si>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</si>
  <si>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</si>
  <si>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</si>
  <si>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</si>
  <si>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</si>
  <si>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</si>
  <si>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</si>
  <si>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</si>
  <si>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</si>
  <si>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</si>
  <si>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</si>
  <si>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</si>
  <si>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</si>
  <si>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</si>
  <si>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</si>
  <si>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</si>
  <si>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</si>
  <si>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</si>
  <si>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</si>
  <si>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</si>
  <si>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</si>
  <si>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</si>
  <si>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</si>
  <si>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</si>
  <si>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</si>
  <si>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</si>
  <si>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</si>
  <si>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</si>
  <si>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</si>
  <si>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</si>
  <si>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</si>
  <si>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</si>
  <si>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</si>
  <si>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</si>
  <si>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</si>
  <si>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</si>
  <si>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</si>
  <si>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</si>
  <si>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</si>
  <si>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</si>
  <si>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</si>
  <si>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</si>
  <si>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</si>
  <si>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</si>
  <si>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</si>
  <si>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</si>
  <si>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</si>
  <si>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</si>
  <si>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</si>
  <si>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</si>
  <si>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</si>
  <si>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</si>
  <si>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</si>
  <si>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</si>
  <si>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</si>
  <si>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</si>
  <si>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</si>
  <si>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</si>
  <si>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</si>
  <si>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</si>
  <si>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</si>
  <si>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</si>
  <si>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</si>
  <si>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</si>
  <si>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</si>
  <si>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</si>
  <si>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</si>
  <si>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</si>
  <si>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</si>
  <si>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</si>
  <si>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</si>
  <si>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</si>
  <si>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</si>
  <si>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</si>
  <si>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</si>
  <si>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</si>
  <si>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</si>
  <si>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</si>
  <si>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</si>
  <si>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</si>
  <si>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>100 приборов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</si>
  <si>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</si>
  <si>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</si>
  <si>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</si>
  <si>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</si>
  <si>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</si>
  <si>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</si>
  <si>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</si>
  <si>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</si>
  <si>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</si>
  <si>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</si>
  <si>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</si>
  <si>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</si>
  <si>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</si>
  <si>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</si>
  <si>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</si>
  <si>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</si>
  <si>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</si>
  <si>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</si>
  <si>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</si>
  <si>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 xml:space="preserve">     Перекрытие потока воды: отопление, ГВС</t>
  </si>
  <si>
    <t>1 узел</t>
  </si>
  <si>
    <t xml:space="preserve">     Ремонт дверных полотен (выдергивание гвоздей, подгонка, установка, укрепление притворной планки)</t>
  </si>
  <si>
    <t>Техническое обслуживание нежилых помещений</t>
  </si>
  <si>
    <t xml:space="preserve">     Запуск потока воды: отопление, ГВС</t>
  </si>
  <si>
    <t>1 смеситель</t>
  </si>
  <si>
    <t xml:space="preserve">     Ремонт смесителя без душа, без снятия с места замена кран-буксы</t>
  </si>
  <si>
    <t>м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</si>
  <si>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</si>
  <si>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</si>
  <si>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Регулировка КОРАЛЛа накидной гайкой, проверка работоспособности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</si>
  <si>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</si>
  <si>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</si>
  <si>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>10 шт.</t>
  </si>
  <si>
    <t xml:space="preserve">     Очистка желобов от мусора: вручную (при расчете 1 кг. мусора = 3 м 1 желоба)</t>
  </si>
  <si>
    <t xml:space="preserve">     Смена стекол в деревянных переплетах при площади стекла  до: 0,25 м</t>
  </si>
  <si>
    <t xml:space="preserve">     Смена ухватов для водосточных труб: в каменных стенах</t>
  </si>
  <si>
    <t xml:space="preserve">     Постановка заклепок в местах соединения труб</t>
  </si>
  <si>
    <t>1 створка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</si>
  <si>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</si>
  <si>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</si>
  <si>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Очистка кровли от снега толщ. 10 см, сбивание сосулей</t>
  </si>
  <si>
    <t xml:space="preserve">     М. Ремонт оконных переплетов (пристрожка, установка угольников, укрепление)</t>
  </si>
  <si>
    <t xml:space="preserve">     Очистка кровли от снега толщ. 10 см, сбивание сосулей (в)</t>
  </si>
  <si>
    <t xml:space="preserve">     Смена дверных приборов: петли</t>
  </si>
  <si>
    <t>АКТ № 106/10-2017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</si>
  <si>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10 квартала 106.</t>
  </si>
  <si>
    <t>Отчет по бюджету №106/10-2017</t>
  </si>
  <si>
    <t>Задолженность по оплате за содержание и текущий ремонт на 01.01.2018 г. -  430 710,67 руб.</t>
  </si>
  <si>
    <t xml:space="preserve">     Разделка древесины мягких пород, полученной от валки леса, диам. стволов: до 16 см</t>
  </si>
  <si>
    <t xml:space="preserve">     Разделка древесины мягких пород, полученной от валки леса, диам. стволов:более 32 см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</si>
  <si>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</si>
  <si>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Регулировка смывных бачков.</t>
  </si>
  <si>
    <t xml:space="preserve">     Устранение течи из гибких подводок присоединения санитарных приборов</t>
  </si>
  <si>
    <t>1 соединение</t>
  </si>
  <si>
    <t xml:space="preserve">     Осмотр квартир (вентиляция)</t>
  </si>
  <si>
    <t xml:space="preserve">     Смена дверных приборов: накладного замка</t>
  </si>
  <si>
    <t xml:space="preserve">     Врезка диаметром: 20 мм</t>
  </si>
  <si>
    <t xml:space="preserve">     Замена сборки Д-20 со спускником</t>
  </si>
  <si>
    <t xml:space="preserve">     Замена трубопровода диаметром: 50 мм</t>
  </si>
  <si>
    <t xml:space="preserve">     Ручная газовая резка круглой стали диаметром до 24 мм Срезка замка, кронштейна, штырей</t>
  </si>
  <si>
    <t xml:space="preserve">     Установка и крепление наличников</t>
  </si>
  <si>
    <t xml:space="preserve">     Завоз песка и земли</t>
  </si>
  <si>
    <t>Долг за выполненные работы (доходы за минусом расходов) на  01.01.2018 г. -  224 248,62 руб.</t>
  </si>
  <si>
    <t>на общую сумму 586 286,13 руб. (Пятьсот восемьдесят шесть тысяч двести восемьдесят шесть рублей 13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</si>
  <si>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</si>
  <si>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</si>
  <si>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</si>
  <si>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</si>
  <si>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</si>
  <si>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</si>
  <si>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</si>
  <si>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</si>
  <si>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</si>
  <si>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</si>
  <si>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</si>
  <si>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</si>
  <si>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</si>
  <si>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</si>
  <si>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</si>
  <si>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</si>
  <si>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</si>
  <si>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</si>
  <si>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</si>
  <si>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</si>
  <si>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</si>
  <si>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</si>
  <si>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</si>
  <si>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</si>
  <si>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</si>
  <si>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</si>
  <si>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106/10-2018</t>
  </si>
  <si>
    <t xml:space="preserve">     Валка деревьев в городских условиях: (дуб, бук, граб, клен, ясень) д. до 300мм</t>
  </si>
  <si>
    <t>1 м3</t>
  </si>
  <si>
    <t xml:space="preserve">     Валка деревьев в городских условиях: (липа, сосна, кедр, тополь) д. более 300мм</t>
  </si>
  <si>
    <t xml:space="preserve">     Вывозка порубочных остатков на расстояние 22 км (класс груза 3)</t>
  </si>
  <si>
    <t>т</t>
  </si>
  <si>
    <t xml:space="preserve">     Вырезка сухих ветвей деревьев лиственных пород диаметр: до 350 мм при кол-ве срезанных ветвей  до 5</t>
  </si>
  <si>
    <t>1 дерево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</si>
  <si>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</si>
  <si>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</si>
  <si>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</si>
  <si>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</si>
  <si>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</si>
  <si>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</si>
  <si>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</si>
  <si>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</si>
  <si>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</si>
  <si>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Герметизация крышек канализационных ревизий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</si>
  <si>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</si>
  <si>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</si>
  <si>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</si>
  <si>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Отогрев трубопровода Д-15, Д-20</t>
  </si>
  <si>
    <t xml:space="preserve">     Притирка запорной арматуры без снятия с места: клапан вентиля диаметром до 25 мм</t>
  </si>
  <si>
    <t xml:space="preserve">     Промывка трубопровода системы отопления</t>
  </si>
  <si>
    <t>м3</t>
  </si>
  <si>
    <t xml:space="preserve">     Ремонт смесителя с душем, без снятия с места, смена прокладок</t>
  </si>
  <si>
    <t xml:space="preserve">     Уплотнение сгонов с применением льняной пряди или асбестового шнура (без разборки сгонов)</t>
  </si>
  <si>
    <t xml:space="preserve">     Закрытие подвальных окон и люков (прим)</t>
  </si>
  <si>
    <t xml:space="preserve">     Осмотр  подвальных помещениях (засоры, подпоры)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</si>
  <si>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</si>
  <si>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</si>
  <si>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толщ. 10см, сбивание сосулей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</si>
  <si>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</si>
  <si>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</si>
  <si>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</si>
  <si>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</si>
  <si>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 xml:space="preserve">     Перенавеска водосточных труб (вышка)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</si>
  <si>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</si>
  <si>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</si>
  <si>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</si>
  <si>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</si>
  <si>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</si>
  <si>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</si>
  <si>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 xml:space="preserve">     Укрепление козырька над входной дверью в подъезд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</si>
  <si>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</si>
  <si>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</si>
  <si>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Замена сборки Д-25 со спускником</t>
  </si>
  <si>
    <t xml:space="preserve">     Замена шарового крана Д-40 под приварку</t>
  </si>
  <si>
    <t xml:space="preserve">     Осмотр замеры рамок холодной воды</t>
  </si>
  <si>
    <t>чел.-ч</t>
  </si>
  <si>
    <t xml:space="preserve">     Смена отдельных участков трубопроводов диаметром: 15 мм</t>
  </si>
  <si>
    <t>1 участок</t>
  </si>
  <si>
    <t xml:space="preserve">     Монтаж: п/ящиков 1 блок 4 секции</t>
  </si>
  <si>
    <t xml:space="preserve">     Окраска фасадов ВДК с подготовкой</t>
  </si>
  <si>
    <t xml:space="preserve">     Окрашивание ранее окрашенных поверхностей потолков водоэмульсионными составами</t>
  </si>
  <si>
    <t xml:space="preserve">     Окрашивание ранее окрашенных поверхностей стен водоэмульсионными составами.</t>
  </si>
  <si>
    <t xml:space="preserve">     Покрытие поверхностей грунтовкой глубокого проникновения: за 1 раз стен</t>
  </si>
  <si>
    <t xml:space="preserve">     Ремонт форточек</t>
  </si>
  <si>
    <t xml:space="preserve">     Ремонт ходовых трапов</t>
  </si>
  <si>
    <t>100 досок</t>
  </si>
  <si>
    <t xml:space="preserve">     Ремонт штукатурки лестничных маршей и площадок.</t>
  </si>
  <si>
    <t xml:space="preserve">     Ремонт штукатурки откосов внутри здания по камню и бетону цем-изв раствором:  прямолинейных</t>
  </si>
  <si>
    <t xml:space="preserve">     Смена воронки с вышки</t>
  </si>
  <si>
    <t xml:space="preserve">     Установка досок объявлений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</si>
  <si>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</si>
  <si>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</si>
  <si>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</si>
  <si>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</si>
  <si>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</si>
  <si>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</si>
  <si>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704 631.13 руб. (Семьсот четыре тысячи шестьсот тридцать один рубль 13 копеек)</t>
  </si>
  <si>
    <t>АКТ № 106/10-2018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</si>
  <si>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</si>
  <si>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</si>
  <si>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</si>
  <si>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</si>
  <si>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</si>
  <si>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</si>
  <si>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</si>
  <si>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</si>
  <si>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</si>
  <si>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</si>
  <si>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</si>
  <si>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</si>
  <si>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</si>
  <si>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</si>
  <si>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до 300мм</t>
  </si>
  <si>
    <t xml:space="preserve">     Демонтаж МАФ (деревянные)</t>
  </si>
  <si>
    <t xml:space="preserve">     Ремонт песочницы</t>
  </si>
  <si>
    <t xml:space="preserve">     Ремонт скамейки без спинки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</si>
  <si>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</si>
  <si>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</si>
  <si>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</si>
  <si>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</si>
  <si>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</si>
  <si>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Замена сборки Д-15 без спускника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</si>
  <si>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</si>
  <si>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20 мм</t>
  </si>
  <si>
    <t xml:space="preserve">     Установка заглушек на трубопроводах д. до 50мм</t>
  </si>
  <si>
    <t xml:space="preserve">     Осмотр подвальных помещений и выпуска при подпоре</t>
  </si>
  <si>
    <t>1 осмотр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</si>
  <si>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</si>
  <si>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</si>
  <si>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</si>
  <si>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</si>
  <si>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Смена смесителя: без душевой сеткой</t>
  </si>
  <si>
    <t xml:space="preserve">     Смена: гибких подводок</t>
  </si>
  <si>
    <t>Обслуживание и текущий ремонт конструктивных элементов</t>
  </si>
  <si>
    <t xml:space="preserve">     Демонтаж-монтаж жалюзийных решеток</t>
  </si>
  <si>
    <t xml:space="preserve">     Демонтаж-монтаж створки оконного переплета</t>
  </si>
  <si>
    <t xml:space="preserve">     Демонтаж-монтаж частей канализационных вытяжек</t>
  </si>
  <si>
    <t xml:space="preserve">     Ремонт металлических ограждений.</t>
  </si>
  <si>
    <t xml:space="preserve">     Ремонт оконных переплетов с заменой брусков: с изготовлением элементов по размеру и профилю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</si>
  <si>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</si>
  <si>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</si>
  <si>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Закрытие слуховых окон и люков выхода на кровлю</t>
  </si>
  <si>
    <t xml:space="preserve">     Осмотр кровли, чердака, люков</t>
  </si>
  <si>
    <t xml:space="preserve">     Очистка  кровли от снега толщ. 10см, сбивание сосулей вышка</t>
  </si>
  <si>
    <t xml:space="preserve">     Очистка канализационного стояка от наледи</t>
  </si>
  <si>
    <t xml:space="preserve">     Очистка чердаков и подвалов от мусора</t>
  </si>
  <si>
    <t>100 кг</t>
  </si>
  <si>
    <t xml:space="preserve">     Проверка исправности канализационных вытяжек</t>
  </si>
  <si>
    <t>1 кв</t>
  </si>
  <si>
    <t xml:space="preserve">     Смена переходника фановой трубы</t>
  </si>
  <si>
    <t xml:space="preserve">     Смена стекол в деревянных переплетах при площади стекла  до: 0,5 м</t>
  </si>
  <si>
    <t xml:space="preserve">     Работа с автовышки</t>
  </si>
  <si>
    <t>1 час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</si>
  <si>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</si>
  <si>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</si>
  <si>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</si>
  <si>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</si>
  <si>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</si>
  <si>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106/10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</si>
  <si>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</si>
  <si>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</si>
  <si>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584081.56 руб. (Пятьсот восемьдесят четыре тысячи восемьдесят один рубль 56 копеек)</t>
  </si>
  <si>
    <t xml:space="preserve">                          _______________________________________      ____________________________________</t>
  </si>
  <si>
    <t>Отчет по бюджету № 106/10-2019</t>
  </si>
  <si>
    <t>Период: с 01.01.2019 по 31.12.2019 года.</t>
  </si>
  <si>
    <t>Отчет по бюджету № 106/10-2020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</si>
  <si>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</si>
  <si>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</si>
  <si>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</si>
  <si>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</si>
  <si>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</si>
  <si>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</si>
  <si>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</si>
  <si>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</si>
  <si>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</si>
  <si>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</si>
  <si>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101-125 мм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</si>
  <si>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</si>
  <si>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Установка заглушек на трубопроводах д.  100мм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</si>
  <si>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</si>
  <si>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</si>
  <si>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</si>
  <si>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</si>
  <si>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</si>
  <si>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</si>
  <si>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Демонтаж-монтаж частей фановых труб</t>
  </si>
  <si>
    <t xml:space="preserve">     Заделка стыков соединений стояков (раструб-труба)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</si>
  <si>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</si>
  <si>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дверных полотен: внутренних межкомнатных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</si>
  <si>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</si>
  <si>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</si>
  <si>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</t>
  </si>
  <si>
    <t xml:space="preserve">           2. Всего за период с "01"января 2020 г. по "31"декабря 2020 г. выполнено работ на общую сумму 710237.74 руб. (Семьсот десять тысяч двести тридцать семь рублей 74 копейки)</t>
  </si>
  <si>
    <t xml:space="preserve">                         ___________________________________________      ____________________________________</t>
  </si>
  <si>
    <t>31 марта 2022 г.</t>
  </si>
  <si>
    <t xml:space="preserve">     Установка колена водосточных труб</t>
  </si>
  <si>
    <t xml:space="preserve">     Обрезка деревьев высотой: более 5 м без формовки</t>
  </si>
  <si>
    <t xml:space="preserve">     Разделка древесины мягких пород, полученной от валки леса, диам. стволов: до 20 см</t>
  </si>
  <si>
    <t xml:space="preserve">     Ремонт беседки, домика, посочницы под крышей</t>
  </si>
  <si>
    <t>Изготовление ключей</t>
  </si>
  <si>
    <t xml:space="preserve">     Изготовление ключей</t>
  </si>
  <si>
    <t xml:space="preserve">     Ремонт металлических ограждении: средний</t>
  </si>
  <si>
    <t xml:space="preserve">     Смена внутренних трубопроводов из стальных труб д. 32 мм</t>
  </si>
  <si>
    <t xml:space="preserve">     Смена санитарно-технических приборов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</si>
  <si>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</si>
  <si>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</si>
  <si>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</si>
  <si>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</si>
  <si>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Смена заглушек на обратный клапан АЭРАТОР диаметром: до 50 мм</t>
  </si>
  <si>
    <t xml:space="preserve">     Снятие замеров температуры воздуха в квартире</t>
  </si>
  <si>
    <t>1 замер</t>
  </si>
  <si>
    <t xml:space="preserve">     Снятие смесителя: с душевой сеткой</t>
  </si>
  <si>
    <t xml:space="preserve">     Демонтаж аншлагов над подъездами</t>
  </si>
  <si>
    <t>1 малая форма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</si>
  <si>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</si>
  <si>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</si>
  <si>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</si>
  <si>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</si>
  <si>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Ремонт, укрепление покрытия козырька из поликарбоната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</si>
  <si>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</si>
  <si>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</si>
  <si>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Заделка подвальных окон: фанерой</t>
  </si>
  <si>
    <t xml:space="preserve">     Закрытие подъездного окна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</si>
  <si>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</si>
  <si>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</si>
  <si>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</si>
  <si>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</si>
  <si>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</si>
  <si>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</si>
  <si>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</si>
  <si>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Текущий ремонт</t>
  </si>
  <si>
    <t xml:space="preserve">     Валка деревьев и обрезка</t>
  </si>
  <si>
    <t xml:space="preserve">     Ремонт крыльца с ограждением</t>
  </si>
  <si>
    <t xml:space="preserve">     Ремонт мусорного контейнера</t>
  </si>
  <si>
    <t xml:space="preserve">     Устройство перильного ограждения крыльца д-25</t>
  </si>
  <si>
    <t>722829.23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</si>
  <si>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</si>
  <si>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</si>
  <si>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</si>
  <si>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106/10-2021</t>
  </si>
  <si>
    <t>Период: с 01.01.2021 по 31.12.2021 года.</t>
  </si>
  <si>
    <t>Отчет составил: экономист                                 _______________</t>
  </si>
  <si>
    <t>Восемьсот тридцать одна тысяча двести пятьдесят три рубля 61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</si>
</sst>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165" fontId="16" fillId="0" borderId="6" xfId="0" applyNumberFormat="1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6" xfId="0" applyNumberFormat="1" applyFont="1" applyFill="1" applyBorder="1" applyAlignment="1">
      <alignment horizontal="center" vertical="center"/>
    </xf>
    <xf numFmtId="165" fontId="16" fillId="6" borderId="6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view="pageBreakPreview" zoomScale="85" zoomScaleSheetLayoutView="85" workbookViewId="0">
      <selection activeCell="A86" sqref="A86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79" t="s">
        <v>127</v>
      </c>
      <c r="B1" s="179"/>
      <c r="C1" s="179"/>
      <c r="D1" s="179"/>
      <c r="E1" s="179"/>
      <c r="I1" s="3"/>
    </row>
    <row r="2" spans="1:9" ht="31.5" customHeight="1" x14ac:dyDescent="0.2">
      <c r="A2" s="178" t="s">
        <v>128</v>
      </c>
      <c r="B2" s="178"/>
      <c r="C2" s="178"/>
      <c r="D2" s="178"/>
      <c r="E2" s="178"/>
      <c r="I2" s="3"/>
    </row>
    <row r="3" spans="1:9" ht="14.25" x14ac:dyDescent="0.2">
      <c r="A3" s="17" t="s">
        <v>6</v>
      </c>
      <c r="B3" s="37"/>
      <c r="C3" s="31"/>
      <c r="D3" s="180" t="s">
        <v>7</v>
      </c>
      <c r="E3" s="180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6" spans="1:9" s="28" customFormat="1" ht="15" x14ac:dyDescent="0.25">
      <c r="A6" s="35" t="s">
        <v>8</v>
      </c>
      <c r="B6" s="39"/>
      <c r="C6" s="39"/>
      <c r="D6" s="59"/>
      <c r="E6" s="60"/>
    </row>
    <row r="7" spans="1:9" s="27" customFormat="1" ht="15" x14ac:dyDescent="0.25">
      <c r="A7" s="36" t="s">
        <v>54</v>
      </c>
      <c r="B7" s="40" t="s">
        <v>21</v>
      </c>
      <c r="C7" s="40" t="s">
        <v>11</v>
      </c>
      <c r="D7" s="57">
        <f>E7</f>
        <v>6121.28</v>
      </c>
      <c r="E7" s="58">
        <v>6121.28</v>
      </c>
    </row>
    <row r="8" spans="1:9" s="28" customFormat="1" ht="15" x14ac:dyDescent="0.25">
      <c r="A8" s="35" t="s">
        <v>37</v>
      </c>
      <c r="B8" s="39"/>
      <c r="C8" s="39"/>
      <c r="D8" s="59"/>
      <c r="E8" s="60"/>
    </row>
    <row r="9" spans="1:9" s="28" customFormat="1" ht="15" x14ac:dyDescent="0.25">
      <c r="A9" s="36" t="s">
        <v>55</v>
      </c>
      <c r="B9" s="41">
        <v>4200</v>
      </c>
      <c r="C9" s="40" t="s">
        <v>12</v>
      </c>
      <c r="D9" s="57">
        <f>E9/B9</f>
        <v>3.9500047619047618</v>
      </c>
      <c r="E9" s="58">
        <v>16590.02</v>
      </c>
    </row>
    <row r="10" spans="1:9" s="28" customFormat="1" ht="15" x14ac:dyDescent="0.25">
      <c r="A10" s="36" t="s">
        <v>144</v>
      </c>
      <c r="B10" s="41">
        <v>1</v>
      </c>
      <c r="C10" s="40" t="s">
        <v>11</v>
      </c>
      <c r="D10" s="57">
        <f>E10/B10</f>
        <v>4000</v>
      </c>
      <c r="E10" s="58">
        <v>4000</v>
      </c>
    </row>
    <row r="11" spans="1:9" s="28" customFormat="1" ht="30" x14ac:dyDescent="0.25">
      <c r="A11" s="36" t="s">
        <v>131</v>
      </c>
      <c r="B11" s="43">
        <v>0.02</v>
      </c>
      <c r="C11" s="40" t="s">
        <v>17</v>
      </c>
      <c r="D11" s="57">
        <f t="shared" ref="D11:D13" si="0">E11/B11</f>
        <v>6135.5</v>
      </c>
      <c r="E11" s="58">
        <v>122.71</v>
      </c>
    </row>
    <row r="12" spans="1:9" s="28" customFormat="1" ht="30" x14ac:dyDescent="0.25">
      <c r="A12" s="36" t="s">
        <v>132</v>
      </c>
      <c r="B12" s="43">
        <v>0.01</v>
      </c>
      <c r="C12" s="40" t="s">
        <v>17</v>
      </c>
      <c r="D12" s="57">
        <f t="shared" si="0"/>
        <v>32158.999999999996</v>
      </c>
      <c r="E12" s="58">
        <v>321.58999999999997</v>
      </c>
    </row>
    <row r="13" spans="1:9" s="28" customFormat="1" ht="45" x14ac:dyDescent="0.25">
      <c r="A13" s="36" t="s">
        <v>133</v>
      </c>
      <c r="B13" s="43">
        <v>0.01</v>
      </c>
      <c r="C13" s="40" t="s">
        <v>17</v>
      </c>
      <c r="D13" s="57">
        <f t="shared" si="0"/>
        <v>24727</v>
      </c>
      <c r="E13" s="58">
        <v>247.27</v>
      </c>
    </row>
    <row r="14" spans="1:9" s="28" customFormat="1" ht="28.5" x14ac:dyDescent="0.25">
      <c r="A14" s="35" t="s">
        <v>53</v>
      </c>
      <c r="B14" s="39"/>
      <c r="C14" s="39"/>
      <c r="D14" s="59"/>
      <c r="E14" s="60"/>
    </row>
    <row r="15" spans="1:9" s="28" customFormat="1" ht="30" x14ac:dyDescent="0.25">
      <c r="A15" s="36" t="s">
        <v>56</v>
      </c>
      <c r="B15" s="40" t="s">
        <v>21</v>
      </c>
      <c r="C15" s="40" t="s">
        <v>11</v>
      </c>
      <c r="D15" s="57">
        <f>E15</f>
        <v>90352.8</v>
      </c>
      <c r="E15" s="58">
        <v>90352.8</v>
      </c>
    </row>
    <row r="16" spans="1:9" s="28" customFormat="1" ht="28.5" x14ac:dyDescent="0.25">
      <c r="A16" s="35" t="s">
        <v>91</v>
      </c>
      <c r="B16" s="39"/>
      <c r="C16" s="39"/>
      <c r="D16" s="59"/>
      <c r="E16" s="60"/>
    </row>
    <row r="17" spans="1:5" s="28" customFormat="1" ht="15" x14ac:dyDescent="0.25">
      <c r="A17" s="36" t="s">
        <v>93</v>
      </c>
      <c r="B17" s="40" t="s">
        <v>22</v>
      </c>
      <c r="C17" s="40" t="s">
        <v>11</v>
      </c>
      <c r="D17" s="57">
        <f>E17</f>
        <v>10864.44</v>
      </c>
      <c r="E17" s="58">
        <v>10864.44</v>
      </c>
    </row>
    <row r="18" spans="1:5" s="28" customFormat="1" ht="30" x14ac:dyDescent="0.25">
      <c r="A18" s="36" t="s">
        <v>94</v>
      </c>
      <c r="B18" s="40" t="s">
        <v>101</v>
      </c>
      <c r="C18" s="40" t="s">
        <v>11</v>
      </c>
      <c r="D18" s="57">
        <f t="shared" ref="D18:D19" si="1">E18</f>
        <v>3444.22</v>
      </c>
      <c r="E18" s="58">
        <v>3444.22</v>
      </c>
    </row>
    <row r="19" spans="1:5" s="28" customFormat="1" ht="15" x14ac:dyDescent="0.25">
      <c r="A19" s="36" t="s">
        <v>95</v>
      </c>
      <c r="B19" s="40" t="s">
        <v>101</v>
      </c>
      <c r="C19" s="40" t="s">
        <v>11</v>
      </c>
      <c r="D19" s="57">
        <f t="shared" si="1"/>
        <v>2922.58</v>
      </c>
      <c r="E19" s="58">
        <v>2922.58</v>
      </c>
    </row>
    <row r="20" spans="1:5" s="28" customFormat="1" ht="30" x14ac:dyDescent="0.25">
      <c r="A20" s="36" t="s">
        <v>96</v>
      </c>
      <c r="B20" s="40" t="s">
        <v>22</v>
      </c>
      <c r="C20" s="40" t="s">
        <v>11</v>
      </c>
      <c r="D20" s="57">
        <f>E20</f>
        <v>3331.88</v>
      </c>
      <c r="E20" s="58">
        <v>3331.88</v>
      </c>
    </row>
    <row r="21" spans="1:5" s="28" customFormat="1" ht="15" x14ac:dyDescent="0.25">
      <c r="A21" s="35" t="s">
        <v>92</v>
      </c>
      <c r="B21" s="39"/>
      <c r="C21" s="39"/>
      <c r="D21" s="59"/>
      <c r="E21" s="60"/>
    </row>
    <row r="22" spans="1:5" s="28" customFormat="1" ht="15" x14ac:dyDescent="0.25">
      <c r="A22" s="36" t="s">
        <v>97</v>
      </c>
      <c r="B22" s="40" t="s">
        <v>22</v>
      </c>
      <c r="C22" s="40" t="s">
        <v>11</v>
      </c>
      <c r="D22" s="57">
        <f>E22</f>
        <v>74100</v>
      </c>
      <c r="E22" s="58">
        <v>74100</v>
      </c>
    </row>
    <row r="23" spans="1:5" s="28" customFormat="1" ht="28.5" x14ac:dyDescent="0.25">
      <c r="A23" s="35" t="s">
        <v>38</v>
      </c>
      <c r="B23" s="39"/>
      <c r="C23" s="39"/>
      <c r="D23" s="59"/>
      <c r="E23" s="60"/>
    </row>
    <row r="24" spans="1:5" s="28" customFormat="1" ht="30" x14ac:dyDescent="0.25">
      <c r="A24" s="36" t="s">
        <v>57</v>
      </c>
      <c r="B24" s="40" t="s">
        <v>22</v>
      </c>
      <c r="C24" s="40" t="s">
        <v>11</v>
      </c>
      <c r="D24" s="57">
        <f>E24</f>
        <v>14693.86</v>
      </c>
      <c r="E24" s="58">
        <v>14693.86</v>
      </c>
    </row>
    <row r="25" spans="1:5" s="28" customFormat="1" ht="15" x14ac:dyDescent="0.25">
      <c r="A25" s="35" t="s">
        <v>39</v>
      </c>
      <c r="B25" s="39"/>
      <c r="C25" s="39"/>
      <c r="D25" s="59"/>
      <c r="E25" s="60"/>
    </row>
    <row r="26" spans="1:5" s="28" customFormat="1" ht="15" x14ac:dyDescent="0.25">
      <c r="A26" s="36" t="s">
        <v>106</v>
      </c>
      <c r="B26" s="41">
        <v>2</v>
      </c>
      <c r="C26" s="40" t="s">
        <v>103</v>
      </c>
      <c r="D26" s="57">
        <f t="shared" ref="D26:D44" si="2">E26/B26</f>
        <v>77.959999999999994</v>
      </c>
      <c r="E26" s="58">
        <v>155.91999999999999</v>
      </c>
    </row>
    <row r="27" spans="1:5" s="28" customFormat="1" ht="15" x14ac:dyDescent="0.25">
      <c r="A27" s="36" t="s">
        <v>58</v>
      </c>
      <c r="B27" s="41">
        <v>1</v>
      </c>
      <c r="C27" s="40" t="s">
        <v>14</v>
      </c>
      <c r="D27" s="57">
        <f t="shared" si="2"/>
        <v>796.94</v>
      </c>
      <c r="E27" s="58">
        <v>796.94</v>
      </c>
    </row>
    <row r="28" spans="1:5" s="28" customFormat="1" ht="15" x14ac:dyDescent="0.25">
      <c r="A28" s="36" t="s">
        <v>98</v>
      </c>
      <c r="B28" s="43">
        <v>0.09</v>
      </c>
      <c r="C28" s="40" t="s">
        <v>15</v>
      </c>
      <c r="D28" s="57">
        <f t="shared" si="2"/>
        <v>4450.7777777777783</v>
      </c>
      <c r="E28" s="58">
        <v>400.57</v>
      </c>
    </row>
    <row r="29" spans="1:5" s="28" customFormat="1" ht="30" x14ac:dyDescent="0.25">
      <c r="A29" s="36" t="s">
        <v>113</v>
      </c>
      <c r="B29" s="43">
        <v>0.94</v>
      </c>
      <c r="C29" s="40" t="s">
        <v>16</v>
      </c>
      <c r="D29" s="57">
        <f t="shared" si="2"/>
        <v>1587.6595744680853</v>
      </c>
      <c r="E29" s="58">
        <v>1492.4</v>
      </c>
    </row>
    <row r="30" spans="1:5" s="28" customFormat="1" ht="45" x14ac:dyDescent="0.25">
      <c r="A30" s="36" t="s">
        <v>114</v>
      </c>
      <c r="B30" s="43">
        <v>2.4500000000000002</v>
      </c>
      <c r="C30" s="40" t="s">
        <v>16</v>
      </c>
      <c r="D30" s="57">
        <f t="shared" si="2"/>
        <v>1582.2326530612243</v>
      </c>
      <c r="E30" s="58">
        <v>3876.47</v>
      </c>
    </row>
    <row r="31" spans="1:5" s="28" customFormat="1" ht="15" x14ac:dyDescent="0.25">
      <c r="A31" s="36" t="s">
        <v>75</v>
      </c>
      <c r="B31" s="56">
        <v>0.1</v>
      </c>
      <c r="C31" s="40" t="s">
        <v>76</v>
      </c>
      <c r="D31" s="57">
        <f t="shared" si="2"/>
        <v>22671.3</v>
      </c>
      <c r="E31" s="58">
        <v>2267.13</v>
      </c>
    </row>
    <row r="32" spans="1:5" s="28" customFormat="1" ht="30" x14ac:dyDescent="0.25">
      <c r="A32" s="36" t="s">
        <v>59</v>
      </c>
      <c r="B32" s="41">
        <v>2</v>
      </c>
      <c r="C32" s="40" t="s">
        <v>16</v>
      </c>
      <c r="D32" s="57">
        <f t="shared" si="2"/>
        <v>1559.095</v>
      </c>
      <c r="E32" s="58">
        <v>3118.19</v>
      </c>
    </row>
    <row r="33" spans="1:5" s="28" customFormat="1" ht="15" x14ac:dyDescent="0.25">
      <c r="A33" s="36" t="s">
        <v>60</v>
      </c>
      <c r="B33" s="43">
        <v>0.01</v>
      </c>
      <c r="C33" s="40" t="s">
        <v>17</v>
      </c>
      <c r="D33" s="57">
        <f t="shared" si="2"/>
        <v>24653</v>
      </c>
      <c r="E33" s="58">
        <v>246.53</v>
      </c>
    </row>
    <row r="34" spans="1:5" s="28" customFormat="1" ht="30" x14ac:dyDescent="0.25">
      <c r="A34" s="36" t="s">
        <v>61</v>
      </c>
      <c r="B34" s="41">
        <v>1</v>
      </c>
      <c r="C34" s="40" t="s">
        <v>14</v>
      </c>
      <c r="D34" s="57">
        <f t="shared" si="2"/>
        <v>384.58</v>
      </c>
      <c r="E34" s="58">
        <v>384.58</v>
      </c>
    </row>
    <row r="35" spans="1:5" s="28" customFormat="1" ht="15" x14ac:dyDescent="0.25">
      <c r="A35" s="36" t="s">
        <v>77</v>
      </c>
      <c r="B35" s="43">
        <v>0.23</v>
      </c>
      <c r="C35" s="40" t="s">
        <v>15</v>
      </c>
      <c r="D35" s="57">
        <f t="shared" si="2"/>
        <v>13299.260869565216</v>
      </c>
      <c r="E35" s="58">
        <v>3058.83</v>
      </c>
    </row>
    <row r="36" spans="1:5" s="28" customFormat="1" ht="30" x14ac:dyDescent="0.25">
      <c r="A36" s="36" t="s">
        <v>62</v>
      </c>
      <c r="B36" s="41">
        <v>5</v>
      </c>
      <c r="C36" s="40" t="s">
        <v>18</v>
      </c>
      <c r="D36" s="57">
        <f t="shared" si="2"/>
        <v>151.42000000000002</v>
      </c>
      <c r="E36" s="58">
        <v>757.1</v>
      </c>
    </row>
    <row r="37" spans="1:5" s="28" customFormat="1" ht="15" x14ac:dyDescent="0.25">
      <c r="A37" s="36" t="s">
        <v>102</v>
      </c>
      <c r="B37" s="41">
        <v>2</v>
      </c>
      <c r="C37" s="40" t="s">
        <v>103</v>
      </c>
      <c r="D37" s="57">
        <f t="shared" si="2"/>
        <v>62.37</v>
      </c>
      <c r="E37" s="58">
        <v>124.74</v>
      </c>
    </row>
    <row r="38" spans="1:5" s="28" customFormat="1" ht="31.5" customHeight="1" x14ac:dyDescent="0.25">
      <c r="A38" s="36" t="s">
        <v>99</v>
      </c>
      <c r="B38" s="41">
        <v>1</v>
      </c>
      <c r="C38" s="40" t="s">
        <v>13</v>
      </c>
      <c r="D38" s="57">
        <f t="shared" si="2"/>
        <v>4978.5200000000004</v>
      </c>
      <c r="E38" s="58">
        <v>4978.5200000000004</v>
      </c>
    </row>
    <row r="39" spans="1:5" s="28" customFormat="1" ht="15" x14ac:dyDescent="0.25">
      <c r="A39" s="36" t="s">
        <v>63</v>
      </c>
      <c r="B39" s="41">
        <v>1</v>
      </c>
      <c r="C39" s="40" t="s">
        <v>13</v>
      </c>
      <c r="D39" s="57">
        <f t="shared" si="2"/>
        <v>387.91</v>
      </c>
      <c r="E39" s="58">
        <v>387.91</v>
      </c>
    </row>
    <row r="40" spans="1:5" s="28" customFormat="1" ht="15" x14ac:dyDescent="0.25">
      <c r="A40" s="36" t="s">
        <v>134</v>
      </c>
      <c r="B40" s="41">
        <v>1</v>
      </c>
      <c r="C40" s="40" t="s">
        <v>13</v>
      </c>
      <c r="D40" s="57">
        <f t="shared" si="2"/>
        <v>164.27</v>
      </c>
      <c r="E40" s="58">
        <v>164.27</v>
      </c>
    </row>
    <row r="41" spans="1:5" s="28" customFormat="1" ht="30" x14ac:dyDescent="0.25">
      <c r="A41" s="36" t="s">
        <v>108</v>
      </c>
      <c r="B41" s="41">
        <v>3</v>
      </c>
      <c r="C41" s="40" t="s">
        <v>107</v>
      </c>
      <c r="D41" s="57">
        <f t="shared" si="2"/>
        <v>175.76666666666665</v>
      </c>
      <c r="E41" s="58">
        <v>527.29999999999995</v>
      </c>
    </row>
    <row r="42" spans="1:5" s="28" customFormat="1" ht="30" x14ac:dyDescent="0.25">
      <c r="A42" s="36" t="s">
        <v>64</v>
      </c>
      <c r="B42" s="41">
        <v>1</v>
      </c>
      <c r="C42" s="40" t="s">
        <v>19</v>
      </c>
      <c r="D42" s="57">
        <f t="shared" si="2"/>
        <v>542.77</v>
      </c>
      <c r="E42" s="58">
        <v>542.77</v>
      </c>
    </row>
    <row r="43" spans="1:5" s="28" customFormat="1" ht="15" x14ac:dyDescent="0.25">
      <c r="A43" s="36" t="s">
        <v>65</v>
      </c>
      <c r="B43" s="41">
        <v>36</v>
      </c>
      <c r="C43" s="40" t="s">
        <v>19</v>
      </c>
      <c r="D43" s="57">
        <f t="shared" si="2"/>
        <v>227.22805555555556</v>
      </c>
      <c r="E43" s="58">
        <v>8180.21</v>
      </c>
    </row>
    <row r="44" spans="1:5" s="28" customFormat="1" ht="30" x14ac:dyDescent="0.25">
      <c r="A44" s="36" t="s">
        <v>135</v>
      </c>
      <c r="B44" s="41">
        <v>1</v>
      </c>
      <c r="C44" s="40" t="s">
        <v>136</v>
      </c>
      <c r="D44" s="57">
        <f t="shared" si="2"/>
        <v>107.11</v>
      </c>
      <c r="E44" s="58">
        <v>107.11</v>
      </c>
    </row>
    <row r="45" spans="1:5" s="28" customFormat="1" ht="15" x14ac:dyDescent="0.25">
      <c r="A45" s="35" t="s">
        <v>40</v>
      </c>
      <c r="B45" s="39"/>
      <c r="C45" s="39"/>
      <c r="D45" s="59"/>
      <c r="E45" s="60"/>
    </row>
    <row r="46" spans="1:5" s="28" customFormat="1" ht="30" x14ac:dyDescent="0.25">
      <c r="A46" s="36" t="s">
        <v>124</v>
      </c>
      <c r="B46" s="41">
        <v>1</v>
      </c>
      <c r="C46" s="40" t="s">
        <v>120</v>
      </c>
      <c r="D46" s="57">
        <f t="shared" ref="D46:D58" si="3">E46/B46</f>
        <v>337.63</v>
      </c>
      <c r="E46" s="58">
        <v>337.63</v>
      </c>
    </row>
    <row r="47" spans="1:5" s="28" customFormat="1" ht="15" x14ac:dyDescent="0.25">
      <c r="A47" s="36" t="s">
        <v>137</v>
      </c>
      <c r="B47" s="43">
        <v>0.17</v>
      </c>
      <c r="C47" s="40" t="s">
        <v>76</v>
      </c>
      <c r="D47" s="57">
        <f t="shared" si="3"/>
        <v>21655.294117647059</v>
      </c>
      <c r="E47" s="58">
        <v>3681.4</v>
      </c>
    </row>
    <row r="48" spans="1:5" s="28" customFormat="1" ht="30" customHeight="1" x14ac:dyDescent="0.25">
      <c r="A48" s="36" t="s">
        <v>66</v>
      </c>
      <c r="B48" s="42">
        <v>1.7410000000000001</v>
      </c>
      <c r="C48" s="40" t="s">
        <v>16</v>
      </c>
      <c r="D48" s="57">
        <f t="shared" si="3"/>
        <v>1557.1740379092475</v>
      </c>
      <c r="E48" s="58">
        <v>2711.04</v>
      </c>
    </row>
    <row r="49" spans="1:5" s="28" customFormat="1" ht="30" x14ac:dyDescent="0.25">
      <c r="A49" s="36" t="s">
        <v>116</v>
      </c>
      <c r="B49" s="41">
        <v>145</v>
      </c>
      <c r="C49" s="40" t="s">
        <v>109</v>
      </c>
      <c r="D49" s="57">
        <f t="shared" si="3"/>
        <v>44.860275862068967</v>
      </c>
      <c r="E49" s="58">
        <v>6504.74</v>
      </c>
    </row>
    <row r="50" spans="1:5" s="28" customFormat="1" ht="30" x14ac:dyDescent="0.25">
      <c r="A50" s="36" t="s">
        <v>123</v>
      </c>
      <c r="B50" s="56">
        <v>6.5</v>
      </c>
      <c r="C50" s="40" t="s">
        <v>67</v>
      </c>
      <c r="D50" s="57">
        <f t="shared" si="3"/>
        <v>43.552307692307686</v>
      </c>
      <c r="E50" s="58">
        <v>283.08999999999997</v>
      </c>
    </row>
    <row r="51" spans="1:5" s="28" customFormat="1" ht="30" x14ac:dyDescent="0.25">
      <c r="A51" s="36" t="s">
        <v>125</v>
      </c>
      <c r="B51" s="41">
        <v>168</v>
      </c>
      <c r="C51" s="40" t="s">
        <v>67</v>
      </c>
      <c r="D51" s="57">
        <f t="shared" si="3"/>
        <v>68.740178571428572</v>
      </c>
      <c r="E51" s="58">
        <v>11548.35</v>
      </c>
    </row>
    <row r="52" spans="1:5" s="28" customFormat="1" ht="30" x14ac:dyDescent="0.25">
      <c r="A52" s="36" t="s">
        <v>100</v>
      </c>
      <c r="B52" s="41">
        <v>90</v>
      </c>
      <c r="C52" s="40" t="s">
        <v>67</v>
      </c>
      <c r="D52" s="57">
        <f t="shared" si="3"/>
        <v>67.36699999999999</v>
      </c>
      <c r="E52" s="58">
        <v>6063.03</v>
      </c>
    </row>
    <row r="53" spans="1:5" s="28" customFormat="1" ht="15" x14ac:dyDescent="0.25">
      <c r="A53" s="36" t="s">
        <v>110</v>
      </c>
      <c r="B53" s="43">
        <v>0.02</v>
      </c>
      <c r="C53" s="40" t="s">
        <v>82</v>
      </c>
      <c r="D53" s="57">
        <f t="shared" si="3"/>
        <v>18645</v>
      </c>
      <c r="E53" s="58">
        <v>372.9</v>
      </c>
    </row>
    <row r="54" spans="1:5" s="28" customFormat="1" ht="15" x14ac:dyDescent="0.25">
      <c r="A54" s="36" t="s">
        <v>111</v>
      </c>
      <c r="B54" s="43">
        <v>0.02</v>
      </c>
      <c r="C54" s="40" t="s">
        <v>82</v>
      </c>
      <c r="D54" s="57">
        <f t="shared" si="3"/>
        <v>33323.5</v>
      </c>
      <c r="E54" s="58">
        <v>666.47</v>
      </c>
    </row>
    <row r="55" spans="1:5" s="28" customFormat="1" ht="15" x14ac:dyDescent="0.25">
      <c r="A55" s="36" t="s">
        <v>138</v>
      </c>
      <c r="B55" s="43">
        <v>0.01</v>
      </c>
      <c r="C55" s="40" t="s">
        <v>82</v>
      </c>
      <c r="D55" s="57">
        <f t="shared" si="3"/>
        <v>69668</v>
      </c>
      <c r="E55" s="58">
        <v>696.68</v>
      </c>
    </row>
    <row r="56" spans="1:5" s="28" customFormat="1" ht="15" x14ac:dyDescent="0.25">
      <c r="A56" s="36" t="s">
        <v>126</v>
      </c>
      <c r="B56" s="43">
        <v>0.02</v>
      </c>
      <c r="C56" s="40" t="s">
        <v>82</v>
      </c>
      <c r="D56" s="57">
        <f t="shared" si="3"/>
        <v>51838.5</v>
      </c>
      <c r="E56" s="58">
        <v>1036.77</v>
      </c>
    </row>
    <row r="57" spans="1:5" s="28" customFormat="1" ht="30" x14ac:dyDescent="0.25">
      <c r="A57" s="36" t="s">
        <v>117</v>
      </c>
      <c r="B57" s="42">
        <v>2E-3</v>
      </c>
      <c r="C57" s="40" t="s">
        <v>81</v>
      </c>
      <c r="D57" s="57">
        <f t="shared" si="3"/>
        <v>193680</v>
      </c>
      <c r="E57" s="58">
        <v>387.36</v>
      </c>
    </row>
    <row r="58" spans="1:5" s="28" customFormat="1" ht="30" x14ac:dyDescent="0.25">
      <c r="A58" s="36" t="s">
        <v>118</v>
      </c>
      <c r="B58" s="43">
        <v>0.01</v>
      </c>
      <c r="C58" s="40" t="s">
        <v>17</v>
      </c>
      <c r="D58" s="57">
        <f t="shared" si="3"/>
        <v>28941.000000000004</v>
      </c>
      <c r="E58" s="58">
        <v>289.41000000000003</v>
      </c>
    </row>
    <row r="59" spans="1:5" s="28" customFormat="1" ht="15" x14ac:dyDescent="0.25">
      <c r="A59" s="35" t="s">
        <v>78</v>
      </c>
      <c r="B59" s="39"/>
      <c r="C59" s="39"/>
      <c r="D59" s="59"/>
      <c r="E59" s="60"/>
    </row>
    <row r="60" spans="1:5" s="28" customFormat="1" ht="15" x14ac:dyDescent="0.25">
      <c r="A60" s="36" t="s">
        <v>79</v>
      </c>
      <c r="B60" s="40" t="s">
        <v>84</v>
      </c>
      <c r="C60" s="40" t="s">
        <v>11</v>
      </c>
      <c r="D60" s="57">
        <f>E60/12</f>
        <v>1800</v>
      </c>
      <c r="E60" s="58">
        <v>21600</v>
      </c>
    </row>
    <row r="61" spans="1:5" s="28" customFormat="1" ht="15" x14ac:dyDescent="0.25">
      <c r="A61" s="35" t="s">
        <v>41</v>
      </c>
      <c r="B61" s="39"/>
      <c r="C61" s="39"/>
      <c r="D61" s="59"/>
      <c r="E61" s="60"/>
    </row>
    <row r="62" spans="1:5" s="28" customFormat="1" ht="15" x14ac:dyDescent="0.25">
      <c r="A62" s="36" t="s">
        <v>139</v>
      </c>
      <c r="B62" s="41">
        <v>1</v>
      </c>
      <c r="C62" s="40" t="s">
        <v>13</v>
      </c>
      <c r="D62" s="57">
        <f t="shared" ref="D62:D65" si="4">E62/B62</f>
        <v>1281.3900000000001</v>
      </c>
      <c r="E62" s="58">
        <v>1281.3900000000001</v>
      </c>
    </row>
    <row r="63" spans="1:5" s="28" customFormat="1" ht="15" x14ac:dyDescent="0.25">
      <c r="A63" s="36" t="s">
        <v>140</v>
      </c>
      <c r="B63" s="41">
        <v>1</v>
      </c>
      <c r="C63" s="40" t="s">
        <v>13</v>
      </c>
      <c r="D63" s="57">
        <f t="shared" si="4"/>
        <v>2193.1799999999998</v>
      </c>
      <c r="E63" s="58">
        <v>2193.1799999999998</v>
      </c>
    </row>
    <row r="64" spans="1:5" s="28" customFormat="1" ht="15" x14ac:dyDescent="0.25">
      <c r="A64" s="36" t="s">
        <v>141</v>
      </c>
      <c r="B64" s="41">
        <v>3</v>
      </c>
      <c r="C64" s="40" t="s">
        <v>109</v>
      </c>
      <c r="D64" s="57">
        <f t="shared" si="4"/>
        <v>861.43</v>
      </c>
      <c r="E64" s="58">
        <v>2584.29</v>
      </c>
    </row>
    <row r="65" spans="1:5" s="28" customFormat="1" ht="30" x14ac:dyDescent="0.25">
      <c r="A65" s="36" t="s">
        <v>112</v>
      </c>
      <c r="B65" s="41">
        <v>1</v>
      </c>
      <c r="C65" s="40" t="s">
        <v>13</v>
      </c>
      <c r="D65" s="57">
        <f t="shared" si="4"/>
        <v>339.15</v>
      </c>
      <c r="E65" s="58">
        <v>339.15</v>
      </c>
    </row>
    <row r="66" spans="1:5" s="28" customFormat="1" ht="28.5" x14ac:dyDescent="0.25">
      <c r="A66" s="35" t="s">
        <v>80</v>
      </c>
      <c r="B66" s="39"/>
      <c r="C66" s="39"/>
      <c r="D66" s="59"/>
      <c r="E66" s="60"/>
    </row>
    <row r="67" spans="1:5" s="28" customFormat="1" ht="30" x14ac:dyDescent="0.25">
      <c r="A67" s="36" t="s">
        <v>119</v>
      </c>
      <c r="B67" s="43">
        <v>0.16</v>
      </c>
      <c r="C67" s="40" t="s">
        <v>17</v>
      </c>
      <c r="D67" s="57">
        <f t="shared" ref="D67:D72" si="5">E67/B67</f>
        <v>5126.25</v>
      </c>
      <c r="E67" s="58">
        <v>820.2</v>
      </c>
    </row>
    <row r="68" spans="1:5" s="28" customFormat="1" ht="45" x14ac:dyDescent="0.25">
      <c r="A68" s="36" t="s">
        <v>104</v>
      </c>
      <c r="B68" s="41">
        <v>1</v>
      </c>
      <c r="C68" s="40" t="s">
        <v>13</v>
      </c>
      <c r="D68" s="57">
        <f t="shared" si="5"/>
        <v>382.09</v>
      </c>
      <c r="E68" s="58">
        <v>382.09</v>
      </c>
    </row>
    <row r="69" spans="1:5" s="28" customFormat="1" ht="45" x14ac:dyDescent="0.25">
      <c r="A69" s="36" t="s">
        <v>142</v>
      </c>
      <c r="B69" s="56">
        <v>0.1</v>
      </c>
      <c r="C69" s="40" t="s">
        <v>115</v>
      </c>
      <c r="D69" s="57">
        <f t="shared" si="5"/>
        <v>1149.8</v>
      </c>
      <c r="E69" s="58">
        <v>114.98</v>
      </c>
    </row>
    <row r="70" spans="1:5" s="28" customFormat="1" ht="30" x14ac:dyDescent="0.25">
      <c r="A70" s="36" t="s">
        <v>121</v>
      </c>
      <c r="B70" s="43">
        <v>0.01</v>
      </c>
      <c r="C70" s="40" t="s">
        <v>17</v>
      </c>
      <c r="D70" s="57">
        <f t="shared" si="5"/>
        <v>60652</v>
      </c>
      <c r="E70" s="58">
        <v>606.52</v>
      </c>
    </row>
    <row r="71" spans="1:5" s="28" customFormat="1" ht="30" x14ac:dyDescent="0.25">
      <c r="A71" s="36" t="s">
        <v>122</v>
      </c>
      <c r="B71" s="42">
        <v>3.3000000000000002E-2</v>
      </c>
      <c r="C71" s="40" t="s">
        <v>15</v>
      </c>
      <c r="D71" s="57">
        <f t="shared" si="5"/>
        <v>48467.878787878784</v>
      </c>
      <c r="E71" s="58">
        <v>1599.44</v>
      </c>
    </row>
    <row r="72" spans="1:5" s="28" customFormat="1" ht="15" x14ac:dyDescent="0.25">
      <c r="A72" s="36" t="s">
        <v>143</v>
      </c>
      <c r="B72" s="43">
        <v>0.01</v>
      </c>
      <c r="C72" s="40" t="s">
        <v>15</v>
      </c>
      <c r="D72" s="57">
        <f t="shared" si="5"/>
        <v>3440.9999999999995</v>
      </c>
      <c r="E72" s="58">
        <v>34.409999999999997</v>
      </c>
    </row>
    <row r="73" spans="1:5" s="28" customFormat="1" ht="15" x14ac:dyDescent="0.25">
      <c r="A73" s="35" t="s">
        <v>42</v>
      </c>
      <c r="B73" s="39"/>
      <c r="C73" s="39"/>
      <c r="D73" s="59"/>
      <c r="E73" s="60"/>
    </row>
    <row r="74" spans="1:5" s="28" customFormat="1" ht="15" x14ac:dyDescent="0.25">
      <c r="A74" s="36" t="s">
        <v>83</v>
      </c>
      <c r="B74" s="40" t="s">
        <v>22</v>
      </c>
      <c r="C74" s="40" t="s">
        <v>11</v>
      </c>
      <c r="D74" s="57">
        <f t="shared" ref="D74:D75" si="6">E74</f>
        <v>3313.14</v>
      </c>
      <c r="E74" s="58">
        <v>3313.14</v>
      </c>
    </row>
    <row r="75" spans="1:5" s="28" customFormat="1" ht="15" x14ac:dyDescent="0.25">
      <c r="A75" s="36" t="s">
        <v>68</v>
      </c>
      <c r="B75" s="40" t="s">
        <v>22</v>
      </c>
      <c r="C75" s="40" t="s">
        <v>11</v>
      </c>
      <c r="D75" s="57">
        <f t="shared" si="6"/>
        <v>4455.1400000000003</v>
      </c>
      <c r="E75" s="58">
        <v>4455.1400000000003</v>
      </c>
    </row>
    <row r="76" spans="1:5" s="28" customFormat="1" ht="15" x14ac:dyDescent="0.25">
      <c r="A76" s="35" t="s">
        <v>43</v>
      </c>
      <c r="B76" s="39"/>
      <c r="C76" s="39"/>
      <c r="D76" s="59"/>
      <c r="E76" s="60"/>
    </row>
    <row r="77" spans="1:5" s="28" customFormat="1" ht="15" x14ac:dyDescent="0.25">
      <c r="A77" s="36" t="s">
        <v>72</v>
      </c>
      <c r="B77" s="40" t="s">
        <v>23</v>
      </c>
      <c r="C77" s="40" t="s">
        <v>12</v>
      </c>
      <c r="D77" s="57">
        <f>E77</f>
        <v>81931.08</v>
      </c>
      <c r="E77" s="58">
        <v>81931.08</v>
      </c>
    </row>
    <row r="78" spans="1:5" s="28" customFormat="1" ht="15" x14ac:dyDescent="0.25">
      <c r="A78" s="35" t="s">
        <v>9</v>
      </c>
      <c r="B78" s="39"/>
      <c r="C78" s="39"/>
      <c r="D78" s="59"/>
      <c r="E78" s="60"/>
    </row>
    <row r="79" spans="1:5" s="28" customFormat="1" ht="15" x14ac:dyDescent="0.25">
      <c r="A79" s="36" t="s">
        <v>69</v>
      </c>
      <c r="B79" s="40" t="s">
        <v>23</v>
      </c>
      <c r="C79" s="40" t="s">
        <v>12</v>
      </c>
      <c r="D79" s="57">
        <f>E79</f>
        <v>107828.76</v>
      </c>
      <c r="E79" s="58">
        <v>107828.76</v>
      </c>
    </row>
    <row r="80" spans="1:5" s="28" customFormat="1" ht="15" x14ac:dyDescent="0.25">
      <c r="A80" s="35" t="s">
        <v>10</v>
      </c>
      <c r="B80" s="39"/>
      <c r="C80" s="39"/>
      <c r="D80" s="59"/>
      <c r="E80" s="60"/>
    </row>
    <row r="81" spans="1:5" s="28" customFormat="1" ht="15" x14ac:dyDescent="0.25">
      <c r="A81" s="36" t="s">
        <v>70</v>
      </c>
      <c r="B81" s="40" t="s">
        <v>21</v>
      </c>
      <c r="C81" s="40" t="s">
        <v>11</v>
      </c>
      <c r="D81" s="57">
        <f>E81</f>
        <v>63943.347999999991</v>
      </c>
      <c r="E81" s="58">
        <f>Бюджет!C32*10%</f>
        <v>63943.347999999991</v>
      </c>
    </row>
    <row r="82" spans="1:5" ht="14.25" x14ac:dyDescent="0.2">
      <c r="A82" s="24" t="s">
        <v>24</v>
      </c>
      <c r="B82" s="44" t="s">
        <v>20</v>
      </c>
      <c r="C82" s="25"/>
      <c r="D82" s="49"/>
      <c r="E82" s="26">
        <f>SUM(E7:E81)</f>
        <v>586286.12799999991</v>
      </c>
    </row>
    <row r="83" spans="1:5" ht="15" x14ac:dyDescent="0.2">
      <c r="D83" s="50"/>
    </row>
    <row r="84" spans="1:5" ht="15" x14ac:dyDescent="0.2">
      <c r="A84" s="12" t="s">
        <v>30</v>
      </c>
      <c r="B84" s="45"/>
      <c r="C84" s="45"/>
      <c r="D84" s="50"/>
      <c r="E84" s="50"/>
    </row>
    <row r="85" spans="1:5" ht="15" x14ac:dyDescent="0.2">
      <c r="A85" s="12" t="s">
        <v>146</v>
      </c>
      <c r="B85" s="45"/>
      <c r="C85" s="45"/>
      <c r="D85" s="50"/>
      <c r="E85" s="50"/>
    </row>
    <row r="86" spans="1:5" ht="15" x14ac:dyDescent="0.2">
      <c r="A86" s="12" t="s">
        <v>31</v>
      </c>
      <c r="B86" s="45"/>
      <c r="C86" s="45"/>
      <c r="D86" s="50"/>
      <c r="E86" s="50"/>
    </row>
    <row r="87" spans="1:5" ht="15" x14ac:dyDescent="0.2">
      <c r="A87" s="12" t="s">
        <v>32</v>
      </c>
      <c r="B87" s="45"/>
      <c r="C87" s="45"/>
      <c r="D87" s="51"/>
      <c r="E87" s="50"/>
    </row>
    <row r="88" spans="1:5" ht="15" customHeight="1" x14ac:dyDescent="0.2">
      <c r="A88" s="54" t="s">
        <v>73</v>
      </c>
      <c r="B88" s="46"/>
      <c r="C88" s="46"/>
      <c r="E88" s="51"/>
    </row>
    <row r="89" spans="1:5" ht="15" x14ac:dyDescent="0.25">
      <c r="A89" s="54" t="s">
        <v>74</v>
      </c>
      <c r="D89" s="52"/>
    </row>
    <row r="90" spans="1:5" ht="15" x14ac:dyDescent="0.25">
      <c r="A90" s="54"/>
      <c r="D90" s="52"/>
    </row>
    <row r="91" spans="1:5" ht="15" x14ac:dyDescent="0.25">
      <c r="A91" s="5" t="s">
        <v>25</v>
      </c>
      <c r="B91" s="55"/>
      <c r="C91" s="4"/>
      <c r="D91" s="52"/>
      <c r="E91" s="52"/>
    </row>
    <row r="92" spans="1:5" ht="15" x14ac:dyDescent="0.25">
      <c r="A92" s="5"/>
      <c r="B92" s="55"/>
      <c r="C92" s="4"/>
      <c r="D92" s="53"/>
      <c r="E92" s="52"/>
    </row>
    <row r="93" spans="1:5" ht="15" x14ac:dyDescent="0.25">
      <c r="A93" s="177" t="s">
        <v>50</v>
      </c>
      <c r="B93" s="177"/>
      <c r="C93" s="55" t="s">
        <v>29</v>
      </c>
      <c r="D93" s="52"/>
      <c r="E93" s="53"/>
    </row>
    <row r="94" spans="1:5" ht="15" x14ac:dyDescent="0.25">
      <c r="A94" s="181" t="s">
        <v>51</v>
      </c>
      <c r="B94" s="181"/>
      <c r="C94" s="4" t="s">
        <v>26</v>
      </c>
      <c r="D94" s="52"/>
      <c r="E94" s="52"/>
    </row>
    <row r="95" spans="1:5" ht="15" x14ac:dyDescent="0.25">
      <c r="A95" s="5"/>
      <c r="B95" s="55"/>
      <c r="C95" s="4"/>
      <c r="D95" s="53"/>
      <c r="E95" s="52"/>
    </row>
    <row r="96" spans="1:5" ht="15" x14ac:dyDescent="0.25">
      <c r="A96" s="177" t="s">
        <v>28</v>
      </c>
      <c r="B96" s="177"/>
      <c r="C96" s="32" t="s">
        <v>29</v>
      </c>
      <c r="D96" s="52"/>
      <c r="E96" s="52"/>
    </row>
    <row r="97" spans="1:5" ht="15" x14ac:dyDescent="0.25">
      <c r="A97" s="13" t="s">
        <v>27</v>
      </c>
      <c r="B97" s="32"/>
      <c r="C97" s="4" t="s">
        <v>26</v>
      </c>
      <c r="D97" s="52"/>
      <c r="E97" s="52"/>
    </row>
    <row r="98" spans="1:5" ht="15" x14ac:dyDescent="0.25">
      <c r="A98" s="2"/>
      <c r="B98" s="32"/>
      <c r="C98" s="4"/>
      <c r="E98" s="52"/>
    </row>
  </sheetData>
  <mergeCells count="6">
    <mergeCell ref="A96:B96"/>
    <mergeCell ref="A2:E2"/>
    <mergeCell ref="A1:E1"/>
    <mergeCell ref="D3:E3"/>
    <mergeCell ref="A94:B94"/>
    <mergeCell ref="A93:B93"/>
  </mergeCells>
  <printOptions horizontalCentered="1"/>
  <pageMargins left="0.82677165354330717" right="0.43307086614173229" top="0" bottom="0" header="0.31496062992125984" footer="0.31496062992125984"/>
  <pageSetup paperSize="9" scale="77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topLeftCell="A25" zoomScale="90" zoomScaleSheetLayoutView="90" workbookViewId="0">
      <selection activeCell="B32" sqref="B32:D32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3.85546875" style="2" bestFit="1" customWidth="1"/>
    <col min="6" max="16384" width="9.140625" style="2"/>
  </cols>
  <sheetData>
    <row r="1" spans="1:4" ht="20.25" x14ac:dyDescent="0.3">
      <c r="A1" s="182" t="s">
        <v>129</v>
      </c>
      <c r="B1" s="182"/>
      <c r="C1" s="182"/>
      <c r="D1" s="182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89"/>
      <c r="D3" s="189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71</v>
      </c>
      <c r="B6" s="183">
        <v>184566.32</v>
      </c>
      <c r="C6" s="184"/>
      <c r="D6" s="185"/>
    </row>
    <row r="7" spans="1:4" x14ac:dyDescent="0.25">
      <c r="A7" s="29" t="s">
        <v>48</v>
      </c>
      <c r="B7" s="30" t="s">
        <v>20</v>
      </c>
      <c r="C7" s="34">
        <v>461251.08</v>
      </c>
      <c r="D7" s="33">
        <v>419162.57</v>
      </c>
    </row>
    <row r="8" spans="1:4" x14ac:dyDescent="0.25">
      <c r="A8" s="29" t="s">
        <v>85</v>
      </c>
      <c r="B8" s="30" t="s">
        <v>20</v>
      </c>
      <c r="C8" s="34">
        <v>2500</v>
      </c>
      <c r="D8" s="33">
        <v>3768.32</v>
      </c>
    </row>
    <row r="9" spans="1:4" x14ac:dyDescent="0.25">
      <c r="A9" s="29" t="s">
        <v>52</v>
      </c>
      <c r="B9" s="30" t="s">
        <v>20</v>
      </c>
      <c r="C9" s="34">
        <v>90352.8</v>
      </c>
      <c r="D9" s="33">
        <v>89037.71</v>
      </c>
    </row>
    <row r="10" spans="1:4" x14ac:dyDescent="0.25">
      <c r="A10" s="29" t="s">
        <v>86</v>
      </c>
      <c r="B10" s="30" t="s">
        <v>20</v>
      </c>
      <c r="C10" s="34">
        <v>11103.57</v>
      </c>
      <c r="D10" s="33">
        <v>5214.21</v>
      </c>
    </row>
    <row r="11" spans="1:4" x14ac:dyDescent="0.25">
      <c r="A11" s="29" t="s">
        <v>87</v>
      </c>
      <c r="B11" s="30" t="s">
        <v>20</v>
      </c>
      <c r="C11" s="34">
        <v>6324.72</v>
      </c>
      <c r="D11" s="33">
        <v>5934.67</v>
      </c>
    </row>
    <row r="12" spans="1:4" x14ac:dyDescent="0.25">
      <c r="A12" s="29" t="s">
        <v>78</v>
      </c>
      <c r="B12" s="30" t="s">
        <v>20</v>
      </c>
      <c r="C12" s="34">
        <v>21684.720000000001</v>
      </c>
      <c r="D12" s="33">
        <v>16039.72</v>
      </c>
    </row>
    <row r="13" spans="1:4" x14ac:dyDescent="0.25">
      <c r="A13" s="29" t="s">
        <v>88</v>
      </c>
      <c r="B13" s="30" t="s">
        <v>20</v>
      </c>
      <c r="C13" s="34">
        <v>3444.22</v>
      </c>
      <c r="D13" s="33" t="s">
        <v>20</v>
      </c>
    </row>
    <row r="14" spans="1:4" x14ac:dyDescent="0.25">
      <c r="A14" s="29" t="s">
        <v>105</v>
      </c>
      <c r="B14" s="30" t="s">
        <v>20</v>
      </c>
      <c r="C14" s="34">
        <v>24510.48</v>
      </c>
      <c r="D14" s="33" t="s">
        <v>20</v>
      </c>
    </row>
    <row r="15" spans="1:4" x14ac:dyDescent="0.25">
      <c r="A15" s="29" t="s">
        <v>89</v>
      </c>
      <c r="B15" s="30" t="s">
        <v>20</v>
      </c>
      <c r="C15" s="34">
        <v>2922.58</v>
      </c>
      <c r="D15" s="33">
        <v>3227.62</v>
      </c>
    </row>
    <row r="16" spans="1:4" ht="15" customHeight="1" x14ac:dyDescent="0.25">
      <c r="A16" s="29" t="s">
        <v>90</v>
      </c>
      <c r="B16" s="30" t="s">
        <v>20</v>
      </c>
      <c r="C16" s="34">
        <v>15339.31</v>
      </c>
      <c r="D16" s="33">
        <v>4219.01</v>
      </c>
    </row>
    <row r="17" spans="1:4" ht="15.75" customHeight="1" x14ac:dyDescent="0.25">
      <c r="A17" s="29" t="s">
        <v>8</v>
      </c>
      <c r="B17" s="30">
        <f>Акт!E7</f>
        <v>6121.28</v>
      </c>
      <c r="C17" s="34" t="s">
        <v>20</v>
      </c>
      <c r="D17" s="33" t="s">
        <v>20</v>
      </c>
    </row>
    <row r="18" spans="1:4" ht="15.75" customHeight="1" x14ac:dyDescent="0.25">
      <c r="A18" s="29" t="s">
        <v>37</v>
      </c>
      <c r="B18" s="30">
        <f>SUM(Акт!E9:E13)</f>
        <v>21281.59</v>
      </c>
      <c r="C18" s="34" t="s">
        <v>20</v>
      </c>
      <c r="D18" s="33" t="s">
        <v>20</v>
      </c>
    </row>
    <row r="19" spans="1:4" ht="30" x14ac:dyDescent="0.25">
      <c r="A19" s="29" t="s">
        <v>53</v>
      </c>
      <c r="B19" s="30">
        <f>Акт!E15</f>
        <v>90352.8</v>
      </c>
      <c r="C19" s="34" t="s">
        <v>20</v>
      </c>
      <c r="D19" s="33" t="s">
        <v>20</v>
      </c>
    </row>
    <row r="20" spans="1:4" ht="30" x14ac:dyDescent="0.25">
      <c r="A20" s="29" t="s">
        <v>91</v>
      </c>
      <c r="B20" s="30">
        <f>SUM(Акт!E17:E20)</f>
        <v>20563.12</v>
      </c>
      <c r="C20" s="34" t="s">
        <v>20</v>
      </c>
      <c r="D20" s="33" t="s">
        <v>20</v>
      </c>
    </row>
    <row r="21" spans="1:4" x14ac:dyDescent="0.25">
      <c r="A21" s="29" t="s">
        <v>92</v>
      </c>
      <c r="B21" s="30">
        <f>Акт!E22</f>
        <v>74100</v>
      </c>
      <c r="C21" s="34" t="s">
        <v>20</v>
      </c>
      <c r="D21" s="33" t="s">
        <v>20</v>
      </c>
    </row>
    <row r="22" spans="1:4" ht="30" x14ac:dyDescent="0.25">
      <c r="A22" s="29" t="s">
        <v>38</v>
      </c>
      <c r="B22" s="30">
        <f>Акт!E24</f>
        <v>14693.86</v>
      </c>
      <c r="C22" s="34" t="s">
        <v>20</v>
      </c>
      <c r="D22" s="33" t="s">
        <v>20</v>
      </c>
    </row>
    <row r="23" spans="1:4" x14ac:dyDescent="0.25">
      <c r="A23" s="29" t="s">
        <v>39</v>
      </c>
      <c r="B23" s="30">
        <f>SUM(Акт!E26:E44)</f>
        <v>31567.49</v>
      </c>
      <c r="C23" s="34" t="s">
        <v>20</v>
      </c>
      <c r="D23" s="33" t="s">
        <v>20</v>
      </c>
    </row>
    <row r="24" spans="1:4" x14ac:dyDescent="0.25">
      <c r="A24" s="29" t="s">
        <v>40</v>
      </c>
      <c r="B24" s="30">
        <f>SUM(Акт!E46:E58)</f>
        <v>34578.870000000003</v>
      </c>
      <c r="C24" s="34" t="s">
        <v>20</v>
      </c>
      <c r="D24" s="33" t="s">
        <v>20</v>
      </c>
    </row>
    <row r="25" spans="1:4" x14ac:dyDescent="0.25">
      <c r="A25" s="29" t="s">
        <v>78</v>
      </c>
      <c r="B25" s="30">
        <f>Акт!E60</f>
        <v>21600</v>
      </c>
      <c r="C25" s="34" t="s">
        <v>20</v>
      </c>
      <c r="D25" s="33" t="s">
        <v>20</v>
      </c>
    </row>
    <row r="26" spans="1:4" x14ac:dyDescent="0.25">
      <c r="A26" s="29" t="s">
        <v>41</v>
      </c>
      <c r="B26" s="30">
        <f>SUM(Акт!E62:E65)</f>
        <v>6398.0099999999993</v>
      </c>
      <c r="C26" s="34" t="s">
        <v>20</v>
      </c>
      <c r="D26" s="33" t="s">
        <v>20</v>
      </c>
    </row>
    <row r="27" spans="1:4" ht="30" x14ac:dyDescent="0.25">
      <c r="A27" s="29" t="s">
        <v>80</v>
      </c>
      <c r="B27" s="30">
        <f>SUM(Акт!E67:E72)</f>
        <v>3557.64</v>
      </c>
      <c r="C27" s="34" t="s">
        <v>20</v>
      </c>
      <c r="D27" s="33" t="s">
        <v>20</v>
      </c>
    </row>
    <row r="28" spans="1:4" x14ac:dyDescent="0.25">
      <c r="A28" s="29" t="s">
        <v>42</v>
      </c>
      <c r="B28" s="30">
        <f>SUM(Акт!E74:E75)</f>
        <v>7768.2800000000007</v>
      </c>
      <c r="C28" s="34" t="s">
        <v>20</v>
      </c>
      <c r="D28" s="33" t="s">
        <v>20</v>
      </c>
    </row>
    <row r="29" spans="1:4" x14ac:dyDescent="0.25">
      <c r="A29" s="29" t="s">
        <v>43</v>
      </c>
      <c r="B29" s="30">
        <f>Акт!E77</f>
        <v>81931.08</v>
      </c>
      <c r="C29" s="34" t="s">
        <v>20</v>
      </c>
      <c r="D29" s="33" t="s">
        <v>20</v>
      </c>
    </row>
    <row r="30" spans="1:4" x14ac:dyDescent="0.25">
      <c r="A30" s="29" t="s">
        <v>9</v>
      </c>
      <c r="B30" s="30">
        <f>Акт!E79</f>
        <v>107828.76</v>
      </c>
      <c r="C30" s="34" t="s">
        <v>20</v>
      </c>
      <c r="D30" s="33" t="s">
        <v>20</v>
      </c>
    </row>
    <row r="31" spans="1:4" x14ac:dyDescent="0.25">
      <c r="A31" s="29" t="s">
        <v>10</v>
      </c>
      <c r="B31" s="30">
        <f>Акт!E81</f>
        <v>63943.347999999991</v>
      </c>
      <c r="C31" s="34" t="s">
        <v>20</v>
      </c>
      <c r="D31" s="33" t="s">
        <v>20</v>
      </c>
    </row>
    <row r="32" spans="1:4" x14ac:dyDescent="0.25">
      <c r="A32" s="21" t="s">
        <v>24</v>
      </c>
      <c r="B32" s="23">
        <f t="shared" ref="B32:C32" si="0">SUM(B7:B31)</f>
        <v>586286.12800000003</v>
      </c>
      <c r="C32" s="23">
        <f t="shared" si="0"/>
        <v>639433.47999999986</v>
      </c>
      <c r="D32" s="23">
        <f>SUM(D7:D31)</f>
        <v>546603.83000000007</v>
      </c>
    </row>
    <row r="33" spans="1:5" s="10" customFormat="1" ht="24.75" customHeight="1" x14ac:dyDescent="0.25">
      <c r="A33" s="186" t="s">
        <v>145</v>
      </c>
      <c r="B33" s="187"/>
      <c r="C33" s="187"/>
      <c r="D33" s="188"/>
      <c r="E33" s="61">
        <f>D32-B6-B32</f>
        <v>-224248.61799999996</v>
      </c>
    </row>
    <row r="34" spans="1:5" s="10" customFormat="1" ht="24.75" customHeight="1" x14ac:dyDescent="0.25">
      <c r="A34" s="186" t="s">
        <v>130</v>
      </c>
      <c r="B34" s="187"/>
      <c r="C34" s="187"/>
      <c r="D34" s="188"/>
    </row>
    <row r="35" spans="1:5" s="10" customFormat="1" ht="24.75" customHeight="1" x14ac:dyDescent="0.25">
      <c r="A35" s="2"/>
      <c r="B35" s="2"/>
      <c r="C35" s="2"/>
      <c r="D35" s="2"/>
    </row>
    <row r="36" spans="1:5" ht="15" customHeight="1" x14ac:dyDescent="0.25">
      <c r="A36" s="9" t="s">
        <v>46</v>
      </c>
      <c r="B36" s="8"/>
      <c r="C36" s="8"/>
      <c r="D36" s="6"/>
    </row>
    <row r="37" spans="1:5" ht="22.5" customHeight="1" x14ac:dyDescent="0.25">
      <c r="A37" s="8" t="s">
        <v>47</v>
      </c>
      <c r="B37" s="8"/>
      <c r="C37" s="8"/>
      <c r="D37" s="6"/>
    </row>
    <row r="38" spans="1:5" ht="22.5" customHeight="1" x14ac:dyDescent="0.25">
      <c r="A38" s="9" t="s">
        <v>44</v>
      </c>
      <c r="B38" s="8"/>
      <c r="C38" s="8"/>
      <c r="D38" s="6"/>
    </row>
    <row r="39" spans="1:5" ht="22.5" customHeight="1" x14ac:dyDescent="0.25">
      <c r="A39" s="9" t="s">
        <v>45</v>
      </c>
      <c r="B39" s="8"/>
      <c r="C39" s="8"/>
      <c r="D39" s="6"/>
    </row>
    <row r="40" spans="1:5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" right="0.7" top="0.75" bottom="0.75" header="0.3" footer="0.3"/>
  <pageSetup paperSize="9" scale="96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2" activeCellId="2" sqref="A12:XFD14 A18:XFD18 A22:XFD25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193" t="s">
        <v>173</v>
      </c>
      <c r="B1" s="193"/>
      <c r="C1" s="193"/>
      <c r="D1" s="193"/>
      <c r="E1" s="193"/>
      <c r="F1" s="193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147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4" t="s">
        <v>148</v>
      </c>
      <c r="B5" s="194"/>
      <c r="C5" s="194"/>
      <c r="D5" s="194"/>
      <c r="E5" s="194"/>
      <c r="F5" s="194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149</v>
      </c>
      <c r="B6" s="105">
        <v>4</v>
      </c>
      <c r="C6" s="105" t="s">
        <v>150</v>
      </c>
      <c r="D6" s="106">
        <v>3764.7</v>
      </c>
      <c r="E6" s="105" t="s">
        <v>151</v>
      </c>
      <c r="F6" s="107">
        <v>1694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195"/>
      <c r="R6" s="196"/>
      <c r="S6" s="76"/>
    </row>
    <row r="7" spans="1:19" s="79" customFormat="1" ht="32.25" customHeight="1" x14ac:dyDescent="0.25">
      <c r="A7" s="105" t="s">
        <v>152</v>
      </c>
      <c r="B7" s="105">
        <v>4</v>
      </c>
      <c r="C7" s="105" t="s">
        <v>153</v>
      </c>
      <c r="D7" s="106">
        <v>159.19999999999999</v>
      </c>
      <c r="E7" s="105" t="s">
        <v>154</v>
      </c>
      <c r="F7" s="107">
        <v>1129.4000000000001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195"/>
      <c r="R7" s="197"/>
      <c r="S7" s="78"/>
    </row>
    <row r="8" spans="1:19" s="79" customFormat="1" ht="33.75" customHeight="1" x14ac:dyDescent="0.25">
      <c r="A8" s="105" t="s">
        <v>155</v>
      </c>
      <c r="B8" s="105">
        <v>57</v>
      </c>
      <c r="C8" s="105" t="s">
        <v>156</v>
      </c>
      <c r="D8" s="107">
        <v>439.3</v>
      </c>
      <c r="E8" s="105" t="s">
        <v>157</v>
      </c>
      <c r="F8" s="107">
        <v>611.6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195"/>
      <c r="R8" s="196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0" t="s">
        <v>158</v>
      </c>
      <c r="B11" s="191"/>
      <c r="C11" s="191"/>
      <c r="D11" s="191"/>
      <c r="E11" s="192"/>
      <c r="F11" s="86" t="s">
        <v>159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0" customFormat="1" ht="30" customHeight="1" x14ac:dyDescent="0.25">
      <c r="A12" s="198" t="s">
        <v>160</v>
      </c>
      <c r="B12" s="199"/>
      <c r="C12" s="199"/>
      <c r="D12" s="199"/>
      <c r="E12" s="200"/>
      <c r="F12" s="108">
        <v>-224248.62</v>
      </c>
      <c r="G12" s="109"/>
    </row>
    <row r="13" spans="1:19" s="110" customFormat="1" ht="30" customHeight="1" x14ac:dyDescent="0.25">
      <c r="A13" s="198" t="s">
        <v>161</v>
      </c>
      <c r="B13" s="199"/>
      <c r="C13" s="199"/>
      <c r="D13" s="199"/>
      <c r="E13" s="200"/>
      <c r="F13" s="108">
        <f>217012.27+43111.38</f>
        <v>260123.65</v>
      </c>
    </row>
    <row r="14" spans="1:19" s="110" customFormat="1" ht="30" customHeight="1" x14ac:dyDescent="0.25">
      <c r="A14" s="198" t="s">
        <v>162</v>
      </c>
      <c r="B14" s="199"/>
      <c r="C14" s="199"/>
      <c r="D14" s="199"/>
      <c r="E14" s="200"/>
      <c r="F14" s="111">
        <f>SUM(F15:F17)</f>
        <v>640668.31000000006</v>
      </c>
    </row>
    <row r="15" spans="1:19" s="85" customFormat="1" ht="28.5" customHeight="1" x14ac:dyDescent="0.25">
      <c r="A15" s="201" t="s">
        <v>163</v>
      </c>
      <c r="B15" s="202"/>
      <c r="C15" s="202"/>
      <c r="D15" s="202"/>
      <c r="E15" s="203"/>
      <c r="F15" s="88">
        <f>602567.15+9449.48</f>
        <v>612016.63</v>
      </c>
    </row>
    <row r="16" spans="1:19" s="85" customFormat="1" ht="24.75" customHeight="1" x14ac:dyDescent="0.25">
      <c r="A16" s="201" t="s">
        <v>164</v>
      </c>
      <c r="B16" s="202"/>
      <c r="C16" s="202"/>
      <c r="D16" s="202"/>
      <c r="E16" s="203"/>
      <c r="F16" s="88">
        <v>26401.68</v>
      </c>
    </row>
    <row r="17" spans="1:19" s="85" customFormat="1" ht="30" customHeight="1" x14ac:dyDescent="0.25">
      <c r="A17" s="201" t="s">
        <v>165</v>
      </c>
      <c r="B17" s="202"/>
      <c r="C17" s="202"/>
      <c r="D17" s="202"/>
      <c r="E17" s="203"/>
      <c r="F17" s="88">
        <v>2250</v>
      </c>
    </row>
    <row r="18" spans="1:19" s="110" customFormat="1" ht="30" customHeight="1" x14ac:dyDescent="0.25">
      <c r="A18" s="198" t="s">
        <v>166</v>
      </c>
      <c r="B18" s="199"/>
      <c r="C18" s="199"/>
      <c r="D18" s="199"/>
      <c r="E18" s="200"/>
      <c r="F18" s="111">
        <f>SUM(F19:F21)</f>
        <v>653181.17000000004</v>
      </c>
    </row>
    <row r="19" spans="1:19" s="85" customFormat="1" ht="30" customHeight="1" x14ac:dyDescent="0.25">
      <c r="A19" s="201" t="s">
        <v>163</v>
      </c>
      <c r="B19" s="202"/>
      <c r="C19" s="202"/>
      <c r="D19" s="202"/>
      <c r="E19" s="203"/>
      <c r="F19" s="88">
        <v>616364.81000000006</v>
      </c>
    </row>
    <row r="20" spans="1:19" s="85" customFormat="1" ht="30" customHeight="1" x14ac:dyDescent="0.25">
      <c r="A20" s="201" t="s">
        <v>164</v>
      </c>
      <c r="B20" s="202"/>
      <c r="C20" s="202"/>
      <c r="D20" s="202"/>
      <c r="E20" s="203"/>
      <c r="F20" s="88">
        <v>34753.86</v>
      </c>
    </row>
    <row r="21" spans="1:19" s="89" customFormat="1" ht="30" customHeight="1" x14ac:dyDescent="0.2">
      <c r="A21" s="201" t="s">
        <v>165</v>
      </c>
      <c r="B21" s="202"/>
      <c r="C21" s="202"/>
      <c r="D21" s="202"/>
      <c r="E21" s="203"/>
      <c r="F21" s="88">
        <v>2062.5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2" customFormat="1" ht="30" customHeight="1" x14ac:dyDescent="0.25">
      <c r="A22" s="198" t="s">
        <v>167</v>
      </c>
      <c r="B22" s="199"/>
      <c r="C22" s="199"/>
      <c r="D22" s="199"/>
      <c r="E22" s="200"/>
      <c r="F22" s="111">
        <f>F12+F18</f>
        <v>428932.55000000005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8" t="s">
        <v>168</v>
      </c>
      <c r="B23" s="199"/>
      <c r="C23" s="199"/>
      <c r="D23" s="199"/>
      <c r="E23" s="200"/>
      <c r="F23" s="111">
        <f>'Акт (2)'!E102</f>
        <v>704631.12499999988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8" t="s">
        <v>169</v>
      </c>
      <c r="B24" s="199"/>
      <c r="C24" s="199"/>
      <c r="D24" s="199"/>
      <c r="E24" s="200"/>
      <c r="F24" s="111">
        <f>F22-F23</f>
        <v>-275698.57499999984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8" t="s">
        <v>170</v>
      </c>
      <c r="B25" s="199"/>
      <c r="C25" s="199"/>
      <c r="D25" s="199"/>
      <c r="E25" s="200"/>
      <c r="F25" s="108">
        <f>F13+F14-F18</f>
        <v>247610.79000000004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4" t="s">
        <v>171</v>
      </c>
      <c r="B27" s="204"/>
      <c r="C27" s="204"/>
      <c r="D27" s="204"/>
    </row>
    <row r="28" spans="1:19" s="63" customFormat="1" ht="21.75" customHeight="1" x14ac:dyDescent="0.25">
      <c r="A28" s="205" t="s">
        <v>172</v>
      </c>
      <c r="B28" s="205"/>
      <c r="C28" s="205"/>
      <c r="D28" s="205"/>
    </row>
    <row r="29" spans="1:19" s="63" customFormat="1" ht="22.5" customHeight="1" x14ac:dyDescent="0.25">
      <c r="A29" s="204" t="s">
        <v>44</v>
      </c>
      <c r="B29" s="204"/>
      <c r="C29" s="204"/>
      <c r="D29" s="204"/>
    </row>
    <row r="30" spans="1:19" s="63" customFormat="1" ht="22.5" customHeight="1" x14ac:dyDescent="0.25">
      <c r="A30" s="204" t="s">
        <v>45</v>
      </c>
      <c r="B30" s="204"/>
      <c r="C30" s="204"/>
      <c r="D30" s="64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view="pageBreakPreview" topLeftCell="A79" zoomScale="85" zoomScaleSheetLayoutView="85" workbookViewId="0">
      <selection activeCell="A100" sqref="A100:XFD101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79" t="s">
        <v>244</v>
      </c>
      <c r="B1" s="179"/>
      <c r="C1" s="179"/>
      <c r="D1" s="179"/>
      <c r="E1" s="179"/>
      <c r="I1" s="3"/>
    </row>
    <row r="2" spans="1:9" ht="31.5" customHeight="1" x14ac:dyDescent="0.2">
      <c r="A2" s="178" t="s">
        <v>128</v>
      </c>
      <c r="B2" s="178"/>
      <c r="C2" s="178"/>
      <c r="D2" s="178"/>
      <c r="E2" s="178"/>
      <c r="I2" s="3"/>
    </row>
    <row r="3" spans="1:9" ht="14.25" x14ac:dyDescent="0.2">
      <c r="A3" s="17" t="s">
        <v>6</v>
      </c>
      <c r="B3" s="37"/>
      <c r="C3" s="62"/>
      <c r="D3" s="180" t="s">
        <v>245</v>
      </c>
      <c r="E3" s="180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6" spans="1:9" s="102" customFormat="1" ht="14.25" x14ac:dyDescent="0.2">
      <c r="A6" s="101" t="s">
        <v>8</v>
      </c>
      <c r="B6" s="44"/>
      <c r="C6" s="44"/>
      <c r="D6" s="44"/>
      <c r="E6" s="44"/>
    </row>
    <row r="7" spans="1:9" s="94" customFormat="1" ht="15" x14ac:dyDescent="0.25">
      <c r="A7" s="95" t="s">
        <v>54</v>
      </c>
      <c r="B7" s="96" t="s">
        <v>21</v>
      </c>
      <c r="C7" s="96" t="s">
        <v>11</v>
      </c>
      <c r="D7" s="97">
        <f>E7</f>
        <v>6121.28</v>
      </c>
      <c r="E7" s="97">
        <v>6121.28</v>
      </c>
    </row>
    <row r="8" spans="1:9" s="102" customFormat="1" ht="14.25" x14ac:dyDescent="0.2">
      <c r="A8" s="101" t="s">
        <v>37</v>
      </c>
      <c r="B8" s="44"/>
      <c r="C8" s="44"/>
      <c r="D8" s="44"/>
      <c r="E8" s="44"/>
    </row>
    <row r="9" spans="1:9" s="94" customFormat="1" ht="30" x14ac:dyDescent="0.25">
      <c r="A9" s="95" t="s">
        <v>174</v>
      </c>
      <c r="B9" s="98">
        <v>0.3</v>
      </c>
      <c r="C9" s="96" t="s">
        <v>175</v>
      </c>
      <c r="D9" s="103">
        <f>E9/B9</f>
        <v>4052.0333333333333</v>
      </c>
      <c r="E9" s="97">
        <v>1215.6099999999999</v>
      </c>
    </row>
    <row r="10" spans="1:9" s="94" customFormat="1" ht="30" x14ac:dyDescent="0.25">
      <c r="A10" s="95" t="s">
        <v>176</v>
      </c>
      <c r="B10" s="97">
        <v>9.66</v>
      </c>
      <c r="C10" s="96" t="s">
        <v>175</v>
      </c>
      <c r="D10" s="103">
        <f t="shared" ref="D10:D69" si="0">E10/B10</f>
        <v>1947.5610766045547</v>
      </c>
      <c r="E10" s="97">
        <v>18813.439999999999</v>
      </c>
    </row>
    <row r="11" spans="1:9" s="94" customFormat="1" ht="30" x14ac:dyDescent="0.25">
      <c r="A11" s="95" t="s">
        <v>177</v>
      </c>
      <c r="B11" s="97">
        <v>8.06</v>
      </c>
      <c r="C11" s="96" t="s">
        <v>178</v>
      </c>
      <c r="D11" s="103">
        <f t="shared" si="0"/>
        <v>804.43176178660053</v>
      </c>
      <c r="E11" s="97">
        <v>6483.72</v>
      </c>
    </row>
    <row r="12" spans="1:9" s="94" customFormat="1" ht="45" x14ac:dyDescent="0.25">
      <c r="A12" s="95" t="s">
        <v>179</v>
      </c>
      <c r="B12" s="99">
        <v>1</v>
      </c>
      <c r="C12" s="96" t="s">
        <v>180</v>
      </c>
      <c r="D12" s="103">
        <f t="shared" si="0"/>
        <v>652.66999999999996</v>
      </c>
      <c r="E12" s="97">
        <v>652.66999999999996</v>
      </c>
    </row>
    <row r="13" spans="1:9" s="94" customFormat="1" ht="15" x14ac:dyDescent="0.25">
      <c r="A13" s="95" t="s">
        <v>181</v>
      </c>
      <c r="B13" s="96" t="s">
        <v>22</v>
      </c>
      <c r="C13" s="96" t="s">
        <v>11</v>
      </c>
      <c r="D13" s="103">
        <f>E13</f>
        <v>500</v>
      </c>
      <c r="E13" s="97">
        <v>500</v>
      </c>
    </row>
    <row r="14" spans="1:9" s="94" customFormat="1" ht="30" x14ac:dyDescent="0.25">
      <c r="A14" s="95" t="s">
        <v>182</v>
      </c>
      <c r="B14" s="100">
        <v>0.28799999999999998</v>
      </c>
      <c r="C14" s="96" t="s">
        <v>81</v>
      </c>
      <c r="D14" s="103">
        <f t="shared" si="0"/>
        <v>4718.541666666667</v>
      </c>
      <c r="E14" s="97">
        <v>1358.94</v>
      </c>
    </row>
    <row r="15" spans="1:9" s="94" customFormat="1" ht="15" x14ac:dyDescent="0.25">
      <c r="A15" s="95" t="s">
        <v>183</v>
      </c>
      <c r="B15" s="97">
        <v>8.06</v>
      </c>
      <c r="C15" s="96" t="s">
        <v>178</v>
      </c>
      <c r="D15" s="103">
        <f t="shared" si="0"/>
        <v>553.02853598014883</v>
      </c>
      <c r="E15" s="97">
        <v>4457.41</v>
      </c>
    </row>
    <row r="16" spans="1:9" s="94" customFormat="1" ht="15" x14ac:dyDescent="0.25">
      <c r="A16" s="95" t="s">
        <v>184</v>
      </c>
      <c r="B16" s="97">
        <v>8.06</v>
      </c>
      <c r="C16" s="96" t="s">
        <v>178</v>
      </c>
      <c r="D16" s="103">
        <f t="shared" si="0"/>
        <v>1394.8684863523572</v>
      </c>
      <c r="E16" s="97">
        <v>11242.64</v>
      </c>
    </row>
    <row r="17" spans="1:5" s="102" customFormat="1" ht="28.5" x14ac:dyDescent="0.2">
      <c r="A17" s="101" t="s">
        <v>53</v>
      </c>
      <c r="B17" s="44"/>
      <c r="C17" s="44"/>
      <c r="D17" s="103"/>
      <c r="E17" s="44"/>
    </row>
    <row r="18" spans="1:5" s="94" customFormat="1" ht="30" x14ac:dyDescent="0.25">
      <c r="A18" s="95" t="s">
        <v>185</v>
      </c>
      <c r="B18" s="96" t="s">
        <v>21</v>
      </c>
      <c r="C18" s="96" t="s">
        <v>11</v>
      </c>
      <c r="D18" s="103">
        <f>E18</f>
        <v>94173.6</v>
      </c>
      <c r="E18" s="97">
        <v>94173.6</v>
      </c>
    </row>
    <row r="19" spans="1:5" s="102" customFormat="1" ht="28.5" x14ac:dyDescent="0.2">
      <c r="A19" s="101" t="s">
        <v>91</v>
      </c>
      <c r="B19" s="44"/>
      <c r="C19" s="44"/>
      <c r="D19" s="103"/>
      <c r="E19" s="44"/>
    </row>
    <row r="20" spans="1:5" s="94" customFormat="1" ht="30" x14ac:dyDescent="0.25">
      <c r="A20" s="95" t="s">
        <v>186</v>
      </c>
      <c r="B20" s="96" t="s">
        <v>22</v>
      </c>
      <c r="C20" s="96" t="s">
        <v>11</v>
      </c>
      <c r="D20" s="103">
        <f t="shared" ref="D20:D24" si="1">E20</f>
        <v>21364.78</v>
      </c>
      <c r="E20" s="97">
        <v>21364.78</v>
      </c>
    </row>
    <row r="21" spans="1:5" s="102" customFormat="1" ht="15" x14ac:dyDescent="0.2">
      <c r="A21" s="101" t="s">
        <v>92</v>
      </c>
      <c r="B21" s="44"/>
      <c r="C21" s="44"/>
      <c r="D21" s="103"/>
      <c r="E21" s="44"/>
    </row>
    <row r="22" spans="1:5" s="94" customFormat="1" ht="15" x14ac:dyDescent="0.25">
      <c r="A22" s="95" t="s">
        <v>187</v>
      </c>
      <c r="B22" s="96" t="s">
        <v>238</v>
      </c>
      <c r="C22" s="96" t="s">
        <v>188</v>
      </c>
      <c r="D22" s="103">
        <f t="shared" si="1"/>
        <v>14072.68</v>
      </c>
      <c r="E22" s="97">
        <v>14072.68</v>
      </c>
    </row>
    <row r="23" spans="1:5" s="102" customFormat="1" ht="28.5" x14ac:dyDescent="0.2">
      <c r="A23" s="101" t="s">
        <v>38</v>
      </c>
      <c r="B23" s="44"/>
      <c r="C23" s="44"/>
      <c r="D23" s="103"/>
      <c r="E23" s="44"/>
    </row>
    <row r="24" spans="1:5" s="94" customFormat="1" ht="30" x14ac:dyDescent="0.25">
      <c r="A24" s="95" t="s">
        <v>57</v>
      </c>
      <c r="B24" s="96" t="s">
        <v>239</v>
      </c>
      <c r="C24" s="96" t="s">
        <v>11</v>
      </c>
      <c r="D24" s="103">
        <f t="shared" si="1"/>
        <v>10968.52</v>
      </c>
      <c r="E24" s="97">
        <f>1321.98+9646.54</f>
        <v>10968.52</v>
      </c>
    </row>
    <row r="25" spans="1:5" s="94" customFormat="1" ht="15" x14ac:dyDescent="0.25">
      <c r="A25" s="95" t="s">
        <v>189</v>
      </c>
      <c r="B25" s="99">
        <v>1</v>
      </c>
      <c r="C25" s="96" t="s">
        <v>13</v>
      </c>
      <c r="D25" s="103">
        <f t="shared" si="0"/>
        <v>5146.8999999999996</v>
      </c>
      <c r="E25" s="97">
        <v>5146.8999999999996</v>
      </c>
    </row>
    <row r="26" spans="1:5" s="102" customFormat="1" ht="15" x14ac:dyDescent="0.2">
      <c r="A26" s="101" t="s">
        <v>39</v>
      </c>
      <c r="B26" s="44"/>
      <c r="C26" s="44"/>
      <c r="D26" s="103"/>
      <c r="E26" s="44"/>
    </row>
    <row r="27" spans="1:5" s="94" customFormat="1" ht="30" x14ac:dyDescent="0.25">
      <c r="A27" s="95" t="s">
        <v>190</v>
      </c>
      <c r="B27" s="97">
        <v>0.01</v>
      </c>
      <c r="C27" s="96" t="s">
        <v>17</v>
      </c>
      <c r="D27" s="103">
        <f t="shared" si="0"/>
        <v>15687</v>
      </c>
      <c r="E27" s="97">
        <v>156.87</v>
      </c>
    </row>
    <row r="28" spans="1:5" s="94" customFormat="1" ht="15" x14ac:dyDescent="0.25">
      <c r="A28" s="95" t="s">
        <v>106</v>
      </c>
      <c r="B28" s="99">
        <v>2</v>
      </c>
      <c r="C28" s="96" t="s">
        <v>103</v>
      </c>
      <c r="D28" s="103">
        <f t="shared" si="0"/>
        <v>84.27</v>
      </c>
      <c r="E28" s="97">
        <v>168.54</v>
      </c>
    </row>
    <row r="29" spans="1:5" s="94" customFormat="1" ht="15" x14ac:dyDescent="0.25">
      <c r="A29" s="95" t="s">
        <v>58</v>
      </c>
      <c r="B29" s="99">
        <v>1</v>
      </c>
      <c r="C29" s="96" t="s">
        <v>14</v>
      </c>
      <c r="D29" s="103">
        <f t="shared" si="0"/>
        <v>839.52</v>
      </c>
      <c r="E29" s="97">
        <v>839.52</v>
      </c>
    </row>
    <row r="30" spans="1:5" s="94" customFormat="1" ht="15" x14ac:dyDescent="0.25">
      <c r="A30" s="95" t="s">
        <v>98</v>
      </c>
      <c r="B30" s="97">
        <v>0.09</v>
      </c>
      <c r="C30" s="96" t="s">
        <v>15</v>
      </c>
      <c r="D30" s="103">
        <f t="shared" si="0"/>
        <v>6088.8888888888887</v>
      </c>
      <c r="E30" s="97">
        <v>548</v>
      </c>
    </row>
    <row r="31" spans="1:5" s="94" customFormat="1" ht="30" x14ac:dyDescent="0.25">
      <c r="A31" s="95" t="s">
        <v>191</v>
      </c>
      <c r="B31" s="99">
        <v>3</v>
      </c>
      <c r="C31" s="96" t="s">
        <v>14</v>
      </c>
      <c r="D31" s="103">
        <f t="shared" si="0"/>
        <v>257.27333333333337</v>
      </c>
      <c r="E31" s="97">
        <v>771.82</v>
      </c>
    </row>
    <row r="32" spans="1:5" s="94" customFormat="1" ht="30" x14ac:dyDescent="0.25">
      <c r="A32" s="95" t="s">
        <v>113</v>
      </c>
      <c r="B32" s="97">
        <v>0.54</v>
      </c>
      <c r="C32" s="96" t="s">
        <v>16</v>
      </c>
      <c r="D32" s="103">
        <f t="shared" si="0"/>
        <v>1748.6666666666665</v>
      </c>
      <c r="E32" s="97">
        <v>944.28</v>
      </c>
    </row>
    <row r="33" spans="1:5" s="94" customFormat="1" ht="45" x14ac:dyDescent="0.25">
      <c r="A33" s="95" t="s">
        <v>114</v>
      </c>
      <c r="B33" s="97">
        <v>0.54</v>
      </c>
      <c r="C33" s="96" t="s">
        <v>16</v>
      </c>
      <c r="D33" s="103">
        <f t="shared" si="0"/>
        <v>1708.037037037037</v>
      </c>
      <c r="E33" s="97">
        <v>922.34</v>
      </c>
    </row>
    <row r="34" spans="1:5" s="94" customFormat="1" ht="15" x14ac:dyDescent="0.25">
      <c r="A34" s="95" t="s">
        <v>75</v>
      </c>
      <c r="B34" s="97">
        <v>0.05</v>
      </c>
      <c r="C34" s="96" t="s">
        <v>76</v>
      </c>
      <c r="D34" s="103">
        <f t="shared" si="0"/>
        <v>25470</v>
      </c>
      <c r="E34" s="97">
        <v>1273.5</v>
      </c>
    </row>
    <row r="35" spans="1:5" s="94" customFormat="1" ht="30" x14ac:dyDescent="0.25">
      <c r="A35" s="95" t="s">
        <v>59</v>
      </c>
      <c r="B35" s="100">
        <v>7.5350000000000001</v>
      </c>
      <c r="C35" s="96" t="s">
        <v>16</v>
      </c>
      <c r="D35" s="103">
        <f t="shared" si="0"/>
        <v>1693.7279362972793</v>
      </c>
      <c r="E35" s="97">
        <v>12762.24</v>
      </c>
    </row>
    <row r="36" spans="1:5" s="94" customFormat="1" ht="30" x14ac:dyDescent="0.25">
      <c r="A36" s="95" t="s">
        <v>192</v>
      </c>
      <c r="B36" s="97">
        <v>0.01</v>
      </c>
      <c r="C36" s="96" t="s">
        <v>17</v>
      </c>
      <c r="D36" s="103">
        <f t="shared" si="0"/>
        <v>25071</v>
      </c>
      <c r="E36" s="97">
        <v>250.71</v>
      </c>
    </row>
    <row r="37" spans="1:5" s="94" customFormat="1" ht="15" x14ac:dyDescent="0.25">
      <c r="A37" s="95" t="s">
        <v>193</v>
      </c>
      <c r="B37" s="97">
        <v>0.01</v>
      </c>
      <c r="C37" s="96" t="s">
        <v>76</v>
      </c>
      <c r="D37" s="103">
        <f t="shared" si="0"/>
        <v>26232</v>
      </c>
      <c r="E37" s="97">
        <v>262.32</v>
      </c>
    </row>
    <row r="38" spans="1:5" s="94" customFormat="1" ht="30" x14ac:dyDescent="0.25">
      <c r="A38" s="95" t="s">
        <v>61</v>
      </c>
      <c r="B38" s="99">
        <v>1</v>
      </c>
      <c r="C38" s="96" t="s">
        <v>14</v>
      </c>
      <c r="D38" s="103">
        <f t="shared" si="0"/>
        <v>503.4</v>
      </c>
      <c r="E38" s="97">
        <v>503.4</v>
      </c>
    </row>
    <row r="39" spans="1:5" s="94" customFormat="1" ht="15" x14ac:dyDescent="0.25">
      <c r="A39" s="95" t="s">
        <v>194</v>
      </c>
      <c r="B39" s="99">
        <v>3</v>
      </c>
      <c r="C39" s="96" t="s">
        <v>109</v>
      </c>
      <c r="D39" s="103">
        <f t="shared" si="0"/>
        <v>381.07</v>
      </c>
      <c r="E39" s="97">
        <v>1143.21</v>
      </c>
    </row>
    <row r="40" spans="1:5" s="94" customFormat="1" ht="15" x14ac:dyDescent="0.25">
      <c r="A40" s="95" t="s">
        <v>77</v>
      </c>
      <c r="B40" s="97">
        <v>0.38</v>
      </c>
      <c r="C40" s="96" t="s">
        <v>15</v>
      </c>
      <c r="D40" s="103">
        <f t="shared" si="0"/>
        <v>14690.973684210525</v>
      </c>
      <c r="E40" s="97">
        <v>5582.57</v>
      </c>
    </row>
    <row r="41" spans="1:5" s="94" customFormat="1" ht="30" x14ac:dyDescent="0.25">
      <c r="A41" s="95" t="s">
        <v>62</v>
      </c>
      <c r="B41" s="99">
        <v>2</v>
      </c>
      <c r="C41" s="96" t="s">
        <v>18</v>
      </c>
      <c r="D41" s="103">
        <f t="shared" si="0"/>
        <v>204.55500000000001</v>
      </c>
      <c r="E41" s="97">
        <v>409.11</v>
      </c>
    </row>
    <row r="42" spans="1:5" s="94" customFormat="1" ht="15" x14ac:dyDescent="0.25">
      <c r="A42" s="95" t="s">
        <v>102</v>
      </c>
      <c r="B42" s="99">
        <v>2</v>
      </c>
      <c r="C42" s="96" t="s">
        <v>103</v>
      </c>
      <c r="D42" s="103">
        <f t="shared" si="0"/>
        <v>67.67</v>
      </c>
      <c r="E42" s="97">
        <v>135.34</v>
      </c>
    </row>
    <row r="43" spans="1:5" s="94" customFormat="1" ht="15" x14ac:dyDescent="0.25">
      <c r="A43" s="95" t="s">
        <v>99</v>
      </c>
      <c r="B43" s="99">
        <v>1</v>
      </c>
      <c r="C43" s="96" t="s">
        <v>13</v>
      </c>
      <c r="D43" s="103">
        <f t="shared" si="0"/>
        <v>5260.25</v>
      </c>
      <c r="E43" s="97">
        <v>5260.25</v>
      </c>
    </row>
    <row r="44" spans="1:5" s="94" customFormat="1" ht="30" x14ac:dyDescent="0.25">
      <c r="A44" s="95" t="s">
        <v>195</v>
      </c>
      <c r="B44" s="99">
        <v>1</v>
      </c>
      <c r="C44" s="96" t="s">
        <v>13</v>
      </c>
      <c r="D44" s="103">
        <f t="shared" si="0"/>
        <v>112.94</v>
      </c>
      <c r="E44" s="97">
        <v>112.94</v>
      </c>
    </row>
    <row r="45" spans="1:5" s="94" customFormat="1" ht="15" x14ac:dyDescent="0.25">
      <c r="A45" s="95" t="s">
        <v>196</v>
      </c>
      <c r="B45" s="99">
        <v>14136</v>
      </c>
      <c r="C45" s="96" t="s">
        <v>197</v>
      </c>
      <c r="D45" s="103">
        <f t="shared" si="0"/>
        <v>1.2219432654216185</v>
      </c>
      <c r="E45" s="97">
        <v>17273.39</v>
      </c>
    </row>
    <row r="46" spans="1:5" s="94" customFormat="1" ht="15" x14ac:dyDescent="0.25">
      <c r="A46" s="95" t="s">
        <v>134</v>
      </c>
      <c r="B46" s="99">
        <v>1</v>
      </c>
      <c r="C46" s="96" t="s">
        <v>13</v>
      </c>
      <c r="D46" s="103">
        <f t="shared" si="0"/>
        <v>172.32</v>
      </c>
      <c r="E46" s="97">
        <v>172.32</v>
      </c>
    </row>
    <row r="47" spans="1:5" s="94" customFormat="1" ht="30" x14ac:dyDescent="0.25">
      <c r="A47" s="95" t="s">
        <v>198</v>
      </c>
      <c r="B47" s="99">
        <v>1</v>
      </c>
      <c r="C47" s="96" t="s">
        <v>107</v>
      </c>
      <c r="D47" s="103">
        <f t="shared" si="0"/>
        <v>131.81</v>
      </c>
      <c r="E47" s="97">
        <v>131.81</v>
      </c>
    </row>
    <row r="48" spans="1:5" s="94" customFormat="1" ht="15" x14ac:dyDescent="0.25">
      <c r="A48" s="95" t="s">
        <v>65</v>
      </c>
      <c r="B48" s="99">
        <v>26</v>
      </c>
      <c r="C48" s="96" t="s">
        <v>19</v>
      </c>
      <c r="D48" s="103">
        <f t="shared" si="0"/>
        <v>254.18653846153848</v>
      </c>
      <c r="E48" s="97">
        <v>6608.85</v>
      </c>
    </row>
    <row r="49" spans="1:5" s="94" customFormat="1" ht="45" x14ac:dyDescent="0.25">
      <c r="A49" s="95" t="s">
        <v>199</v>
      </c>
      <c r="B49" s="99">
        <v>2</v>
      </c>
      <c r="C49" s="96" t="s">
        <v>136</v>
      </c>
      <c r="D49" s="103">
        <f t="shared" si="0"/>
        <v>65.564999999999998</v>
      </c>
      <c r="E49" s="97">
        <v>131.13</v>
      </c>
    </row>
    <row r="50" spans="1:5" s="102" customFormat="1" ht="15" x14ac:dyDescent="0.2">
      <c r="A50" s="101" t="s">
        <v>40</v>
      </c>
      <c r="B50" s="44"/>
      <c r="C50" s="44"/>
      <c r="D50" s="103"/>
      <c r="E50" s="44"/>
    </row>
    <row r="51" spans="1:5" s="94" customFormat="1" ht="15" x14ac:dyDescent="0.25">
      <c r="A51" s="95" t="s">
        <v>200</v>
      </c>
      <c r="B51" s="98">
        <v>0.2</v>
      </c>
      <c r="C51" s="96" t="s">
        <v>115</v>
      </c>
      <c r="D51" s="103">
        <f t="shared" si="0"/>
        <v>1920.4499999999998</v>
      </c>
      <c r="E51" s="97">
        <v>384.09</v>
      </c>
    </row>
    <row r="52" spans="1:5" s="94" customFormat="1" ht="30" x14ac:dyDescent="0.25">
      <c r="A52" s="95" t="s">
        <v>201</v>
      </c>
      <c r="B52" s="97">
        <v>0.27</v>
      </c>
      <c r="C52" s="96" t="s">
        <v>16</v>
      </c>
      <c r="D52" s="103">
        <f t="shared" si="0"/>
        <v>1698.5555555555554</v>
      </c>
      <c r="E52" s="97">
        <v>458.61</v>
      </c>
    </row>
    <row r="53" spans="1:5" s="94" customFormat="1" ht="15" x14ac:dyDescent="0.25">
      <c r="A53" s="95" t="s">
        <v>202</v>
      </c>
      <c r="B53" s="97">
        <v>0.01</v>
      </c>
      <c r="C53" s="96" t="s">
        <v>76</v>
      </c>
      <c r="D53" s="103">
        <f t="shared" si="0"/>
        <v>26401.999999999996</v>
      </c>
      <c r="E53" s="97">
        <v>264.02</v>
      </c>
    </row>
    <row r="54" spans="1:5" s="94" customFormat="1" ht="30" x14ac:dyDescent="0.25">
      <c r="A54" s="95" t="s">
        <v>203</v>
      </c>
      <c r="B54" s="100">
        <v>2.1789999999999998</v>
      </c>
      <c r="C54" s="96" t="s">
        <v>16</v>
      </c>
      <c r="D54" s="103">
        <f t="shared" si="0"/>
        <v>1651.2666360715928</v>
      </c>
      <c r="E54" s="97">
        <v>3598.11</v>
      </c>
    </row>
    <row r="55" spans="1:5" s="94" customFormat="1" ht="30" x14ac:dyDescent="0.25">
      <c r="A55" s="95" t="s">
        <v>204</v>
      </c>
      <c r="B55" s="99">
        <v>60</v>
      </c>
      <c r="C55" s="96" t="s">
        <v>67</v>
      </c>
      <c r="D55" s="103">
        <f t="shared" si="0"/>
        <v>33.599333333333334</v>
      </c>
      <c r="E55" s="97">
        <v>2015.96</v>
      </c>
    </row>
    <row r="56" spans="1:5" s="94" customFormat="1" ht="15" x14ac:dyDescent="0.25">
      <c r="A56" s="95" t="s">
        <v>205</v>
      </c>
      <c r="B56" s="99">
        <v>253</v>
      </c>
      <c r="C56" s="96" t="s">
        <v>67</v>
      </c>
      <c r="D56" s="103">
        <f t="shared" si="0"/>
        <v>51.415256916996043</v>
      </c>
      <c r="E56" s="97">
        <v>13008.06</v>
      </c>
    </row>
    <row r="57" spans="1:5" s="94" customFormat="1" ht="30" x14ac:dyDescent="0.25">
      <c r="A57" s="95" t="s">
        <v>206</v>
      </c>
      <c r="B57" s="99">
        <v>31</v>
      </c>
      <c r="C57" s="96" t="s">
        <v>207</v>
      </c>
      <c r="D57" s="103">
        <f t="shared" si="0"/>
        <v>88.77</v>
      </c>
      <c r="E57" s="97">
        <v>2751.87</v>
      </c>
    </row>
    <row r="58" spans="1:5" s="94" customFormat="1" ht="30" x14ac:dyDescent="0.25">
      <c r="A58" s="95" t="s">
        <v>208</v>
      </c>
      <c r="B58" s="99">
        <v>147</v>
      </c>
      <c r="C58" s="96" t="s">
        <v>109</v>
      </c>
      <c r="D58" s="103">
        <f t="shared" si="0"/>
        <v>64.868231292516995</v>
      </c>
      <c r="E58" s="97">
        <v>9535.6299999999992</v>
      </c>
    </row>
    <row r="59" spans="1:5" s="94" customFormat="1" ht="15" x14ac:dyDescent="0.25">
      <c r="A59" s="95" t="s">
        <v>209</v>
      </c>
      <c r="B59" s="100">
        <v>1.0999999999999999E-2</v>
      </c>
      <c r="C59" s="96" t="s">
        <v>15</v>
      </c>
      <c r="D59" s="103">
        <f t="shared" si="0"/>
        <v>122576.36363636363</v>
      </c>
      <c r="E59" s="97">
        <v>1348.34</v>
      </c>
    </row>
    <row r="60" spans="1:5" s="94" customFormat="1" ht="30" x14ac:dyDescent="0.25">
      <c r="A60" s="95" t="s">
        <v>210</v>
      </c>
      <c r="B60" s="96" t="s">
        <v>20</v>
      </c>
      <c r="C60" s="96" t="s">
        <v>12</v>
      </c>
      <c r="D60" s="103">
        <f>E60</f>
        <v>5176.51</v>
      </c>
      <c r="E60" s="97">
        <v>5176.51</v>
      </c>
    </row>
    <row r="61" spans="1:5" s="94" customFormat="1" ht="30" x14ac:dyDescent="0.25">
      <c r="A61" s="95" t="s">
        <v>211</v>
      </c>
      <c r="B61" s="98">
        <v>0.2</v>
      </c>
      <c r="C61" s="96" t="s">
        <v>16</v>
      </c>
      <c r="D61" s="103">
        <f t="shared" si="0"/>
        <v>1849.55</v>
      </c>
      <c r="E61" s="97">
        <v>369.91</v>
      </c>
    </row>
    <row r="62" spans="1:5" s="94" customFormat="1" ht="15" x14ac:dyDescent="0.25">
      <c r="A62" s="95" t="s">
        <v>212</v>
      </c>
      <c r="B62" s="97">
        <v>0.05</v>
      </c>
      <c r="C62" s="96" t="s">
        <v>16</v>
      </c>
      <c r="D62" s="103">
        <f t="shared" si="0"/>
        <v>1850.9999999999998</v>
      </c>
      <c r="E62" s="97">
        <v>92.55</v>
      </c>
    </row>
    <row r="63" spans="1:5" s="94" customFormat="1" ht="15" x14ac:dyDescent="0.25">
      <c r="A63" s="95" t="s">
        <v>213</v>
      </c>
      <c r="B63" s="97">
        <v>0.12</v>
      </c>
      <c r="C63" s="96" t="s">
        <v>15</v>
      </c>
      <c r="D63" s="103">
        <f t="shared" si="0"/>
        <v>11115.083333333334</v>
      </c>
      <c r="E63" s="97">
        <v>1333.81</v>
      </c>
    </row>
    <row r="64" spans="1:5" s="94" customFormat="1" ht="15" x14ac:dyDescent="0.25">
      <c r="A64" s="95" t="s">
        <v>110</v>
      </c>
      <c r="B64" s="97">
        <v>0.01</v>
      </c>
      <c r="C64" s="96" t="s">
        <v>82</v>
      </c>
      <c r="D64" s="103">
        <f t="shared" si="0"/>
        <v>29124</v>
      </c>
      <c r="E64" s="97">
        <v>291.24</v>
      </c>
    </row>
    <row r="65" spans="1:5" s="94" customFormat="1" ht="15" x14ac:dyDescent="0.25">
      <c r="A65" s="95" t="s">
        <v>111</v>
      </c>
      <c r="B65" s="97">
        <v>0.02</v>
      </c>
      <c r="C65" s="96" t="s">
        <v>82</v>
      </c>
      <c r="D65" s="103">
        <f t="shared" si="0"/>
        <v>32158.499999999996</v>
      </c>
      <c r="E65" s="97">
        <v>643.16999999999996</v>
      </c>
    </row>
    <row r="66" spans="1:5" s="94" customFormat="1" ht="15" x14ac:dyDescent="0.25">
      <c r="A66" s="95" t="s">
        <v>214</v>
      </c>
      <c r="B66" s="97">
        <v>0.01</v>
      </c>
      <c r="C66" s="96" t="s">
        <v>82</v>
      </c>
      <c r="D66" s="103">
        <f t="shared" si="0"/>
        <v>32189.999999999996</v>
      </c>
      <c r="E66" s="97">
        <v>321.89999999999998</v>
      </c>
    </row>
    <row r="67" spans="1:5" s="94" customFormat="1" ht="30" x14ac:dyDescent="0.25">
      <c r="A67" s="95" t="s">
        <v>117</v>
      </c>
      <c r="B67" s="100">
        <v>1E-3</v>
      </c>
      <c r="C67" s="96" t="s">
        <v>81</v>
      </c>
      <c r="D67" s="103">
        <f t="shared" si="0"/>
        <v>147790</v>
      </c>
      <c r="E67" s="97">
        <v>147.79</v>
      </c>
    </row>
    <row r="68" spans="1:5" s="94" customFormat="1" ht="30" x14ac:dyDescent="0.25">
      <c r="A68" s="95" t="s">
        <v>215</v>
      </c>
      <c r="B68" s="97">
        <v>0.02</v>
      </c>
      <c r="C68" s="96" t="s">
        <v>17</v>
      </c>
      <c r="D68" s="103">
        <f t="shared" si="0"/>
        <v>42799.5</v>
      </c>
      <c r="E68" s="97">
        <v>855.99</v>
      </c>
    </row>
    <row r="69" spans="1:5" s="94" customFormat="1" ht="30" x14ac:dyDescent="0.25">
      <c r="A69" s="95" t="s">
        <v>216</v>
      </c>
      <c r="B69" s="100">
        <v>2.5000000000000001E-2</v>
      </c>
      <c r="C69" s="96" t="s">
        <v>178</v>
      </c>
      <c r="D69" s="103">
        <f t="shared" si="0"/>
        <v>59454.799999999996</v>
      </c>
      <c r="E69" s="97">
        <v>1486.37</v>
      </c>
    </row>
    <row r="70" spans="1:5" s="102" customFormat="1" ht="15" x14ac:dyDescent="0.2">
      <c r="A70" s="101" t="s">
        <v>78</v>
      </c>
      <c r="B70" s="44"/>
      <c r="C70" s="44"/>
      <c r="D70" s="103"/>
      <c r="E70" s="44"/>
    </row>
    <row r="71" spans="1:5" s="94" customFormat="1" ht="15" x14ac:dyDescent="0.25">
      <c r="A71" s="95" t="s">
        <v>79</v>
      </c>
      <c r="B71" s="96" t="s">
        <v>239</v>
      </c>
      <c r="C71" s="96" t="s">
        <v>11</v>
      </c>
      <c r="D71" s="103">
        <f>E71</f>
        <v>21600</v>
      </c>
      <c r="E71" s="97">
        <v>21600</v>
      </c>
    </row>
    <row r="72" spans="1:5" s="102" customFormat="1" ht="28.5" x14ac:dyDescent="0.2">
      <c r="A72" s="101" t="s">
        <v>217</v>
      </c>
      <c r="B72" s="44"/>
      <c r="C72" s="44"/>
      <c r="D72" s="103"/>
      <c r="E72" s="44"/>
    </row>
    <row r="73" spans="1:5" s="94" customFormat="1" ht="15" x14ac:dyDescent="0.25">
      <c r="A73" s="95" t="s">
        <v>218</v>
      </c>
      <c r="B73" s="96" t="s">
        <v>22</v>
      </c>
      <c r="C73" s="96" t="s">
        <v>11</v>
      </c>
      <c r="D73" s="103">
        <f>E73</f>
        <v>2973.89</v>
      </c>
      <c r="E73" s="97">
        <v>2973.89</v>
      </c>
    </row>
    <row r="74" spans="1:5" s="102" customFormat="1" ht="15" x14ac:dyDescent="0.2">
      <c r="A74" s="101" t="s">
        <v>41</v>
      </c>
      <c r="B74" s="44"/>
      <c r="C74" s="44"/>
      <c r="D74" s="103"/>
      <c r="E74" s="44"/>
    </row>
    <row r="75" spans="1:5" s="94" customFormat="1" ht="15" x14ac:dyDescent="0.25">
      <c r="A75" s="95" t="s">
        <v>219</v>
      </c>
      <c r="B75" s="99">
        <v>1</v>
      </c>
      <c r="C75" s="96" t="s">
        <v>13</v>
      </c>
      <c r="D75" s="103">
        <f t="shared" ref="D75:D92" si="2">E75/B75</f>
        <v>2387.5700000000002</v>
      </c>
      <c r="E75" s="97">
        <v>2387.5700000000002</v>
      </c>
    </row>
    <row r="76" spans="1:5" s="94" customFormat="1" ht="15" x14ac:dyDescent="0.25">
      <c r="A76" s="95" t="s">
        <v>220</v>
      </c>
      <c r="B76" s="99">
        <v>2</v>
      </c>
      <c r="C76" s="96" t="s">
        <v>13</v>
      </c>
      <c r="D76" s="103">
        <f t="shared" si="2"/>
        <v>3834.4850000000001</v>
      </c>
      <c r="E76" s="97">
        <v>7668.97</v>
      </c>
    </row>
    <row r="77" spans="1:5" s="94" customFormat="1" ht="15" x14ac:dyDescent="0.25">
      <c r="A77" s="95" t="s">
        <v>221</v>
      </c>
      <c r="B77" s="97">
        <v>0.01</v>
      </c>
      <c r="C77" s="96" t="s">
        <v>222</v>
      </c>
      <c r="D77" s="103">
        <f t="shared" si="2"/>
        <v>25297</v>
      </c>
      <c r="E77" s="97">
        <v>252.97</v>
      </c>
    </row>
    <row r="78" spans="1:5" s="94" customFormat="1" ht="30" x14ac:dyDescent="0.25">
      <c r="A78" s="95" t="s">
        <v>223</v>
      </c>
      <c r="B78" s="99">
        <v>1</v>
      </c>
      <c r="C78" s="96" t="s">
        <v>224</v>
      </c>
      <c r="D78" s="103">
        <f t="shared" si="2"/>
        <v>938.84</v>
      </c>
      <c r="E78" s="97">
        <v>938.84</v>
      </c>
    </row>
    <row r="79" spans="1:5" s="102" customFormat="1" ht="28.5" x14ac:dyDescent="0.2">
      <c r="A79" s="101" t="s">
        <v>80</v>
      </c>
      <c r="B79" s="44"/>
      <c r="C79" s="44"/>
      <c r="D79" s="103"/>
      <c r="E79" s="44"/>
    </row>
    <row r="80" spans="1:5" s="94" customFormat="1" ht="15" x14ac:dyDescent="0.25">
      <c r="A80" s="95" t="s">
        <v>225</v>
      </c>
      <c r="B80" s="100">
        <v>1.0999999999999999E-2</v>
      </c>
      <c r="C80" s="96" t="s">
        <v>178</v>
      </c>
      <c r="D80" s="103">
        <f t="shared" si="2"/>
        <v>21617.272727272728</v>
      </c>
      <c r="E80" s="97">
        <v>237.79</v>
      </c>
    </row>
    <row r="81" spans="1:5" s="94" customFormat="1" ht="15" x14ac:dyDescent="0.25">
      <c r="A81" s="95" t="s">
        <v>226</v>
      </c>
      <c r="B81" s="98">
        <v>6.1</v>
      </c>
      <c r="C81" s="96" t="s">
        <v>12</v>
      </c>
      <c r="D81" s="103">
        <f t="shared" si="2"/>
        <v>661.06557377049182</v>
      </c>
      <c r="E81" s="97">
        <v>4032.5</v>
      </c>
    </row>
    <row r="82" spans="1:5" s="94" customFormat="1" ht="30" x14ac:dyDescent="0.25">
      <c r="A82" s="95" t="s">
        <v>227</v>
      </c>
      <c r="B82" s="100">
        <v>5.1999999999999998E-2</v>
      </c>
      <c r="C82" s="96" t="s">
        <v>81</v>
      </c>
      <c r="D82" s="103">
        <f t="shared" si="2"/>
        <v>21613.076923076926</v>
      </c>
      <c r="E82" s="97">
        <v>1123.8800000000001</v>
      </c>
    </row>
    <row r="83" spans="1:5" s="94" customFormat="1" ht="30" x14ac:dyDescent="0.25">
      <c r="A83" s="95" t="s">
        <v>228</v>
      </c>
      <c r="B83" s="100">
        <v>5.1999999999999998E-2</v>
      </c>
      <c r="C83" s="96" t="s">
        <v>81</v>
      </c>
      <c r="D83" s="103">
        <f t="shared" si="2"/>
        <v>18840</v>
      </c>
      <c r="E83" s="97">
        <v>979.68</v>
      </c>
    </row>
    <row r="84" spans="1:5" s="94" customFormat="1" ht="30" x14ac:dyDescent="0.25">
      <c r="A84" s="95" t="s">
        <v>229</v>
      </c>
      <c r="B84" s="100">
        <v>5.1999999999999998E-2</v>
      </c>
      <c r="C84" s="96" t="s">
        <v>81</v>
      </c>
      <c r="D84" s="103">
        <f t="shared" si="2"/>
        <v>3272.8846153846157</v>
      </c>
      <c r="E84" s="97">
        <v>170.19</v>
      </c>
    </row>
    <row r="85" spans="1:5" s="94" customFormat="1" ht="30" x14ac:dyDescent="0.25">
      <c r="A85" s="95" t="s">
        <v>119</v>
      </c>
      <c r="B85" s="97">
        <v>0.16</v>
      </c>
      <c r="C85" s="96" t="s">
        <v>17</v>
      </c>
      <c r="D85" s="103">
        <f t="shared" si="2"/>
        <v>3452.4375</v>
      </c>
      <c r="E85" s="97">
        <v>552.39</v>
      </c>
    </row>
    <row r="86" spans="1:5" s="94" customFormat="1" ht="15" x14ac:dyDescent="0.25">
      <c r="A86" s="95" t="s">
        <v>230</v>
      </c>
      <c r="B86" s="97">
        <v>0.01</v>
      </c>
      <c r="C86" s="96" t="s">
        <v>17</v>
      </c>
      <c r="D86" s="103">
        <f t="shared" si="2"/>
        <v>34853</v>
      </c>
      <c r="E86" s="97">
        <v>348.53</v>
      </c>
    </row>
    <row r="87" spans="1:5" s="94" customFormat="1" ht="15" x14ac:dyDescent="0.25">
      <c r="A87" s="95" t="s">
        <v>231</v>
      </c>
      <c r="B87" s="100">
        <v>2.4E-2</v>
      </c>
      <c r="C87" s="96" t="s">
        <v>232</v>
      </c>
      <c r="D87" s="103">
        <f t="shared" si="2"/>
        <v>16477.916666666668</v>
      </c>
      <c r="E87" s="97">
        <v>395.47</v>
      </c>
    </row>
    <row r="88" spans="1:5" s="94" customFormat="1" ht="30" x14ac:dyDescent="0.25">
      <c r="A88" s="95" t="s">
        <v>233</v>
      </c>
      <c r="B88" s="100">
        <v>2.8000000000000001E-2</v>
      </c>
      <c r="C88" s="96" t="s">
        <v>81</v>
      </c>
      <c r="D88" s="103">
        <f t="shared" si="2"/>
        <v>133278.92857142858</v>
      </c>
      <c r="E88" s="97">
        <v>3731.81</v>
      </c>
    </row>
    <row r="89" spans="1:5" s="94" customFormat="1" ht="45" x14ac:dyDescent="0.25">
      <c r="A89" s="95" t="s">
        <v>234</v>
      </c>
      <c r="B89" s="100">
        <v>2.4E-2</v>
      </c>
      <c r="C89" s="96" t="s">
        <v>81</v>
      </c>
      <c r="D89" s="103">
        <f t="shared" si="2"/>
        <v>155917.08333333334</v>
      </c>
      <c r="E89" s="97">
        <v>3742.01</v>
      </c>
    </row>
    <row r="90" spans="1:5" s="94" customFormat="1" ht="15" x14ac:dyDescent="0.25">
      <c r="A90" s="95" t="s">
        <v>235</v>
      </c>
      <c r="B90" s="97">
        <v>0.02</v>
      </c>
      <c r="C90" s="96" t="s">
        <v>17</v>
      </c>
      <c r="D90" s="103">
        <f t="shared" si="2"/>
        <v>171912.5</v>
      </c>
      <c r="E90" s="97">
        <v>3438.25</v>
      </c>
    </row>
    <row r="91" spans="1:5" s="94" customFormat="1" ht="30" x14ac:dyDescent="0.25">
      <c r="A91" s="95" t="s">
        <v>121</v>
      </c>
      <c r="B91" s="97">
        <v>0.01</v>
      </c>
      <c r="C91" s="96" t="s">
        <v>17</v>
      </c>
      <c r="D91" s="103">
        <f t="shared" si="2"/>
        <v>54175</v>
      </c>
      <c r="E91" s="97">
        <v>541.75</v>
      </c>
    </row>
    <row r="92" spans="1:5" s="94" customFormat="1" ht="15" x14ac:dyDescent="0.25">
      <c r="A92" s="95" t="s">
        <v>236</v>
      </c>
      <c r="B92" s="97">
        <v>0.01</v>
      </c>
      <c r="C92" s="96" t="s">
        <v>17</v>
      </c>
      <c r="D92" s="103">
        <f t="shared" si="2"/>
        <v>35499</v>
      </c>
      <c r="E92" s="97">
        <v>354.99</v>
      </c>
    </row>
    <row r="93" spans="1:5" s="102" customFormat="1" ht="14.25" x14ac:dyDescent="0.2">
      <c r="A93" s="101" t="s">
        <v>42</v>
      </c>
      <c r="B93" s="44"/>
      <c r="C93" s="44"/>
      <c r="D93" s="44"/>
      <c r="E93" s="44"/>
    </row>
    <row r="94" spans="1:5" s="94" customFormat="1" ht="15" x14ac:dyDescent="0.25">
      <c r="A94" s="95" t="s">
        <v>68</v>
      </c>
      <c r="B94" s="96" t="s">
        <v>22</v>
      </c>
      <c r="C94" s="96" t="s">
        <v>11</v>
      </c>
      <c r="D94" s="97">
        <f>E94</f>
        <v>800</v>
      </c>
      <c r="E94" s="97">
        <v>800</v>
      </c>
    </row>
    <row r="95" spans="1:5" s="102" customFormat="1" ht="15" x14ac:dyDescent="0.2">
      <c r="A95" s="101" t="s">
        <v>43</v>
      </c>
      <c r="B95" s="44"/>
      <c r="C95" s="44"/>
      <c r="D95" s="97"/>
      <c r="E95" s="44"/>
    </row>
    <row r="96" spans="1:5" s="94" customFormat="1" ht="15" x14ac:dyDescent="0.25">
      <c r="A96" s="95" t="s">
        <v>72</v>
      </c>
      <c r="B96" s="96" t="s">
        <v>240</v>
      </c>
      <c r="C96" s="96" t="s">
        <v>12</v>
      </c>
      <c r="D96" s="97">
        <f t="shared" ref="D96:D99" si="3">E96</f>
        <v>81931.03</v>
      </c>
      <c r="E96" s="97">
        <v>81931.03</v>
      </c>
    </row>
    <row r="97" spans="1:5" s="102" customFormat="1" ht="15" x14ac:dyDescent="0.2">
      <c r="A97" s="101" t="s">
        <v>9</v>
      </c>
      <c r="B97" s="44"/>
      <c r="C97" s="44"/>
      <c r="D97" s="97"/>
      <c r="E97" s="44"/>
    </row>
    <row r="98" spans="1:5" s="94" customFormat="1" ht="15" x14ac:dyDescent="0.25">
      <c r="A98" s="95" t="s">
        <v>69</v>
      </c>
      <c r="B98" s="96" t="s">
        <v>240</v>
      </c>
      <c r="C98" s="96" t="s">
        <v>12</v>
      </c>
      <c r="D98" s="97">
        <f t="shared" si="3"/>
        <v>201060.64</v>
      </c>
      <c r="E98" s="97">
        <v>201060.64</v>
      </c>
    </row>
    <row r="99" spans="1:5" s="94" customFormat="1" ht="30" x14ac:dyDescent="0.25">
      <c r="A99" s="95" t="s">
        <v>237</v>
      </c>
      <c r="B99" s="96" t="s">
        <v>22</v>
      </c>
      <c r="C99" s="96" t="s">
        <v>11</v>
      </c>
      <c r="D99" s="97">
        <f t="shared" si="3"/>
        <v>4290.0200000000004</v>
      </c>
      <c r="E99" s="97">
        <v>4290.0200000000004</v>
      </c>
    </row>
    <row r="100" spans="1:5" s="28" customFormat="1" ht="15" x14ac:dyDescent="0.25">
      <c r="A100" s="35" t="s">
        <v>10</v>
      </c>
      <c r="B100" s="39"/>
      <c r="C100" s="39"/>
      <c r="D100" s="59"/>
      <c r="E100" s="60"/>
    </row>
    <row r="101" spans="1:5" s="28" customFormat="1" ht="15" x14ac:dyDescent="0.25">
      <c r="A101" s="36" t="s">
        <v>70</v>
      </c>
      <c r="B101" s="40" t="s">
        <v>21</v>
      </c>
      <c r="C101" s="40" t="s">
        <v>11</v>
      </c>
      <c r="D101" s="57">
        <f>E101</f>
        <v>64057.374999999993</v>
      </c>
      <c r="E101" s="58">
        <f>SUM(E7:E99)*10%</f>
        <v>64057.374999999993</v>
      </c>
    </row>
    <row r="102" spans="1:5" ht="14.25" x14ac:dyDescent="0.2">
      <c r="A102" s="24" t="s">
        <v>24</v>
      </c>
      <c r="B102" s="44" t="s">
        <v>20</v>
      </c>
      <c r="C102" s="25"/>
      <c r="D102" s="49"/>
      <c r="E102" s="26">
        <f>SUM(E7:E101)</f>
        <v>704631.12499999988</v>
      </c>
    </row>
    <row r="103" spans="1:5" ht="15" x14ac:dyDescent="0.2">
      <c r="D103" s="50"/>
    </row>
    <row r="104" spans="1:5" ht="15" customHeight="1" x14ac:dyDescent="0.2">
      <c r="A104" s="206" t="s">
        <v>243</v>
      </c>
      <c r="B104" s="206"/>
      <c r="C104" s="206"/>
      <c r="D104" s="206"/>
      <c r="E104" s="206"/>
    </row>
    <row r="105" spans="1:5" ht="15" customHeight="1" x14ac:dyDescent="0.2">
      <c r="A105" s="206"/>
      <c r="B105" s="206"/>
      <c r="C105" s="206"/>
      <c r="D105" s="206"/>
      <c r="E105" s="206"/>
    </row>
    <row r="106" spans="1:5" ht="15" customHeight="1" x14ac:dyDescent="0.2">
      <c r="A106" s="207" t="s">
        <v>31</v>
      </c>
      <c r="B106" s="207"/>
      <c r="C106" s="207"/>
      <c r="D106" s="207"/>
      <c r="E106" s="207"/>
    </row>
    <row r="107" spans="1:5" ht="15" customHeight="1" x14ac:dyDescent="0.2">
      <c r="A107" s="207" t="s">
        <v>32</v>
      </c>
      <c r="B107" s="207"/>
      <c r="C107" s="207"/>
      <c r="D107" s="207"/>
      <c r="E107" s="207"/>
    </row>
    <row r="108" spans="1:5" ht="15" customHeight="1" x14ac:dyDescent="0.2">
      <c r="A108" s="208" t="s">
        <v>241</v>
      </c>
      <c r="B108" s="208"/>
      <c r="C108" s="208"/>
      <c r="D108" s="208"/>
      <c r="E108" s="208"/>
    </row>
    <row r="109" spans="1:5" ht="15" customHeight="1" x14ac:dyDescent="0.2">
      <c r="A109" s="208"/>
      <c r="B109" s="208"/>
      <c r="C109" s="208"/>
      <c r="D109" s="208"/>
      <c r="E109" s="208"/>
    </row>
    <row r="110" spans="1:5" ht="15" customHeight="1" x14ac:dyDescent="0.2">
      <c r="A110" s="209"/>
      <c r="B110" s="209"/>
      <c r="C110" s="209"/>
      <c r="D110" s="209"/>
      <c r="E110" s="209"/>
    </row>
    <row r="111" spans="1:5" ht="15" x14ac:dyDescent="0.2">
      <c r="A111" s="104"/>
      <c r="B111" s="46"/>
      <c r="C111" s="46"/>
      <c r="D111" s="51"/>
      <c r="E111" s="46"/>
    </row>
    <row r="112" spans="1:5" ht="15" customHeight="1" x14ac:dyDescent="0.2">
      <c r="A112" s="5" t="s">
        <v>25</v>
      </c>
      <c r="B112" s="93"/>
      <c r="C112" s="93"/>
      <c r="D112" s="53"/>
      <c r="E112" s="93"/>
    </row>
    <row r="113" spans="1:5" ht="15" x14ac:dyDescent="0.2">
      <c r="A113" s="5"/>
      <c r="B113" s="93"/>
      <c r="C113" s="93" t="s">
        <v>20</v>
      </c>
      <c r="D113" s="53" t="s">
        <v>20</v>
      </c>
      <c r="E113" s="93"/>
    </row>
    <row r="114" spans="1:5" ht="15" customHeight="1" x14ac:dyDescent="0.2">
      <c r="A114" s="177" t="s">
        <v>242</v>
      </c>
      <c r="B114" s="177"/>
      <c r="C114" s="181" t="s">
        <v>29</v>
      </c>
      <c r="D114" s="181"/>
      <c r="E114" s="93"/>
    </row>
    <row r="115" spans="1:5" ht="15" customHeight="1" x14ac:dyDescent="0.2">
      <c r="A115" s="181" t="s">
        <v>51</v>
      </c>
      <c r="B115" s="181"/>
      <c r="C115" s="181" t="s">
        <v>26</v>
      </c>
      <c r="D115" s="181"/>
      <c r="E115" s="93"/>
    </row>
    <row r="116" spans="1:5" ht="15" customHeight="1" x14ac:dyDescent="0.2">
      <c r="A116" s="5"/>
      <c r="B116" s="93"/>
      <c r="C116" s="93"/>
      <c r="D116" s="53"/>
      <c r="E116" s="93"/>
    </row>
    <row r="117" spans="1:5" ht="15" customHeight="1" x14ac:dyDescent="0.2">
      <c r="A117" s="177" t="s">
        <v>28</v>
      </c>
      <c r="B117" s="177"/>
      <c r="C117" s="181" t="s">
        <v>29</v>
      </c>
      <c r="D117" s="181"/>
      <c r="E117" s="93"/>
    </row>
    <row r="118" spans="1:5" ht="15" x14ac:dyDescent="0.2">
      <c r="A118" s="13" t="s">
        <v>27</v>
      </c>
      <c r="B118" s="93"/>
      <c r="C118" s="181" t="s">
        <v>26</v>
      </c>
      <c r="D118" s="181"/>
      <c r="E118" s="93"/>
    </row>
    <row r="119" spans="1:5" x14ac:dyDescent="0.2">
      <c r="B119" s="1"/>
      <c r="C119" s="1"/>
      <c r="D119" s="1"/>
      <c r="E119" s="1"/>
    </row>
  </sheetData>
  <mergeCells count="15">
    <mergeCell ref="C118:D118"/>
    <mergeCell ref="A104:E105"/>
    <mergeCell ref="A106:E106"/>
    <mergeCell ref="A107:E107"/>
    <mergeCell ref="A108:E109"/>
    <mergeCell ref="A110:E110"/>
    <mergeCell ref="C114:D114"/>
    <mergeCell ref="A115:B115"/>
    <mergeCell ref="C115:D115"/>
    <mergeCell ref="A1:E1"/>
    <mergeCell ref="A2:E2"/>
    <mergeCell ref="D3:E3"/>
    <mergeCell ref="A114:B114"/>
    <mergeCell ref="A117:B117"/>
    <mergeCell ref="C117:D117"/>
  </mergeCells>
  <printOptions horizontalCentered="1"/>
  <pageMargins left="0.82677165354330717" right="0.43307086614173229" top="0" bottom="0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7" sqref="D7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16384" width="9.140625" style="92"/>
  </cols>
  <sheetData>
    <row r="1" spans="1:19" s="63" customFormat="1" ht="35.25" customHeight="1" x14ac:dyDescent="0.3">
      <c r="A1" s="193" t="s">
        <v>310</v>
      </c>
      <c r="B1" s="193"/>
      <c r="C1" s="193"/>
      <c r="D1" s="193"/>
      <c r="E1" s="193"/>
      <c r="F1" s="193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311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4" t="s">
        <v>148</v>
      </c>
      <c r="B5" s="194"/>
      <c r="C5" s="194"/>
      <c r="D5" s="194"/>
      <c r="E5" s="194"/>
      <c r="F5" s="194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149</v>
      </c>
      <c r="B6" s="105">
        <v>4</v>
      </c>
      <c r="C6" s="105" t="s">
        <v>150</v>
      </c>
      <c r="D6" s="133">
        <v>3763.7</v>
      </c>
      <c r="E6" s="105" t="s">
        <v>151</v>
      </c>
      <c r="F6" s="107">
        <v>1694</v>
      </c>
      <c r="G6" s="68"/>
      <c r="H6" s="70"/>
      <c r="I6" s="71"/>
      <c r="J6" s="72"/>
      <c r="K6" s="114"/>
      <c r="L6" s="74"/>
      <c r="M6" s="74"/>
      <c r="N6" s="74"/>
      <c r="O6" s="74"/>
      <c r="P6" s="75"/>
      <c r="Q6" s="195"/>
      <c r="R6" s="196"/>
      <c r="S6" s="76"/>
    </row>
    <row r="7" spans="1:19" s="79" customFormat="1" ht="32.25" customHeight="1" x14ac:dyDescent="0.25">
      <c r="A7" s="105" t="s">
        <v>152</v>
      </c>
      <c r="B7" s="105">
        <v>4</v>
      </c>
      <c r="C7" s="105" t="s">
        <v>153</v>
      </c>
      <c r="D7" s="133">
        <v>159.19999999999999</v>
      </c>
      <c r="E7" s="105" t="s">
        <v>154</v>
      </c>
      <c r="F7" s="107">
        <v>1129.4000000000001</v>
      </c>
      <c r="G7" s="68"/>
      <c r="H7" s="70"/>
      <c r="I7" s="71"/>
      <c r="J7" s="72"/>
      <c r="K7" s="114"/>
      <c r="L7" s="74"/>
      <c r="M7" s="74"/>
      <c r="N7" s="74"/>
      <c r="O7" s="74"/>
      <c r="P7" s="75"/>
      <c r="Q7" s="195"/>
      <c r="R7" s="197"/>
      <c r="S7" s="78"/>
    </row>
    <row r="8" spans="1:19" s="79" customFormat="1" ht="46.5" customHeight="1" x14ac:dyDescent="0.25">
      <c r="A8" s="105" t="s">
        <v>155</v>
      </c>
      <c r="B8" s="105">
        <v>57</v>
      </c>
      <c r="C8" s="105" t="s">
        <v>156</v>
      </c>
      <c r="D8" s="107">
        <v>439.3</v>
      </c>
      <c r="E8" s="105" t="s">
        <v>157</v>
      </c>
      <c r="F8" s="107">
        <v>611.6</v>
      </c>
      <c r="G8" s="68"/>
      <c r="H8" s="70"/>
      <c r="I8" s="71"/>
      <c r="J8" s="72"/>
      <c r="K8" s="114"/>
      <c r="L8" s="74"/>
      <c r="M8" s="74"/>
      <c r="N8" s="74"/>
      <c r="O8" s="74"/>
      <c r="P8" s="75"/>
      <c r="Q8" s="195"/>
      <c r="R8" s="196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14"/>
      <c r="L9" s="74"/>
      <c r="M9" s="74"/>
      <c r="N9" s="74"/>
      <c r="O9" s="74"/>
      <c r="P9" s="68"/>
      <c r="Q9" s="114"/>
      <c r="R9" s="11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1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0" t="s">
        <v>158</v>
      </c>
      <c r="B11" s="191"/>
      <c r="C11" s="191"/>
      <c r="D11" s="191"/>
      <c r="E11" s="192"/>
      <c r="F11" s="86" t="s">
        <v>159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0" customFormat="1" ht="30" customHeight="1" x14ac:dyDescent="0.25">
      <c r="A12" s="198" t="s">
        <v>160</v>
      </c>
      <c r="B12" s="199"/>
      <c r="C12" s="199"/>
      <c r="D12" s="199"/>
      <c r="E12" s="200"/>
      <c r="F12" s="108">
        <v>-275698.57499999984</v>
      </c>
      <c r="G12" s="109"/>
    </row>
    <row r="13" spans="1:19" s="110" customFormat="1" ht="30" customHeight="1" x14ac:dyDescent="0.25">
      <c r="A13" s="198" t="s">
        <v>161</v>
      </c>
      <c r="B13" s="199"/>
      <c r="C13" s="199"/>
      <c r="D13" s="199"/>
      <c r="E13" s="200"/>
      <c r="F13" s="108">
        <f>294783.59+43456.88</f>
        <v>338240.47000000003</v>
      </c>
    </row>
    <row r="14" spans="1:19" s="110" customFormat="1" ht="30" customHeight="1" x14ac:dyDescent="0.25">
      <c r="A14" s="198" t="s">
        <v>162</v>
      </c>
      <c r="B14" s="199"/>
      <c r="C14" s="199"/>
      <c r="D14" s="199"/>
      <c r="E14" s="200"/>
      <c r="F14" s="111">
        <f>SUM(F15:F17)</f>
        <v>638715.29</v>
      </c>
    </row>
    <row r="15" spans="1:19" s="85" customFormat="1" ht="28.5" customHeight="1" x14ac:dyDescent="0.25">
      <c r="A15" s="201" t="s">
        <v>163</v>
      </c>
      <c r="B15" s="202"/>
      <c r="C15" s="202"/>
      <c r="D15" s="202"/>
      <c r="E15" s="203"/>
      <c r="F15" s="88">
        <f>892.73+606184.28-2371.39</f>
        <v>604705.62</v>
      </c>
    </row>
    <row r="16" spans="1:19" s="85" customFormat="1" ht="24.75" customHeight="1" x14ac:dyDescent="0.25">
      <c r="A16" s="201" t="s">
        <v>164</v>
      </c>
      <c r="B16" s="202"/>
      <c r="C16" s="202"/>
      <c r="D16" s="202"/>
      <c r="E16" s="203"/>
      <c r="F16" s="88">
        <v>31534.67</v>
      </c>
    </row>
    <row r="17" spans="1:19" s="85" customFormat="1" ht="30" customHeight="1" x14ac:dyDescent="0.25">
      <c r="A17" s="201" t="s">
        <v>165</v>
      </c>
      <c r="B17" s="202"/>
      <c r="C17" s="202"/>
      <c r="D17" s="202"/>
      <c r="E17" s="203"/>
      <c r="F17" s="88">
        <v>2475</v>
      </c>
    </row>
    <row r="18" spans="1:19" s="110" customFormat="1" ht="30" customHeight="1" x14ac:dyDescent="0.25">
      <c r="A18" s="198" t="s">
        <v>166</v>
      </c>
      <c r="B18" s="199"/>
      <c r="C18" s="199"/>
      <c r="D18" s="199"/>
      <c r="E18" s="200"/>
      <c r="F18" s="111">
        <f>SUM(F19:F21)</f>
        <v>646878.9</v>
      </c>
    </row>
    <row r="19" spans="1:19" s="85" customFormat="1" ht="30" customHeight="1" x14ac:dyDescent="0.25">
      <c r="A19" s="201" t="s">
        <v>163</v>
      </c>
      <c r="B19" s="202"/>
      <c r="C19" s="202"/>
      <c r="D19" s="202"/>
      <c r="E19" s="203"/>
      <c r="F19" s="88">
        <f>892.73+624888.16</f>
        <v>625780.89</v>
      </c>
    </row>
    <row r="20" spans="1:19" s="85" customFormat="1" ht="30" customHeight="1" x14ac:dyDescent="0.25">
      <c r="A20" s="201" t="s">
        <v>164</v>
      </c>
      <c r="B20" s="202"/>
      <c r="C20" s="202"/>
      <c r="D20" s="202"/>
      <c r="E20" s="203"/>
      <c r="F20" s="88">
        <v>18691.759999999998</v>
      </c>
    </row>
    <row r="21" spans="1:19" s="89" customFormat="1" ht="30" customHeight="1" x14ac:dyDescent="0.2">
      <c r="A21" s="201" t="s">
        <v>165</v>
      </c>
      <c r="B21" s="202"/>
      <c r="C21" s="202"/>
      <c r="D21" s="202"/>
      <c r="E21" s="203"/>
      <c r="F21" s="88">
        <v>2406.25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2" customFormat="1" ht="30" customHeight="1" x14ac:dyDescent="0.25">
      <c r="A22" s="198" t="s">
        <v>167</v>
      </c>
      <c r="B22" s="199"/>
      <c r="C22" s="199"/>
      <c r="D22" s="199"/>
      <c r="E22" s="200"/>
      <c r="F22" s="111">
        <f>F12+F18</f>
        <v>371180.32500000019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8" t="s">
        <v>168</v>
      </c>
      <c r="B23" s="199"/>
      <c r="C23" s="199"/>
      <c r="D23" s="199"/>
      <c r="E23" s="200"/>
      <c r="F23" s="111">
        <f>Лист3!E94</f>
        <v>584081.56400000001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8" t="s">
        <v>169</v>
      </c>
      <c r="B24" s="199"/>
      <c r="C24" s="199"/>
      <c r="D24" s="199"/>
      <c r="E24" s="200"/>
      <c r="F24" s="111">
        <f>F22-F23</f>
        <v>-212901.23899999983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8" t="s">
        <v>170</v>
      </c>
      <c r="B25" s="199"/>
      <c r="C25" s="199"/>
      <c r="D25" s="199"/>
      <c r="E25" s="200"/>
      <c r="F25" s="108">
        <f>F13+F14-F18</f>
        <v>330076.86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54.75" customHeight="1" x14ac:dyDescent="0.2">
      <c r="A27" s="204" t="s">
        <v>171</v>
      </c>
      <c r="B27" s="204"/>
      <c r="C27" s="204"/>
      <c r="D27" s="204"/>
    </row>
    <row r="28" spans="1:19" s="63" customFormat="1" ht="21.75" customHeight="1" x14ac:dyDescent="0.25">
      <c r="A28" s="205" t="s">
        <v>172</v>
      </c>
      <c r="B28" s="205"/>
      <c r="C28" s="205"/>
      <c r="D28" s="205"/>
    </row>
    <row r="29" spans="1:19" s="63" customFormat="1" ht="22.5" customHeight="1" x14ac:dyDescent="0.25">
      <c r="A29" s="204" t="s">
        <v>44</v>
      </c>
      <c r="B29" s="204"/>
      <c r="C29" s="204"/>
      <c r="D29" s="204"/>
    </row>
    <row r="30" spans="1:19" s="63" customFormat="1" ht="22.5" customHeight="1" x14ac:dyDescent="0.25">
      <c r="A30" s="204" t="s">
        <v>45</v>
      </c>
      <c r="B30" s="204"/>
      <c r="C30" s="204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view="pageBreakPreview" topLeftCell="A61" zoomScale="60" workbookViewId="0">
      <selection activeCell="A92" sqref="A92:XFD93"/>
    </sheetView>
  </sheetViews>
  <sheetFormatPr defaultRowHeight="15" x14ac:dyDescent="0.25"/>
  <cols>
    <col min="1" max="1" width="53.140625" style="94" customWidth="1"/>
    <col min="2" max="2" width="13.85546875" style="123" customWidth="1"/>
    <col min="3" max="3" width="12.42578125" style="124" customWidth="1"/>
    <col min="4" max="4" width="17.5703125" style="123" customWidth="1"/>
    <col min="5" max="5" width="14.7109375" style="123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24"/>
    </row>
    <row r="2" spans="1:5" x14ac:dyDescent="0.25">
      <c r="A2" s="94" t="s">
        <v>246</v>
      </c>
    </row>
    <row r="3" spans="1:5" ht="15.75" customHeight="1" x14ac:dyDescent="0.25">
      <c r="B3" s="117" t="s">
        <v>305</v>
      </c>
    </row>
    <row r="4" spans="1:5" x14ac:dyDescent="0.25">
      <c r="B4" s="117" t="s">
        <v>247</v>
      </c>
      <c r="C4" s="131"/>
      <c r="D4" s="117"/>
    </row>
    <row r="5" spans="1:5" x14ac:dyDescent="0.25">
      <c r="B5" s="117" t="s">
        <v>248</v>
      </c>
      <c r="C5" s="131"/>
      <c r="D5" s="117"/>
    </row>
    <row r="6" spans="1:5" ht="26.25" customHeight="1" x14ac:dyDescent="0.25">
      <c r="A6" s="116" t="s">
        <v>249</v>
      </c>
      <c r="E6" s="117" t="s">
        <v>250</v>
      </c>
    </row>
    <row r="8" spans="1:5" ht="28.5" customHeight="1" x14ac:dyDescent="0.25">
      <c r="A8" s="210" t="s">
        <v>306</v>
      </c>
      <c r="B8" s="210"/>
      <c r="C8" s="210"/>
      <c r="D8" s="210"/>
      <c r="E8" s="210"/>
    </row>
    <row r="9" spans="1:5" ht="27.75" customHeight="1" x14ac:dyDescent="0.25">
      <c r="A9" s="210" t="s">
        <v>251</v>
      </c>
      <c r="B9" s="210"/>
      <c r="C9" s="210"/>
      <c r="D9" s="210"/>
      <c r="E9" s="210"/>
    </row>
    <row r="10" spans="1:5" ht="29.25" customHeight="1" x14ac:dyDescent="0.25">
      <c r="A10" s="210" t="s">
        <v>252</v>
      </c>
      <c r="B10" s="210"/>
      <c r="C10" s="210"/>
      <c r="D10" s="210"/>
      <c r="E10" s="210"/>
    </row>
    <row r="11" spans="1:5" ht="30" customHeight="1" x14ac:dyDescent="0.25">
      <c r="A11" s="210" t="s">
        <v>253</v>
      </c>
      <c r="B11" s="210"/>
      <c r="C11" s="210"/>
      <c r="D11" s="210"/>
      <c r="E11" s="210"/>
    </row>
    <row r="12" spans="1:5" ht="29.25" customHeight="1" x14ac:dyDescent="0.25">
      <c r="A12" s="210" t="s">
        <v>254</v>
      </c>
      <c r="B12" s="210"/>
      <c r="C12" s="210"/>
      <c r="D12" s="210"/>
      <c r="E12" s="210"/>
    </row>
    <row r="13" spans="1:5" ht="28.5" customHeight="1" x14ac:dyDescent="0.25">
      <c r="A13" s="210" t="s">
        <v>255</v>
      </c>
      <c r="B13" s="210"/>
      <c r="C13" s="210"/>
      <c r="D13" s="210"/>
      <c r="E13" s="210"/>
    </row>
    <row r="14" spans="1:5" ht="15.75" customHeight="1" x14ac:dyDescent="0.25"/>
    <row r="15" spans="1:5" ht="150" x14ac:dyDescent="0.25">
      <c r="A15" s="120" t="s">
        <v>2</v>
      </c>
      <c r="B15" s="121" t="s">
        <v>257</v>
      </c>
      <c r="C15" s="121" t="s">
        <v>0</v>
      </c>
      <c r="D15" s="121" t="s">
        <v>256</v>
      </c>
      <c r="E15" s="121" t="s">
        <v>1</v>
      </c>
    </row>
    <row r="16" spans="1:5" s="102" customFormat="1" ht="14.25" x14ac:dyDescent="0.2">
      <c r="A16" s="126" t="s">
        <v>8</v>
      </c>
      <c r="B16" s="127"/>
      <c r="C16" s="127"/>
      <c r="D16" s="127"/>
      <c r="E16" s="127"/>
    </row>
    <row r="17" spans="1:5" x14ac:dyDescent="0.25">
      <c r="A17" s="122" t="s">
        <v>54</v>
      </c>
      <c r="B17" s="125" t="s">
        <v>21</v>
      </c>
      <c r="C17" s="121" t="s">
        <v>11</v>
      </c>
      <c r="D17" s="125">
        <v>0.13</v>
      </c>
      <c r="E17" s="125">
        <v>6121.28</v>
      </c>
    </row>
    <row r="18" spans="1:5" s="102" customFormat="1" ht="28.5" x14ac:dyDescent="0.2">
      <c r="A18" s="126" t="s">
        <v>258</v>
      </c>
      <c r="B18" s="127"/>
      <c r="C18" s="127"/>
      <c r="D18" s="127"/>
      <c r="E18" s="127"/>
    </row>
    <row r="19" spans="1:5" ht="30" x14ac:dyDescent="0.25">
      <c r="A19" s="122" t="s">
        <v>259</v>
      </c>
      <c r="B19" s="125">
        <v>0.17</v>
      </c>
      <c r="C19" s="121" t="s">
        <v>175</v>
      </c>
      <c r="D19" s="125">
        <f>E19/B19</f>
        <v>1257.1176470588234</v>
      </c>
      <c r="E19" s="125">
        <v>213.71</v>
      </c>
    </row>
    <row r="20" spans="1:5" x14ac:dyDescent="0.25">
      <c r="A20" s="122" t="s">
        <v>260</v>
      </c>
      <c r="B20" s="125">
        <v>1</v>
      </c>
      <c r="C20" s="121" t="s">
        <v>13</v>
      </c>
      <c r="D20" s="125">
        <f t="shared" ref="D20:D81" si="0">E20/B20</f>
        <v>303.7</v>
      </c>
      <c r="E20" s="125">
        <v>303.7</v>
      </c>
    </row>
    <row r="21" spans="1:5" x14ac:dyDescent="0.25">
      <c r="A21" s="122" t="s">
        <v>261</v>
      </c>
      <c r="B21" s="125">
        <v>1</v>
      </c>
      <c r="C21" s="121" t="s">
        <v>13</v>
      </c>
      <c r="D21" s="125">
        <f t="shared" si="0"/>
        <v>880.64</v>
      </c>
      <c r="E21" s="125">
        <v>880.64</v>
      </c>
    </row>
    <row r="22" spans="1:5" x14ac:dyDescent="0.25">
      <c r="A22" s="122" t="s">
        <v>262</v>
      </c>
      <c r="B22" s="125">
        <v>1</v>
      </c>
      <c r="C22" s="121" t="s">
        <v>13</v>
      </c>
      <c r="D22" s="125">
        <f t="shared" si="0"/>
        <v>782.15</v>
      </c>
      <c r="E22" s="125">
        <v>782.15</v>
      </c>
    </row>
    <row r="23" spans="1:5" ht="30" x14ac:dyDescent="0.25">
      <c r="A23" s="122" t="s">
        <v>263</v>
      </c>
      <c r="B23" s="125" t="s">
        <v>240</v>
      </c>
      <c r="C23" s="121" t="s">
        <v>12</v>
      </c>
      <c r="D23" s="125">
        <f>E23</f>
        <v>324428.05</v>
      </c>
      <c r="E23" s="125">
        <v>324428.05</v>
      </c>
    </row>
    <row r="24" spans="1:5" x14ac:dyDescent="0.25">
      <c r="A24" s="122" t="s">
        <v>264</v>
      </c>
      <c r="B24" s="125" t="s">
        <v>240</v>
      </c>
      <c r="C24" s="121" t="s">
        <v>12</v>
      </c>
      <c r="D24" s="125">
        <f t="shared" ref="D24:D29" si="1">E24</f>
        <v>3139.28</v>
      </c>
      <c r="E24" s="125">
        <v>3139.28</v>
      </c>
    </row>
    <row r="25" spans="1:5" ht="30" x14ac:dyDescent="0.25">
      <c r="A25" s="122" t="s">
        <v>265</v>
      </c>
      <c r="B25" s="125" t="s">
        <v>22</v>
      </c>
      <c r="C25" s="121" t="s">
        <v>11</v>
      </c>
      <c r="D25" s="125">
        <f t="shared" si="1"/>
        <v>2143.85</v>
      </c>
      <c r="E25" s="125">
        <v>2143.85</v>
      </c>
    </row>
    <row r="26" spans="1:5" s="102" customFormat="1" ht="28.5" x14ac:dyDescent="0.2">
      <c r="A26" s="126" t="s">
        <v>91</v>
      </c>
      <c r="B26" s="127"/>
      <c r="C26" s="127"/>
      <c r="D26" s="125"/>
      <c r="E26" s="127"/>
    </row>
    <row r="27" spans="1:5" ht="30" x14ac:dyDescent="0.25">
      <c r="A27" s="122" t="s">
        <v>186</v>
      </c>
      <c r="B27" s="125" t="s">
        <v>22</v>
      </c>
      <c r="C27" s="121" t="s">
        <v>11</v>
      </c>
      <c r="D27" s="125">
        <f t="shared" si="1"/>
        <v>26257.54</v>
      </c>
      <c r="E27" s="125">
        <v>26257.54</v>
      </c>
    </row>
    <row r="28" spans="1:5" s="102" customFormat="1" x14ac:dyDescent="0.2">
      <c r="A28" s="126" t="s">
        <v>92</v>
      </c>
      <c r="B28" s="127"/>
      <c r="C28" s="127"/>
      <c r="D28" s="125"/>
      <c r="E28" s="127"/>
    </row>
    <row r="29" spans="1:5" x14ac:dyDescent="0.25">
      <c r="A29" s="122" t="s">
        <v>187</v>
      </c>
      <c r="B29" s="125" t="s">
        <v>239</v>
      </c>
      <c r="C29" s="121" t="s">
        <v>266</v>
      </c>
      <c r="D29" s="125">
        <f t="shared" si="1"/>
        <v>13600</v>
      </c>
      <c r="E29" s="125">
        <v>13600</v>
      </c>
    </row>
    <row r="30" spans="1:5" s="102" customFormat="1" ht="28.5" x14ac:dyDescent="0.2">
      <c r="A30" s="126" t="s">
        <v>267</v>
      </c>
      <c r="B30" s="127"/>
      <c r="C30" s="127"/>
      <c r="D30" s="128"/>
      <c r="E30" s="127"/>
    </row>
    <row r="31" spans="1:5" x14ac:dyDescent="0.25">
      <c r="A31" s="122" t="s">
        <v>268</v>
      </c>
      <c r="B31" s="125">
        <v>1</v>
      </c>
      <c r="C31" s="121" t="s">
        <v>13</v>
      </c>
      <c r="D31" s="125">
        <f t="shared" si="0"/>
        <v>1496.03</v>
      </c>
      <c r="E31" s="125">
        <v>1496.03</v>
      </c>
    </row>
    <row r="32" spans="1:5" ht="30" x14ac:dyDescent="0.25">
      <c r="A32" s="122" t="s">
        <v>269</v>
      </c>
      <c r="B32" s="125">
        <v>2</v>
      </c>
      <c r="C32" s="121" t="s">
        <v>13</v>
      </c>
      <c r="D32" s="125">
        <f t="shared" si="0"/>
        <v>300.85500000000002</v>
      </c>
      <c r="E32" s="125">
        <v>601.71</v>
      </c>
    </row>
    <row r="33" spans="1:5" ht="30" x14ac:dyDescent="0.25">
      <c r="A33" s="122" t="s">
        <v>223</v>
      </c>
      <c r="B33" s="125">
        <v>2</v>
      </c>
      <c r="C33" s="121" t="s">
        <v>224</v>
      </c>
      <c r="D33" s="125">
        <f t="shared" si="0"/>
        <v>994.45500000000004</v>
      </c>
      <c r="E33" s="125">
        <v>1988.91</v>
      </c>
    </row>
    <row r="34" spans="1:5" ht="30" x14ac:dyDescent="0.25">
      <c r="A34" s="122" t="s">
        <v>270</v>
      </c>
      <c r="B34" s="125">
        <v>1</v>
      </c>
      <c r="C34" s="121" t="s">
        <v>224</v>
      </c>
      <c r="D34" s="125">
        <f t="shared" si="0"/>
        <v>1069</v>
      </c>
      <c r="E34" s="125">
        <v>1069</v>
      </c>
    </row>
    <row r="35" spans="1:5" x14ac:dyDescent="0.25">
      <c r="A35" s="122" t="s">
        <v>271</v>
      </c>
      <c r="B35" s="125">
        <v>0.01</v>
      </c>
      <c r="C35" s="121" t="s">
        <v>17</v>
      </c>
      <c r="D35" s="125">
        <f t="shared" si="0"/>
        <v>57789</v>
      </c>
      <c r="E35" s="125">
        <v>577.89</v>
      </c>
    </row>
    <row r="36" spans="1:5" x14ac:dyDescent="0.25">
      <c r="A36" s="122" t="s">
        <v>106</v>
      </c>
      <c r="B36" s="125">
        <v>4</v>
      </c>
      <c r="C36" s="121" t="s">
        <v>103</v>
      </c>
      <c r="D36" s="125">
        <f t="shared" si="0"/>
        <v>90.427499999999995</v>
      </c>
      <c r="E36" s="125">
        <v>361.71</v>
      </c>
    </row>
    <row r="37" spans="1:5" x14ac:dyDescent="0.25">
      <c r="A37" s="122" t="s">
        <v>98</v>
      </c>
      <c r="B37" s="125">
        <v>1</v>
      </c>
      <c r="C37" s="121" t="s">
        <v>15</v>
      </c>
      <c r="D37" s="125">
        <f t="shared" si="0"/>
        <v>812.33</v>
      </c>
      <c r="E37" s="125">
        <v>812.33</v>
      </c>
    </row>
    <row r="38" spans="1:5" ht="30" x14ac:dyDescent="0.25">
      <c r="A38" s="122" t="s">
        <v>191</v>
      </c>
      <c r="B38" s="125">
        <v>2</v>
      </c>
      <c r="C38" s="121" t="s">
        <v>14</v>
      </c>
      <c r="D38" s="125">
        <f t="shared" si="0"/>
        <v>272.25</v>
      </c>
      <c r="E38" s="125">
        <v>544.5</v>
      </c>
    </row>
    <row r="39" spans="1:5" ht="30" x14ac:dyDescent="0.25">
      <c r="A39" s="122" t="s">
        <v>113</v>
      </c>
      <c r="B39" s="125">
        <v>0.54</v>
      </c>
      <c r="C39" s="121" t="s">
        <v>16</v>
      </c>
      <c r="D39" s="125">
        <f t="shared" si="0"/>
        <v>1815.2592592592591</v>
      </c>
      <c r="E39" s="125">
        <v>980.24</v>
      </c>
    </row>
    <row r="40" spans="1:5" ht="30" x14ac:dyDescent="0.25">
      <c r="A40" s="122" t="s">
        <v>272</v>
      </c>
      <c r="B40" s="125">
        <v>2</v>
      </c>
      <c r="C40" s="121" t="s">
        <v>273</v>
      </c>
      <c r="D40" s="125">
        <f t="shared" si="0"/>
        <v>548.27499999999998</v>
      </c>
      <c r="E40" s="125">
        <v>1096.55</v>
      </c>
    </row>
    <row r="41" spans="1:5" ht="30" x14ac:dyDescent="0.25">
      <c r="A41" s="122" t="s">
        <v>114</v>
      </c>
      <c r="B41" s="125">
        <v>0.1</v>
      </c>
      <c r="C41" s="121" t="s">
        <v>16</v>
      </c>
      <c r="D41" s="125">
        <f t="shared" si="0"/>
        <v>1791.3</v>
      </c>
      <c r="E41" s="125">
        <v>179.13</v>
      </c>
    </row>
    <row r="42" spans="1:5" x14ac:dyDescent="0.25">
      <c r="A42" s="122" t="s">
        <v>75</v>
      </c>
      <c r="B42" s="125">
        <v>0.16</v>
      </c>
      <c r="C42" s="121" t="s">
        <v>76</v>
      </c>
      <c r="D42" s="125">
        <f t="shared" si="0"/>
        <v>27178.9375</v>
      </c>
      <c r="E42" s="125">
        <v>4348.63</v>
      </c>
    </row>
    <row r="43" spans="1:5" ht="30" x14ac:dyDescent="0.25">
      <c r="A43" s="122" t="s">
        <v>59</v>
      </c>
      <c r="B43" s="125">
        <v>4.5229999999999997</v>
      </c>
      <c r="C43" s="121" t="s">
        <v>16</v>
      </c>
      <c r="D43" s="125">
        <f t="shared" si="0"/>
        <v>1805.4676099933674</v>
      </c>
      <c r="E43" s="125">
        <v>8166.13</v>
      </c>
    </row>
    <row r="44" spans="1:5" x14ac:dyDescent="0.25">
      <c r="A44" s="122" t="s">
        <v>77</v>
      </c>
      <c r="B44" s="125">
        <v>0.14000000000000001</v>
      </c>
      <c r="C44" s="121" t="s">
        <v>15</v>
      </c>
      <c r="D44" s="125">
        <f t="shared" si="0"/>
        <v>15594.928571428569</v>
      </c>
      <c r="E44" s="125">
        <v>2183.29</v>
      </c>
    </row>
    <row r="45" spans="1:5" ht="30" x14ac:dyDescent="0.25">
      <c r="A45" s="122" t="s">
        <v>62</v>
      </c>
      <c r="B45" s="125">
        <v>7</v>
      </c>
      <c r="C45" s="121" t="s">
        <v>18</v>
      </c>
      <c r="D45" s="125">
        <f t="shared" si="0"/>
        <v>227.31714285714287</v>
      </c>
      <c r="E45" s="125">
        <v>1591.22</v>
      </c>
    </row>
    <row r="46" spans="1:5" x14ac:dyDescent="0.25">
      <c r="A46" s="122" t="s">
        <v>102</v>
      </c>
      <c r="B46" s="125">
        <v>5</v>
      </c>
      <c r="C46" s="121" t="s">
        <v>103</v>
      </c>
      <c r="D46" s="125">
        <f t="shared" si="0"/>
        <v>72.22</v>
      </c>
      <c r="E46" s="125">
        <v>361.1</v>
      </c>
    </row>
    <row r="47" spans="1:5" x14ac:dyDescent="0.25">
      <c r="A47" s="122" t="s">
        <v>274</v>
      </c>
      <c r="B47" s="125">
        <v>1</v>
      </c>
      <c r="C47" s="121" t="s">
        <v>13</v>
      </c>
      <c r="D47" s="125">
        <f t="shared" si="0"/>
        <v>7308.67</v>
      </c>
      <c r="E47" s="125">
        <v>7308.67</v>
      </c>
    </row>
    <row r="48" spans="1:5" x14ac:dyDescent="0.25">
      <c r="A48" s="122" t="s">
        <v>275</v>
      </c>
      <c r="B48" s="125">
        <v>1</v>
      </c>
      <c r="C48" s="121" t="s">
        <v>103</v>
      </c>
      <c r="D48" s="125">
        <f t="shared" si="0"/>
        <v>1679.59</v>
      </c>
      <c r="E48" s="125">
        <v>1679.59</v>
      </c>
    </row>
    <row r="49" spans="1:5" ht="30" x14ac:dyDescent="0.25">
      <c r="A49" s="122" t="s">
        <v>276</v>
      </c>
      <c r="B49" s="125">
        <v>1</v>
      </c>
      <c r="C49" s="121" t="s">
        <v>19</v>
      </c>
      <c r="D49" s="125">
        <f t="shared" si="0"/>
        <v>716.63</v>
      </c>
      <c r="E49" s="125">
        <v>716.63</v>
      </c>
    </row>
    <row r="50" spans="1:5" ht="30" x14ac:dyDescent="0.25">
      <c r="A50" s="122" t="s">
        <v>277</v>
      </c>
      <c r="B50" s="125">
        <v>1</v>
      </c>
      <c r="C50" s="121" t="s">
        <v>19</v>
      </c>
      <c r="D50" s="125">
        <f t="shared" si="0"/>
        <v>610.09</v>
      </c>
      <c r="E50" s="125">
        <v>610.09</v>
      </c>
    </row>
    <row r="51" spans="1:5" x14ac:dyDescent="0.25">
      <c r="A51" s="122" t="s">
        <v>278</v>
      </c>
      <c r="B51" s="125">
        <v>0.02</v>
      </c>
      <c r="C51" s="121" t="s">
        <v>17</v>
      </c>
      <c r="D51" s="125">
        <f t="shared" si="0"/>
        <v>143898</v>
      </c>
      <c r="E51" s="125">
        <v>2877.96</v>
      </c>
    </row>
    <row r="52" spans="1:5" x14ac:dyDescent="0.25">
      <c r="A52" s="122" t="s">
        <v>279</v>
      </c>
      <c r="B52" s="125">
        <v>0.04</v>
      </c>
      <c r="C52" s="121" t="s">
        <v>17</v>
      </c>
      <c r="D52" s="125">
        <f t="shared" si="0"/>
        <v>38540.25</v>
      </c>
      <c r="E52" s="125">
        <v>1541.61</v>
      </c>
    </row>
    <row r="53" spans="1:5" x14ac:dyDescent="0.25">
      <c r="A53" s="122" t="s">
        <v>65</v>
      </c>
      <c r="B53" s="125">
        <v>31</v>
      </c>
      <c r="C53" s="121" t="s">
        <v>19</v>
      </c>
      <c r="D53" s="125">
        <f t="shared" si="0"/>
        <v>271.18838709677419</v>
      </c>
      <c r="E53" s="125">
        <v>8406.84</v>
      </c>
    </row>
    <row r="54" spans="1:5" s="102" customFormat="1" ht="28.5" x14ac:dyDescent="0.2">
      <c r="A54" s="126" t="s">
        <v>280</v>
      </c>
      <c r="B54" s="127"/>
      <c r="C54" s="127"/>
      <c r="D54" s="128"/>
      <c r="E54" s="127"/>
    </row>
    <row r="55" spans="1:5" x14ac:dyDescent="0.25">
      <c r="A55" s="122" t="s">
        <v>281</v>
      </c>
      <c r="B55" s="125">
        <v>0.01</v>
      </c>
      <c r="C55" s="121" t="s">
        <v>17</v>
      </c>
      <c r="D55" s="125">
        <f t="shared" si="0"/>
        <v>21562</v>
      </c>
      <c r="E55" s="125">
        <v>215.62</v>
      </c>
    </row>
    <row r="56" spans="1:5" x14ac:dyDescent="0.25">
      <c r="A56" s="122" t="s">
        <v>282</v>
      </c>
      <c r="B56" s="125">
        <v>1</v>
      </c>
      <c r="C56" s="121" t="s">
        <v>120</v>
      </c>
      <c r="D56" s="125">
        <f t="shared" si="0"/>
        <v>286.5</v>
      </c>
      <c r="E56" s="125">
        <v>286.5</v>
      </c>
    </row>
    <row r="57" spans="1:5" ht="30" x14ac:dyDescent="0.25">
      <c r="A57" s="122" t="s">
        <v>283</v>
      </c>
      <c r="B57" s="125">
        <v>2.1999999999999999E-2</v>
      </c>
      <c r="C57" s="121" t="s">
        <v>15</v>
      </c>
      <c r="D57" s="125">
        <f t="shared" si="0"/>
        <v>50858.636363636368</v>
      </c>
      <c r="E57" s="125">
        <v>1118.8900000000001</v>
      </c>
    </row>
    <row r="58" spans="1:5" x14ac:dyDescent="0.25">
      <c r="A58" s="122" t="s">
        <v>284</v>
      </c>
      <c r="B58" s="125">
        <v>4.8179999999999996</v>
      </c>
      <c r="C58" s="121" t="s">
        <v>12</v>
      </c>
      <c r="D58" s="125">
        <f t="shared" si="0"/>
        <v>2594.8277293482774</v>
      </c>
      <c r="E58" s="125">
        <v>12501.88</v>
      </c>
    </row>
    <row r="59" spans="1:5" ht="30" x14ac:dyDescent="0.25">
      <c r="A59" s="122" t="s">
        <v>285</v>
      </c>
      <c r="B59" s="125">
        <v>0.01</v>
      </c>
      <c r="C59" s="121" t="s">
        <v>17</v>
      </c>
      <c r="D59" s="125">
        <f t="shared" si="0"/>
        <v>184447</v>
      </c>
      <c r="E59" s="125">
        <v>1844.47</v>
      </c>
    </row>
    <row r="60" spans="1:5" x14ac:dyDescent="0.25">
      <c r="A60" s="122" t="s">
        <v>121</v>
      </c>
      <c r="B60" s="125">
        <v>0.01</v>
      </c>
      <c r="C60" s="121" t="s">
        <v>17</v>
      </c>
      <c r="D60" s="125">
        <f t="shared" si="0"/>
        <v>55865</v>
      </c>
      <c r="E60" s="125">
        <v>558.65</v>
      </c>
    </row>
    <row r="61" spans="1:5" ht="30" x14ac:dyDescent="0.25">
      <c r="A61" s="122" t="s">
        <v>122</v>
      </c>
      <c r="B61" s="125">
        <v>1.0999999999999999E-2</v>
      </c>
      <c r="C61" s="121" t="s">
        <v>15</v>
      </c>
      <c r="D61" s="125">
        <f t="shared" si="0"/>
        <v>49999.090909090912</v>
      </c>
      <c r="E61" s="125">
        <v>549.99</v>
      </c>
    </row>
    <row r="62" spans="1:5" x14ac:dyDescent="0.25">
      <c r="A62" s="122" t="s">
        <v>286</v>
      </c>
      <c r="B62" s="125">
        <v>0.01</v>
      </c>
      <c r="C62" s="121" t="s">
        <v>17</v>
      </c>
      <c r="D62" s="125">
        <f t="shared" si="0"/>
        <v>58624</v>
      </c>
      <c r="E62" s="125">
        <v>586.24</v>
      </c>
    </row>
    <row r="63" spans="1:5" x14ac:dyDescent="0.25">
      <c r="A63" s="122" t="s">
        <v>287</v>
      </c>
      <c r="B63" s="125">
        <v>0.01</v>
      </c>
      <c r="C63" s="121" t="s">
        <v>17</v>
      </c>
      <c r="D63" s="125">
        <f t="shared" si="0"/>
        <v>38260</v>
      </c>
      <c r="E63" s="125">
        <v>382.6</v>
      </c>
    </row>
    <row r="64" spans="1:5" x14ac:dyDescent="0.25">
      <c r="A64" s="122" t="s">
        <v>288</v>
      </c>
      <c r="B64" s="125">
        <v>0.3</v>
      </c>
      <c r="C64" s="121" t="s">
        <v>115</v>
      </c>
      <c r="D64" s="125">
        <f t="shared" si="0"/>
        <v>2082.1666666666665</v>
      </c>
      <c r="E64" s="125">
        <v>624.65</v>
      </c>
    </row>
    <row r="65" spans="1:5" x14ac:dyDescent="0.25">
      <c r="A65" s="122" t="s">
        <v>202</v>
      </c>
      <c r="B65" s="125">
        <v>0.01</v>
      </c>
      <c r="C65" s="121" t="s">
        <v>76</v>
      </c>
      <c r="D65" s="125">
        <f t="shared" si="0"/>
        <v>27987</v>
      </c>
      <c r="E65" s="125">
        <v>279.87</v>
      </c>
    </row>
    <row r="66" spans="1:5" x14ac:dyDescent="0.25">
      <c r="A66" s="122" t="s">
        <v>289</v>
      </c>
      <c r="B66" s="125">
        <v>0.17</v>
      </c>
      <c r="C66" s="121" t="s">
        <v>16</v>
      </c>
      <c r="D66" s="125">
        <f t="shared" si="0"/>
        <v>1915.5882352941173</v>
      </c>
      <c r="E66" s="125">
        <v>325.64999999999998</v>
      </c>
    </row>
    <row r="67" spans="1:5" ht="30" x14ac:dyDescent="0.25">
      <c r="A67" s="122" t="s">
        <v>66</v>
      </c>
      <c r="B67" s="125">
        <v>2.1800000000000002</v>
      </c>
      <c r="C67" s="121" t="s">
        <v>16</v>
      </c>
      <c r="D67" s="125">
        <f t="shared" si="0"/>
        <v>1814.2981651376147</v>
      </c>
      <c r="E67" s="125">
        <v>3955.17</v>
      </c>
    </row>
    <row r="68" spans="1:5" ht="30" x14ac:dyDescent="0.25">
      <c r="A68" s="122" t="s">
        <v>203</v>
      </c>
      <c r="B68" s="125">
        <v>2.343</v>
      </c>
      <c r="C68" s="121" t="s">
        <v>16</v>
      </c>
      <c r="D68" s="125">
        <f t="shared" si="0"/>
        <v>1834.2424242424242</v>
      </c>
      <c r="E68" s="125">
        <v>4297.63</v>
      </c>
    </row>
    <row r="69" spans="1:5" ht="30" x14ac:dyDescent="0.25">
      <c r="A69" s="122" t="s">
        <v>204</v>
      </c>
      <c r="B69" s="125">
        <v>100</v>
      </c>
      <c r="C69" s="121" t="s">
        <v>67</v>
      </c>
      <c r="D69" s="125">
        <f t="shared" si="0"/>
        <v>36.686300000000003</v>
      </c>
      <c r="E69" s="125">
        <v>3668.63</v>
      </c>
    </row>
    <row r="70" spans="1:5" ht="30" x14ac:dyDescent="0.25">
      <c r="A70" s="122" t="s">
        <v>290</v>
      </c>
      <c r="B70" s="125">
        <v>125</v>
      </c>
      <c r="C70" s="121" t="s">
        <v>207</v>
      </c>
      <c r="D70" s="125">
        <f t="shared" si="0"/>
        <v>72.815119999999993</v>
      </c>
      <c r="E70" s="125">
        <v>9101.89</v>
      </c>
    </row>
    <row r="71" spans="1:5" x14ac:dyDescent="0.25">
      <c r="A71" s="122" t="s">
        <v>291</v>
      </c>
      <c r="B71" s="125">
        <v>1</v>
      </c>
      <c r="C71" s="121" t="s">
        <v>188</v>
      </c>
      <c r="D71" s="125">
        <f t="shared" si="0"/>
        <v>140.22999999999999</v>
      </c>
      <c r="E71" s="125">
        <v>140.22999999999999</v>
      </c>
    </row>
    <row r="72" spans="1:5" x14ac:dyDescent="0.25">
      <c r="A72" s="122" t="s">
        <v>292</v>
      </c>
      <c r="B72" s="125">
        <v>0.01</v>
      </c>
      <c r="C72" s="121" t="s">
        <v>293</v>
      </c>
      <c r="D72" s="125">
        <f t="shared" si="0"/>
        <v>8757</v>
      </c>
      <c r="E72" s="125">
        <v>87.57</v>
      </c>
    </row>
    <row r="73" spans="1:5" ht="30" x14ac:dyDescent="0.25">
      <c r="A73" s="122" t="s">
        <v>210</v>
      </c>
      <c r="B73" s="125" t="s">
        <v>307</v>
      </c>
      <c r="C73" s="121" t="s">
        <v>16</v>
      </c>
      <c r="D73" s="125">
        <f>E73</f>
        <v>3725.59</v>
      </c>
      <c r="E73" s="125">
        <v>3725.59</v>
      </c>
    </row>
    <row r="74" spans="1:5" x14ac:dyDescent="0.25">
      <c r="A74" s="122" t="s">
        <v>294</v>
      </c>
      <c r="B74" s="125">
        <v>11</v>
      </c>
      <c r="C74" s="121" t="s">
        <v>295</v>
      </c>
      <c r="D74" s="125">
        <f t="shared" si="0"/>
        <v>239.54181818181817</v>
      </c>
      <c r="E74" s="125">
        <v>2634.96</v>
      </c>
    </row>
    <row r="75" spans="1:5" ht="30" x14ac:dyDescent="0.25">
      <c r="A75" s="122" t="s">
        <v>211</v>
      </c>
      <c r="B75" s="125">
        <v>0.4</v>
      </c>
      <c r="C75" s="121" t="s">
        <v>16</v>
      </c>
      <c r="D75" s="125">
        <f t="shared" si="0"/>
        <v>1964.4749999999999</v>
      </c>
      <c r="E75" s="125">
        <v>785.79</v>
      </c>
    </row>
    <row r="76" spans="1:5" x14ac:dyDescent="0.25">
      <c r="A76" s="122" t="s">
        <v>212</v>
      </c>
      <c r="B76" s="125">
        <v>0.12</v>
      </c>
      <c r="C76" s="121" t="s">
        <v>16</v>
      </c>
      <c r="D76" s="125">
        <f t="shared" si="0"/>
        <v>1962.75</v>
      </c>
      <c r="E76" s="125">
        <v>235.53</v>
      </c>
    </row>
    <row r="77" spans="1:5" x14ac:dyDescent="0.25">
      <c r="A77" s="122" t="s">
        <v>213</v>
      </c>
      <c r="B77" s="125">
        <v>0.15</v>
      </c>
      <c r="C77" s="121" t="s">
        <v>15</v>
      </c>
      <c r="D77" s="125">
        <f t="shared" si="0"/>
        <v>11827.866666666667</v>
      </c>
      <c r="E77" s="125">
        <v>1774.18</v>
      </c>
    </row>
    <row r="78" spans="1:5" ht="30" x14ac:dyDescent="0.25">
      <c r="A78" s="122" t="s">
        <v>110</v>
      </c>
      <c r="B78" s="125">
        <v>0.01</v>
      </c>
      <c r="C78" s="121" t="s">
        <v>82</v>
      </c>
      <c r="D78" s="125">
        <f t="shared" si="0"/>
        <v>29460</v>
      </c>
      <c r="E78" s="125">
        <v>294.60000000000002</v>
      </c>
    </row>
    <row r="79" spans="1:5" ht="30" x14ac:dyDescent="0.25">
      <c r="A79" s="122" t="s">
        <v>111</v>
      </c>
      <c r="B79" s="125">
        <v>0.04</v>
      </c>
      <c r="C79" s="121" t="s">
        <v>82</v>
      </c>
      <c r="D79" s="125">
        <f t="shared" si="0"/>
        <v>33333.75</v>
      </c>
      <c r="E79" s="125">
        <v>1333.35</v>
      </c>
    </row>
    <row r="80" spans="1:5" ht="30" x14ac:dyDescent="0.25">
      <c r="A80" s="122" t="s">
        <v>214</v>
      </c>
      <c r="B80" s="125">
        <v>0.02</v>
      </c>
      <c r="C80" s="121" t="s">
        <v>82</v>
      </c>
      <c r="D80" s="125">
        <f t="shared" si="0"/>
        <v>26942.5</v>
      </c>
      <c r="E80" s="125">
        <v>538.85</v>
      </c>
    </row>
    <row r="81" spans="1:5" x14ac:dyDescent="0.25">
      <c r="A81" s="122" t="s">
        <v>296</v>
      </c>
      <c r="B81" s="125">
        <v>0.02</v>
      </c>
      <c r="C81" s="121" t="s">
        <v>17</v>
      </c>
      <c r="D81" s="125">
        <f t="shared" si="0"/>
        <v>69542</v>
      </c>
      <c r="E81" s="125">
        <v>1390.84</v>
      </c>
    </row>
    <row r="82" spans="1:5" ht="30" x14ac:dyDescent="0.25">
      <c r="A82" s="122" t="s">
        <v>117</v>
      </c>
      <c r="B82" s="125">
        <v>1E-3</v>
      </c>
      <c r="C82" s="121" t="s">
        <v>81</v>
      </c>
      <c r="D82" s="125">
        <f t="shared" ref="D82:D84" si="2">E82/B82</f>
        <v>169199.99999999997</v>
      </c>
      <c r="E82" s="125">
        <v>169.2</v>
      </c>
    </row>
    <row r="83" spans="1:5" ht="30" x14ac:dyDescent="0.25">
      <c r="A83" s="122" t="s">
        <v>297</v>
      </c>
      <c r="B83" s="125">
        <v>1.6E-2</v>
      </c>
      <c r="C83" s="121" t="s">
        <v>81</v>
      </c>
      <c r="D83" s="125">
        <f t="shared" si="2"/>
        <v>147408.75</v>
      </c>
      <c r="E83" s="125">
        <v>2358.54</v>
      </c>
    </row>
    <row r="84" spans="1:5" ht="30" x14ac:dyDescent="0.25">
      <c r="A84" s="122" t="s">
        <v>215</v>
      </c>
      <c r="B84" s="125">
        <v>7.0000000000000007E-2</v>
      </c>
      <c r="C84" s="121" t="s">
        <v>17</v>
      </c>
      <c r="D84" s="125">
        <f t="shared" si="2"/>
        <v>35809</v>
      </c>
      <c r="E84" s="125">
        <v>2506.63</v>
      </c>
    </row>
    <row r="85" spans="1:5" s="102" customFormat="1" ht="28.5" x14ac:dyDescent="0.2">
      <c r="A85" s="126" t="s">
        <v>38</v>
      </c>
      <c r="B85" s="127"/>
      <c r="C85" s="127"/>
      <c r="D85" s="127"/>
      <c r="E85" s="127"/>
    </row>
    <row r="86" spans="1:5" ht="30" x14ac:dyDescent="0.25">
      <c r="A86" s="122" t="s">
        <v>57</v>
      </c>
      <c r="B86" s="125" t="s">
        <v>239</v>
      </c>
      <c r="C86" s="121" t="s">
        <v>11</v>
      </c>
      <c r="D86" s="125">
        <f>E86</f>
        <v>13693.62</v>
      </c>
      <c r="E86" s="125">
        <v>13693.62</v>
      </c>
    </row>
    <row r="87" spans="1:5" x14ac:dyDescent="0.25">
      <c r="A87" s="122" t="s">
        <v>298</v>
      </c>
      <c r="B87" s="125" t="s">
        <v>20</v>
      </c>
      <c r="C87" s="121" t="s">
        <v>299</v>
      </c>
      <c r="D87" s="125">
        <f t="shared" ref="D87:D91" si="3">E87</f>
        <v>2200</v>
      </c>
      <c r="E87" s="125">
        <v>2200</v>
      </c>
    </row>
    <row r="88" spans="1:5" s="102" customFormat="1" x14ac:dyDescent="0.2">
      <c r="A88" s="126" t="s">
        <v>78</v>
      </c>
      <c r="B88" s="127"/>
      <c r="C88" s="127"/>
      <c r="D88" s="125"/>
      <c r="E88" s="127"/>
    </row>
    <row r="89" spans="1:5" x14ac:dyDescent="0.25">
      <c r="A89" s="122" t="s">
        <v>79</v>
      </c>
      <c r="B89" s="125" t="s">
        <v>239</v>
      </c>
      <c r="C89" s="121" t="s">
        <v>11</v>
      </c>
      <c r="D89" s="125">
        <f t="shared" si="3"/>
        <v>21600</v>
      </c>
      <c r="E89" s="125">
        <v>21600</v>
      </c>
    </row>
    <row r="90" spans="1:5" s="102" customFormat="1" ht="28.5" x14ac:dyDescent="0.2">
      <c r="A90" s="126" t="s">
        <v>217</v>
      </c>
      <c r="B90" s="127"/>
      <c r="C90" s="127"/>
      <c r="D90" s="125"/>
      <c r="E90" s="127"/>
    </row>
    <row r="91" spans="1:5" x14ac:dyDescent="0.25">
      <c r="A91" s="122" t="s">
        <v>218</v>
      </c>
      <c r="B91" s="125" t="s">
        <v>22</v>
      </c>
      <c r="C91" s="121" t="s">
        <v>11</v>
      </c>
      <c r="D91" s="125">
        <f t="shared" si="3"/>
        <v>7845.47</v>
      </c>
      <c r="E91" s="125">
        <v>7845.47</v>
      </c>
    </row>
    <row r="92" spans="1:5" s="28" customFormat="1" x14ac:dyDescent="0.25">
      <c r="A92" s="35" t="s">
        <v>10</v>
      </c>
      <c r="B92" s="39"/>
      <c r="C92" s="39"/>
      <c r="D92" s="59"/>
      <c r="E92" s="60"/>
    </row>
    <row r="93" spans="1:5" s="28" customFormat="1" x14ac:dyDescent="0.25">
      <c r="A93" s="36" t="s">
        <v>70</v>
      </c>
      <c r="B93" s="40" t="s">
        <v>21</v>
      </c>
      <c r="C93" s="40" t="s">
        <v>11</v>
      </c>
      <c r="D93" s="57">
        <f>E93</f>
        <v>53098.324000000001</v>
      </c>
      <c r="E93" s="58">
        <f>SUM(E17:E91)*10%</f>
        <v>53098.324000000001</v>
      </c>
    </row>
    <row r="94" spans="1:5" s="102" customFormat="1" ht="14.25" x14ac:dyDescent="0.2">
      <c r="A94" s="129" t="s">
        <v>24</v>
      </c>
      <c r="B94" s="128"/>
      <c r="C94" s="132"/>
      <c r="D94" s="130"/>
      <c r="E94" s="128">
        <f>SUM(E17:E93)</f>
        <v>584081.56400000001</v>
      </c>
    </row>
    <row r="97" spans="1:5" ht="39.75" customHeight="1" x14ac:dyDescent="0.25">
      <c r="A97" s="210" t="s">
        <v>308</v>
      </c>
      <c r="B97" s="210"/>
      <c r="C97" s="210"/>
      <c r="D97" s="210"/>
      <c r="E97" s="210"/>
    </row>
    <row r="98" spans="1:5" ht="27.75" customHeight="1" x14ac:dyDescent="0.25">
      <c r="A98" s="210" t="s">
        <v>300</v>
      </c>
      <c r="B98" s="210"/>
      <c r="C98" s="210"/>
      <c r="D98" s="210"/>
      <c r="E98" s="210"/>
    </row>
    <row r="99" spans="1:5" ht="24" customHeight="1" x14ac:dyDescent="0.25">
      <c r="A99" s="210" t="s">
        <v>301</v>
      </c>
      <c r="B99" s="210"/>
      <c r="C99" s="210"/>
      <c r="D99" s="210"/>
      <c r="E99" s="210"/>
    </row>
    <row r="100" spans="1:5" ht="30.75" customHeight="1" x14ac:dyDescent="0.25">
      <c r="A100" s="210" t="s">
        <v>302</v>
      </c>
      <c r="B100" s="210"/>
      <c r="C100" s="210"/>
      <c r="D100" s="210"/>
      <c r="E100" s="210"/>
    </row>
    <row r="102" spans="1:5" ht="24.75" customHeight="1" x14ac:dyDescent="0.25"/>
    <row r="103" spans="1:5" ht="18.75" customHeight="1" x14ac:dyDescent="0.25">
      <c r="A103" s="118" t="s">
        <v>303</v>
      </c>
    </row>
    <row r="104" spans="1:5" ht="15.75" customHeight="1" x14ac:dyDescent="0.25">
      <c r="A104" s="119" t="s">
        <v>309</v>
      </c>
    </row>
    <row r="105" spans="1:5" ht="10.5" customHeight="1" x14ac:dyDescent="0.25">
      <c r="B105" s="117"/>
      <c r="D105" s="117" t="s">
        <v>26</v>
      </c>
    </row>
    <row r="107" spans="1:5" x14ac:dyDescent="0.25">
      <c r="A107" s="118" t="s">
        <v>304</v>
      </c>
    </row>
    <row r="108" spans="1:5" ht="10.5" customHeight="1" x14ac:dyDescent="0.25">
      <c r="B108" s="117"/>
      <c r="D108" s="117" t="s">
        <v>26</v>
      </c>
    </row>
    <row r="109" spans="1:5" ht="11.25" customHeight="1" x14ac:dyDescent="0.25"/>
  </sheetData>
  <mergeCells count="10">
    <mergeCell ref="A99:E99"/>
    <mergeCell ref="A100:E100"/>
    <mergeCell ref="A97:E97"/>
    <mergeCell ref="A98:E98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7" width="9.140625" style="92"/>
    <col min="8" max="8" width="14.5703125" style="92" bestFit="1" customWidth="1"/>
    <col min="9" max="16384" width="9.140625" style="92"/>
  </cols>
  <sheetData>
    <row r="1" spans="1:19" s="63" customFormat="1" ht="35.25" customHeight="1" x14ac:dyDescent="0.3">
      <c r="A1" s="193" t="s">
        <v>312</v>
      </c>
      <c r="B1" s="193"/>
      <c r="C1" s="193"/>
      <c r="D1" s="193"/>
      <c r="E1" s="193"/>
      <c r="F1" s="193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313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4" t="s">
        <v>148</v>
      </c>
      <c r="B5" s="194"/>
      <c r="C5" s="194"/>
      <c r="D5" s="194"/>
      <c r="E5" s="194"/>
      <c r="F5" s="194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149</v>
      </c>
      <c r="B6" s="105">
        <v>4</v>
      </c>
      <c r="C6" s="105" t="s">
        <v>150</v>
      </c>
      <c r="D6" s="133">
        <v>3763.7</v>
      </c>
      <c r="E6" s="105" t="s">
        <v>151</v>
      </c>
      <c r="F6" s="107">
        <v>1694</v>
      </c>
      <c r="G6" s="68"/>
      <c r="H6" s="70"/>
      <c r="I6" s="71"/>
      <c r="J6" s="72"/>
      <c r="K6" s="134"/>
      <c r="L6" s="74"/>
      <c r="M6" s="74"/>
      <c r="N6" s="74"/>
      <c r="O6" s="74"/>
      <c r="P6" s="75"/>
      <c r="Q6" s="195"/>
      <c r="R6" s="196"/>
      <c r="S6" s="76"/>
    </row>
    <row r="7" spans="1:19" s="79" customFormat="1" ht="32.25" customHeight="1" x14ac:dyDescent="0.25">
      <c r="A7" s="105" t="s">
        <v>152</v>
      </c>
      <c r="B7" s="105">
        <v>4</v>
      </c>
      <c r="C7" s="105" t="s">
        <v>153</v>
      </c>
      <c r="D7" s="133">
        <v>159.19999999999999</v>
      </c>
      <c r="E7" s="105" t="s">
        <v>154</v>
      </c>
      <c r="F7" s="107">
        <v>1129.4000000000001</v>
      </c>
      <c r="G7" s="68"/>
      <c r="H7" s="70"/>
      <c r="I7" s="71"/>
      <c r="J7" s="72"/>
      <c r="K7" s="134"/>
      <c r="L7" s="74"/>
      <c r="M7" s="74"/>
      <c r="N7" s="74"/>
      <c r="O7" s="74"/>
      <c r="P7" s="75"/>
      <c r="Q7" s="195"/>
      <c r="R7" s="197"/>
      <c r="S7" s="78"/>
    </row>
    <row r="8" spans="1:19" s="79" customFormat="1" ht="46.5" customHeight="1" x14ac:dyDescent="0.25">
      <c r="A8" s="105" t="s">
        <v>155</v>
      </c>
      <c r="B8" s="105">
        <v>57</v>
      </c>
      <c r="C8" s="105" t="s">
        <v>156</v>
      </c>
      <c r="D8" s="107">
        <v>439.3</v>
      </c>
      <c r="E8" s="105" t="s">
        <v>157</v>
      </c>
      <c r="F8" s="107">
        <v>775.2</v>
      </c>
      <c r="G8" s="68"/>
      <c r="H8" s="70"/>
      <c r="I8" s="71"/>
      <c r="J8" s="72"/>
      <c r="K8" s="134"/>
      <c r="L8" s="74"/>
      <c r="M8" s="74"/>
      <c r="N8" s="74"/>
      <c r="O8" s="74"/>
      <c r="P8" s="75"/>
      <c r="Q8" s="195"/>
      <c r="R8" s="196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34"/>
      <c r="L9" s="74"/>
      <c r="M9" s="74"/>
      <c r="N9" s="74"/>
      <c r="O9" s="74"/>
      <c r="P9" s="68"/>
      <c r="Q9" s="134"/>
      <c r="R9" s="135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3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0" t="s">
        <v>158</v>
      </c>
      <c r="B11" s="191"/>
      <c r="C11" s="191"/>
      <c r="D11" s="191"/>
      <c r="E11" s="192"/>
      <c r="F11" s="86" t="s">
        <v>159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0" customFormat="1" ht="30" customHeight="1" x14ac:dyDescent="0.25">
      <c r="A12" s="198" t="s">
        <v>160</v>
      </c>
      <c r="B12" s="199"/>
      <c r="C12" s="199"/>
      <c r="D12" s="199"/>
      <c r="E12" s="200"/>
      <c r="F12" s="108">
        <v>-212901.23899999983</v>
      </c>
      <c r="G12" s="109"/>
    </row>
    <row r="13" spans="1:19" s="110" customFormat="1" ht="30" customHeight="1" x14ac:dyDescent="0.25">
      <c r="A13" s="198" t="s">
        <v>161</v>
      </c>
      <c r="B13" s="199"/>
      <c r="C13" s="199"/>
      <c r="D13" s="199"/>
      <c r="E13" s="200"/>
      <c r="F13" s="108">
        <v>330076.86</v>
      </c>
    </row>
    <row r="14" spans="1:19" s="110" customFormat="1" ht="30" customHeight="1" x14ac:dyDescent="0.25">
      <c r="A14" s="198" t="s">
        <v>162</v>
      </c>
      <c r="B14" s="199"/>
      <c r="C14" s="199"/>
      <c r="D14" s="199"/>
      <c r="E14" s="200"/>
      <c r="F14" s="111">
        <f>SUM(F15:F17)</f>
        <v>635257.66</v>
      </c>
    </row>
    <row r="15" spans="1:19" s="85" customFormat="1" ht="28.5" customHeight="1" x14ac:dyDescent="0.25">
      <c r="A15" s="201" t="s">
        <v>163</v>
      </c>
      <c r="B15" s="202"/>
      <c r="C15" s="202"/>
      <c r="D15" s="202"/>
      <c r="E15" s="203"/>
      <c r="F15" s="88">
        <f>629937.53-21532.34+3305.08</f>
        <v>611710.27</v>
      </c>
    </row>
    <row r="16" spans="1:19" s="85" customFormat="1" ht="24.75" customHeight="1" x14ac:dyDescent="0.25">
      <c r="A16" s="201" t="s">
        <v>164</v>
      </c>
      <c r="B16" s="202"/>
      <c r="C16" s="202"/>
      <c r="D16" s="202"/>
      <c r="E16" s="203"/>
      <c r="F16" s="88">
        <v>20847.39</v>
      </c>
    </row>
    <row r="17" spans="1:19" s="85" customFormat="1" ht="30" customHeight="1" x14ac:dyDescent="0.25">
      <c r="A17" s="201" t="s">
        <v>165</v>
      </c>
      <c r="B17" s="202"/>
      <c r="C17" s="202"/>
      <c r="D17" s="202"/>
      <c r="E17" s="203"/>
      <c r="F17" s="88">
        <v>2700</v>
      </c>
    </row>
    <row r="18" spans="1:19" s="110" customFormat="1" ht="30" customHeight="1" x14ac:dyDescent="0.25">
      <c r="A18" s="198" t="s">
        <v>166</v>
      </c>
      <c r="B18" s="199"/>
      <c r="C18" s="199"/>
      <c r="D18" s="199"/>
      <c r="E18" s="200"/>
      <c r="F18" s="111">
        <f>SUM(F19:F21)</f>
        <v>651003.79999999993</v>
      </c>
    </row>
    <row r="19" spans="1:19" s="85" customFormat="1" ht="30" customHeight="1" x14ac:dyDescent="0.25">
      <c r="A19" s="201" t="s">
        <v>163</v>
      </c>
      <c r="B19" s="202"/>
      <c r="C19" s="202"/>
      <c r="D19" s="202"/>
      <c r="E19" s="203"/>
      <c r="F19" s="88">
        <f>626198.5+3305.08</f>
        <v>629503.57999999996</v>
      </c>
    </row>
    <row r="20" spans="1:19" s="85" customFormat="1" ht="30" customHeight="1" x14ac:dyDescent="0.25">
      <c r="A20" s="201" t="s">
        <v>164</v>
      </c>
      <c r="B20" s="202"/>
      <c r="C20" s="202"/>
      <c r="D20" s="202"/>
      <c r="E20" s="203"/>
      <c r="F20" s="88">
        <v>19250.22</v>
      </c>
    </row>
    <row r="21" spans="1:19" s="89" customFormat="1" ht="30" customHeight="1" x14ac:dyDescent="0.2">
      <c r="A21" s="201" t="s">
        <v>165</v>
      </c>
      <c r="B21" s="202"/>
      <c r="C21" s="202"/>
      <c r="D21" s="202"/>
      <c r="E21" s="203"/>
      <c r="F21" s="88">
        <v>2250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2" customFormat="1" ht="30" customHeight="1" x14ac:dyDescent="0.25">
      <c r="A22" s="198" t="s">
        <v>167</v>
      </c>
      <c r="B22" s="199"/>
      <c r="C22" s="199"/>
      <c r="D22" s="199"/>
      <c r="E22" s="200"/>
      <c r="F22" s="111">
        <f>F12+F18</f>
        <v>438102.5610000001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8" t="s">
        <v>168</v>
      </c>
      <c r="B23" s="199"/>
      <c r="C23" s="199"/>
      <c r="D23" s="199"/>
      <c r="E23" s="200"/>
      <c r="F23" s="111">
        <f>Лист1!E88</f>
        <v>710237.73699999996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8" t="s">
        <v>314</v>
      </c>
      <c r="B24" s="199"/>
      <c r="C24" s="199"/>
      <c r="D24" s="199"/>
      <c r="E24" s="200"/>
      <c r="F24" s="111">
        <f>F22-F23</f>
        <v>-272135.17599999986</v>
      </c>
      <c r="G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8" t="s">
        <v>170</v>
      </c>
      <c r="B25" s="199"/>
      <c r="C25" s="199"/>
      <c r="D25" s="199"/>
      <c r="E25" s="200"/>
      <c r="F25" s="108">
        <f>F13+F14-F18</f>
        <v>314330.72000000009</v>
      </c>
      <c r="G25" s="110"/>
      <c r="H25" s="110">
        <f>255915.01+58415.71</f>
        <v>314330.72000000003</v>
      </c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54.75" customHeight="1" x14ac:dyDescent="0.2">
      <c r="A27" s="204" t="s">
        <v>171</v>
      </c>
      <c r="B27" s="204"/>
      <c r="C27" s="204"/>
      <c r="D27" s="204"/>
    </row>
    <row r="28" spans="1:19" s="63" customFormat="1" ht="21.75" customHeight="1" x14ac:dyDescent="0.25">
      <c r="A28" s="205" t="s">
        <v>172</v>
      </c>
      <c r="B28" s="205"/>
      <c r="C28" s="205"/>
      <c r="D28" s="205"/>
    </row>
    <row r="29" spans="1:19" s="63" customFormat="1" ht="22.5" customHeight="1" x14ac:dyDescent="0.25">
      <c r="A29" s="204" t="s">
        <v>44</v>
      </c>
      <c r="B29" s="204"/>
      <c r="C29" s="204"/>
      <c r="D29" s="204"/>
    </row>
    <row r="30" spans="1:19" s="63" customFormat="1" ht="22.5" customHeight="1" x14ac:dyDescent="0.25">
      <c r="A30" s="204" t="s">
        <v>45</v>
      </c>
      <c r="B30" s="204"/>
      <c r="C30" s="204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7109375" style="137" customWidth="1"/>
    <col min="2" max="2" width="13.85546875" style="137" customWidth="1"/>
    <col min="3" max="3" width="11.7109375" style="137" customWidth="1"/>
    <col min="4" max="4" width="13.7109375" style="137" customWidth="1"/>
    <col min="5" max="5" width="14.7109375" style="137" customWidth="1"/>
    <col min="6" max="255" width="8.140625" style="13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7" customFormat="1" ht="23.25" customHeight="1" x14ac:dyDescent="0.25">
      <c r="A1" s="211"/>
      <c r="B1" s="211"/>
      <c r="C1" s="211"/>
      <c r="D1" s="211"/>
      <c r="E1" s="211"/>
    </row>
    <row r="2" spans="1:5" s="137" customFormat="1" x14ac:dyDescent="0.25">
      <c r="A2" s="211" t="s">
        <v>246</v>
      </c>
      <c r="B2" s="211"/>
      <c r="C2" s="211"/>
      <c r="D2" s="211"/>
      <c r="E2" s="211"/>
    </row>
    <row r="3" spans="1:5" s="137" customFormat="1" ht="15.75" customHeight="1" x14ac:dyDescent="0.25">
      <c r="B3" s="211" t="s">
        <v>305</v>
      </c>
      <c r="C3" s="211"/>
      <c r="D3" s="211"/>
      <c r="E3" s="211"/>
    </row>
    <row r="4" spans="1:5" s="137" customFormat="1" x14ac:dyDescent="0.25">
      <c r="A4" s="212" t="s">
        <v>247</v>
      </c>
      <c r="B4" s="212"/>
      <c r="C4" s="212"/>
      <c r="D4" s="212"/>
      <c r="E4" s="212"/>
    </row>
    <row r="5" spans="1:5" s="137" customFormat="1" x14ac:dyDescent="0.25">
      <c r="A5" s="212" t="s">
        <v>248</v>
      </c>
      <c r="B5" s="212"/>
      <c r="C5" s="212"/>
      <c r="D5" s="212"/>
      <c r="E5" s="212"/>
    </row>
    <row r="6" spans="1:5" s="137" customFormat="1" ht="26.25" customHeight="1" x14ac:dyDescent="0.25">
      <c r="A6" s="211" t="s">
        <v>249</v>
      </c>
      <c r="B6" s="211"/>
      <c r="C6" s="211"/>
      <c r="D6" s="211"/>
      <c r="E6" s="137" t="s">
        <v>315</v>
      </c>
    </row>
    <row r="7" spans="1:5" s="137" customFormat="1" x14ac:dyDescent="0.25">
      <c r="A7" s="211"/>
      <c r="B7" s="211"/>
      <c r="C7" s="211"/>
      <c r="D7" s="211"/>
      <c r="E7" s="211"/>
    </row>
    <row r="8" spans="1:5" s="137" customFormat="1" ht="28.5" customHeight="1" x14ac:dyDescent="0.25">
      <c r="A8" s="213" t="s">
        <v>306</v>
      </c>
      <c r="B8" s="213"/>
      <c r="C8" s="213"/>
      <c r="D8" s="213"/>
      <c r="E8" s="213"/>
    </row>
    <row r="9" spans="1:5" s="137" customFormat="1" ht="29.25" customHeight="1" x14ac:dyDescent="0.25">
      <c r="A9" s="213" t="s">
        <v>251</v>
      </c>
      <c r="B9" s="213"/>
      <c r="C9" s="213"/>
      <c r="D9" s="213"/>
      <c r="E9" s="213"/>
    </row>
    <row r="10" spans="1:5" s="137" customFormat="1" ht="30" customHeight="1" x14ac:dyDescent="0.25">
      <c r="A10" s="213" t="s">
        <v>252</v>
      </c>
      <c r="B10" s="213"/>
      <c r="C10" s="213"/>
      <c r="D10" s="213"/>
      <c r="E10" s="213"/>
    </row>
    <row r="11" spans="1:5" s="137" customFormat="1" ht="30" customHeight="1" x14ac:dyDescent="0.25">
      <c r="A11" s="213" t="s">
        <v>253</v>
      </c>
      <c r="B11" s="213"/>
      <c r="C11" s="213"/>
      <c r="D11" s="213"/>
      <c r="E11" s="213"/>
    </row>
    <row r="12" spans="1:5" s="137" customFormat="1" ht="29.25" customHeight="1" x14ac:dyDescent="0.25">
      <c r="A12" s="213" t="s">
        <v>254</v>
      </c>
      <c r="B12" s="213"/>
      <c r="C12" s="213"/>
      <c r="D12" s="213"/>
      <c r="E12" s="213"/>
    </row>
    <row r="13" spans="1:5" s="137" customFormat="1" ht="28.5" customHeight="1" x14ac:dyDescent="0.25">
      <c r="A13" s="213" t="s">
        <v>255</v>
      </c>
      <c r="B13" s="213"/>
      <c r="C13" s="213"/>
      <c r="D13" s="213"/>
      <c r="E13" s="213"/>
    </row>
    <row r="14" spans="1:5" s="137" customFormat="1" ht="15.75" customHeight="1" x14ac:dyDescent="0.25">
      <c r="A14" s="211"/>
      <c r="B14" s="211"/>
      <c r="C14" s="211"/>
      <c r="D14" s="211"/>
      <c r="E14" s="211"/>
    </row>
    <row r="15" spans="1:5" s="137" customFormat="1" ht="135" x14ac:dyDescent="0.25">
      <c r="A15" s="138" t="s">
        <v>2</v>
      </c>
      <c r="B15" s="139" t="s">
        <v>257</v>
      </c>
      <c r="C15" s="139" t="s">
        <v>0</v>
      </c>
      <c r="D15" s="139" t="s">
        <v>256</v>
      </c>
      <c r="E15" s="139" t="s">
        <v>1</v>
      </c>
    </row>
    <row r="16" spans="1:5" s="137" customFormat="1" x14ac:dyDescent="0.25">
      <c r="A16" s="148" t="s">
        <v>8</v>
      </c>
      <c r="B16" s="140"/>
      <c r="C16" s="140"/>
      <c r="D16" s="140"/>
      <c r="E16" s="140"/>
    </row>
    <row r="17" spans="1:5" s="137" customFormat="1" x14ac:dyDescent="0.25">
      <c r="A17" s="138" t="s">
        <v>54</v>
      </c>
      <c r="B17" s="141" t="s">
        <v>21</v>
      </c>
      <c r="C17" s="141" t="s">
        <v>11</v>
      </c>
      <c r="D17" s="141">
        <v>0.13</v>
      </c>
      <c r="E17" s="141">
        <v>6119.72</v>
      </c>
    </row>
    <row r="18" spans="1:5" s="137" customFormat="1" ht="28.5" x14ac:dyDescent="0.25">
      <c r="A18" s="148" t="s">
        <v>258</v>
      </c>
      <c r="B18" s="140"/>
      <c r="C18" s="140"/>
      <c r="D18" s="140"/>
      <c r="E18" s="140"/>
    </row>
    <row r="19" spans="1:5" s="137" customFormat="1" ht="30" x14ac:dyDescent="0.25">
      <c r="A19" s="138" t="s">
        <v>316</v>
      </c>
      <c r="B19" s="141">
        <v>0.84</v>
      </c>
      <c r="C19" s="141" t="s">
        <v>175</v>
      </c>
      <c r="D19" s="141">
        <f>E19/B19</f>
        <v>1210.702380952381</v>
      </c>
      <c r="E19" s="141">
        <v>1016.99</v>
      </c>
    </row>
    <row r="20" spans="1:5" s="137" customFormat="1" x14ac:dyDescent="0.25">
      <c r="A20" s="138" t="s">
        <v>317</v>
      </c>
      <c r="B20" s="141" t="s">
        <v>22</v>
      </c>
      <c r="C20" s="141" t="s">
        <v>12</v>
      </c>
      <c r="D20" s="141">
        <f>E20</f>
        <v>1397.19</v>
      </c>
      <c r="E20" s="141">
        <v>1397.19</v>
      </c>
    </row>
    <row r="21" spans="1:5" s="137" customFormat="1" x14ac:dyDescent="0.25">
      <c r="A21" s="138" t="s">
        <v>318</v>
      </c>
      <c r="B21" s="141" t="s">
        <v>22</v>
      </c>
      <c r="C21" s="141" t="s">
        <v>12</v>
      </c>
      <c r="D21" s="141">
        <f t="shared" ref="D21:D29" si="0">E21</f>
        <v>18450.599999999999</v>
      </c>
      <c r="E21" s="141">
        <v>18450.599999999999</v>
      </c>
    </row>
    <row r="22" spans="1:5" s="137" customFormat="1" ht="30" x14ac:dyDescent="0.25">
      <c r="A22" s="138" t="s">
        <v>182</v>
      </c>
      <c r="B22" s="141" t="s">
        <v>22</v>
      </c>
      <c r="C22" s="141" t="s">
        <v>81</v>
      </c>
      <c r="D22" s="141">
        <f t="shared" si="0"/>
        <v>1604.11</v>
      </c>
      <c r="E22" s="141">
        <v>1604.11</v>
      </c>
    </row>
    <row r="23" spans="1:5" s="137" customFormat="1" ht="30" x14ac:dyDescent="0.25">
      <c r="A23" s="138" t="s">
        <v>319</v>
      </c>
      <c r="B23" s="141" t="s">
        <v>22</v>
      </c>
      <c r="C23" s="141" t="s">
        <v>81</v>
      </c>
      <c r="D23" s="141">
        <f t="shared" si="0"/>
        <v>1429.17</v>
      </c>
      <c r="E23" s="141">
        <v>1429.17</v>
      </c>
    </row>
    <row r="24" spans="1:5" s="137" customFormat="1" x14ac:dyDescent="0.25">
      <c r="A24" s="138" t="s">
        <v>263</v>
      </c>
      <c r="B24" s="141" t="s">
        <v>240</v>
      </c>
      <c r="C24" s="141" t="s">
        <v>12</v>
      </c>
      <c r="D24" s="141">
        <f t="shared" si="0"/>
        <v>324816.12</v>
      </c>
      <c r="E24" s="141">
        <v>324816.12</v>
      </c>
    </row>
    <row r="25" spans="1:5" s="137" customFormat="1" x14ac:dyDescent="0.25">
      <c r="A25" s="138" t="s">
        <v>264</v>
      </c>
      <c r="B25" s="141" t="s">
        <v>240</v>
      </c>
      <c r="C25" s="141" t="s">
        <v>12</v>
      </c>
      <c r="D25" s="141">
        <f t="shared" si="0"/>
        <v>4393.6400000000003</v>
      </c>
      <c r="E25" s="141">
        <v>4393.6400000000003</v>
      </c>
    </row>
    <row r="26" spans="1:5" s="137" customFormat="1" ht="28.5" x14ac:dyDescent="0.25">
      <c r="A26" s="148" t="s">
        <v>91</v>
      </c>
      <c r="B26" s="140"/>
      <c r="C26" s="140"/>
      <c r="D26" s="141"/>
      <c r="E26" s="140"/>
    </row>
    <row r="27" spans="1:5" s="137" customFormat="1" ht="30" x14ac:dyDescent="0.25">
      <c r="A27" s="138" t="s">
        <v>186</v>
      </c>
      <c r="B27" s="141" t="s">
        <v>22</v>
      </c>
      <c r="C27" s="141" t="s">
        <v>11</v>
      </c>
      <c r="D27" s="141">
        <f t="shared" si="0"/>
        <v>91490.28</v>
      </c>
      <c r="E27" s="141">
        <v>91490.28</v>
      </c>
    </row>
    <row r="28" spans="1:5" s="137" customFormat="1" x14ac:dyDescent="0.25">
      <c r="A28" s="148" t="s">
        <v>92</v>
      </c>
      <c r="B28" s="140"/>
      <c r="C28" s="140"/>
      <c r="D28" s="141"/>
      <c r="E28" s="140"/>
    </row>
    <row r="29" spans="1:5" s="137" customFormat="1" x14ac:dyDescent="0.25">
      <c r="A29" s="138" t="s">
        <v>187</v>
      </c>
      <c r="B29" s="141" t="s">
        <v>239</v>
      </c>
      <c r="C29" s="141" t="s">
        <v>266</v>
      </c>
      <c r="D29" s="141">
        <f t="shared" si="0"/>
        <v>14450</v>
      </c>
      <c r="E29" s="141">
        <v>14450</v>
      </c>
    </row>
    <row r="30" spans="1:5" s="137" customFormat="1" ht="28.5" x14ac:dyDescent="0.25">
      <c r="A30" s="148" t="s">
        <v>267</v>
      </c>
      <c r="B30" s="140"/>
      <c r="C30" s="140"/>
      <c r="D30" s="140"/>
      <c r="E30" s="140"/>
    </row>
    <row r="31" spans="1:5" s="137" customFormat="1" x14ac:dyDescent="0.25">
      <c r="A31" s="138" t="s">
        <v>320</v>
      </c>
      <c r="B31" s="141">
        <v>3</v>
      </c>
      <c r="C31" s="141" t="s">
        <v>13</v>
      </c>
      <c r="D31" s="141">
        <f>E31/B31</f>
        <v>687.46333333333325</v>
      </c>
      <c r="E31" s="141">
        <v>2062.39</v>
      </c>
    </row>
    <row r="32" spans="1:5" s="137" customFormat="1" x14ac:dyDescent="0.25">
      <c r="A32" s="138" t="s">
        <v>321</v>
      </c>
      <c r="B32" s="141">
        <v>1</v>
      </c>
      <c r="C32" s="141" t="s">
        <v>15</v>
      </c>
      <c r="D32" s="141">
        <f t="shared" ref="D32:D78" si="1">E32/B32</f>
        <v>724.61</v>
      </c>
      <c r="E32" s="141">
        <v>724.61</v>
      </c>
    </row>
    <row r="33" spans="1:5" s="137" customFormat="1" ht="30" x14ac:dyDescent="0.25">
      <c r="A33" s="138" t="s">
        <v>322</v>
      </c>
      <c r="B33" s="141" t="s">
        <v>22</v>
      </c>
      <c r="C33" s="141" t="s">
        <v>16</v>
      </c>
      <c r="D33" s="141">
        <f>E33</f>
        <v>4698.97</v>
      </c>
      <c r="E33" s="141">
        <v>4698.97</v>
      </c>
    </row>
    <row r="34" spans="1:5" s="137" customFormat="1" ht="30" x14ac:dyDescent="0.25">
      <c r="A34" s="138" t="s">
        <v>323</v>
      </c>
      <c r="B34" s="141">
        <v>1</v>
      </c>
      <c r="C34" s="141" t="s">
        <v>13</v>
      </c>
      <c r="D34" s="141">
        <f t="shared" si="1"/>
        <v>506.66</v>
      </c>
      <c r="E34" s="141">
        <v>506.66</v>
      </c>
    </row>
    <row r="35" spans="1:5" s="137" customFormat="1" ht="30" x14ac:dyDescent="0.25">
      <c r="A35" s="138" t="s">
        <v>324</v>
      </c>
      <c r="B35" s="141">
        <v>0.01</v>
      </c>
      <c r="C35" s="141" t="s">
        <v>17</v>
      </c>
      <c r="D35" s="141">
        <f t="shared" si="1"/>
        <v>30407</v>
      </c>
      <c r="E35" s="141">
        <v>304.07</v>
      </c>
    </row>
    <row r="36" spans="1:5" s="137" customFormat="1" x14ac:dyDescent="0.25">
      <c r="A36" s="138" t="s">
        <v>269</v>
      </c>
      <c r="B36" s="141">
        <v>1</v>
      </c>
      <c r="C36" s="141" t="s">
        <v>13</v>
      </c>
      <c r="D36" s="141">
        <f t="shared" si="1"/>
        <v>381.42</v>
      </c>
      <c r="E36" s="141">
        <v>381.42</v>
      </c>
    </row>
    <row r="37" spans="1:5" s="137" customFormat="1" ht="30" x14ac:dyDescent="0.25">
      <c r="A37" s="138" t="s">
        <v>223</v>
      </c>
      <c r="B37" s="141">
        <v>4</v>
      </c>
      <c r="C37" s="141" t="s">
        <v>224</v>
      </c>
      <c r="D37" s="141">
        <f t="shared" si="1"/>
        <v>1363.115</v>
      </c>
      <c r="E37" s="141">
        <v>5452.46</v>
      </c>
    </row>
    <row r="38" spans="1:5" s="137" customFormat="1" x14ac:dyDescent="0.25">
      <c r="A38" s="138" t="s">
        <v>325</v>
      </c>
      <c r="B38" s="141">
        <v>0.01</v>
      </c>
      <c r="C38" s="141" t="s">
        <v>17</v>
      </c>
      <c r="D38" s="141">
        <f t="shared" si="1"/>
        <v>61128.999999999993</v>
      </c>
      <c r="E38" s="141">
        <v>611.29</v>
      </c>
    </row>
    <row r="39" spans="1:5" s="137" customFormat="1" x14ac:dyDescent="0.25">
      <c r="A39" s="138" t="s">
        <v>326</v>
      </c>
      <c r="B39" s="141">
        <v>7</v>
      </c>
      <c r="C39" s="141" t="s">
        <v>103</v>
      </c>
      <c r="D39" s="141">
        <f t="shared" si="1"/>
        <v>99.55285714285715</v>
      </c>
      <c r="E39" s="141">
        <v>696.87</v>
      </c>
    </row>
    <row r="40" spans="1:5" s="137" customFormat="1" x14ac:dyDescent="0.25">
      <c r="A40" s="138" t="s">
        <v>58</v>
      </c>
      <c r="B40" s="141">
        <v>1</v>
      </c>
      <c r="C40" s="141" t="s">
        <v>14</v>
      </c>
      <c r="D40" s="141">
        <f t="shared" si="1"/>
        <v>1012.36</v>
      </c>
      <c r="E40" s="141">
        <v>1012.36</v>
      </c>
    </row>
    <row r="41" spans="1:5" s="137" customFormat="1" ht="30" x14ac:dyDescent="0.25">
      <c r="A41" s="138" t="s">
        <v>327</v>
      </c>
      <c r="B41" s="141">
        <v>5</v>
      </c>
      <c r="C41" s="141" t="s">
        <v>188</v>
      </c>
      <c r="D41" s="141">
        <f t="shared" si="1"/>
        <v>669.65800000000002</v>
      </c>
      <c r="E41" s="141">
        <v>3348.29</v>
      </c>
    </row>
    <row r="42" spans="1:5" s="137" customFormat="1" x14ac:dyDescent="0.25">
      <c r="A42" s="138" t="s">
        <v>328</v>
      </c>
      <c r="B42" s="141">
        <v>0.17</v>
      </c>
      <c r="C42" s="141" t="s">
        <v>16</v>
      </c>
      <c r="D42" s="141">
        <f t="shared" si="1"/>
        <v>1813.705882352941</v>
      </c>
      <c r="E42" s="141">
        <v>308.33</v>
      </c>
    </row>
    <row r="43" spans="1:5" s="137" customFormat="1" x14ac:dyDescent="0.25">
      <c r="A43" s="138" t="s">
        <v>113</v>
      </c>
      <c r="B43" s="141">
        <v>0.71</v>
      </c>
      <c r="C43" s="141" t="s">
        <v>16</v>
      </c>
      <c r="D43" s="141">
        <f t="shared" si="1"/>
        <v>1968.9436619718313</v>
      </c>
      <c r="E43" s="141">
        <v>1397.95</v>
      </c>
    </row>
    <row r="44" spans="1:5" s="137" customFormat="1" x14ac:dyDescent="0.25">
      <c r="A44" s="138" t="s">
        <v>272</v>
      </c>
      <c r="B44" s="141">
        <v>1.002</v>
      </c>
      <c r="C44" s="141" t="s">
        <v>273</v>
      </c>
      <c r="D44" s="141">
        <f t="shared" si="1"/>
        <v>1104.2714570858284</v>
      </c>
      <c r="E44" s="141">
        <v>1106.48</v>
      </c>
    </row>
    <row r="45" spans="1:5" s="137" customFormat="1" ht="30" x14ac:dyDescent="0.25">
      <c r="A45" s="138" t="s">
        <v>114</v>
      </c>
      <c r="B45" s="141">
        <v>0.27</v>
      </c>
      <c r="C45" s="141" t="s">
        <v>16</v>
      </c>
      <c r="D45" s="141">
        <f t="shared" si="1"/>
        <v>2032.6296296296293</v>
      </c>
      <c r="E45" s="141">
        <v>548.80999999999995</v>
      </c>
    </row>
    <row r="46" spans="1:5" s="137" customFormat="1" x14ac:dyDescent="0.25">
      <c r="A46" s="138" t="s">
        <v>75</v>
      </c>
      <c r="B46" s="141">
        <v>0.14000000000000001</v>
      </c>
      <c r="C46" s="141" t="s">
        <v>76</v>
      </c>
      <c r="D46" s="141">
        <f t="shared" si="1"/>
        <v>30535.357142857138</v>
      </c>
      <c r="E46" s="141">
        <v>4274.95</v>
      </c>
    </row>
    <row r="47" spans="1:5" s="137" customFormat="1" ht="30" x14ac:dyDescent="0.25">
      <c r="A47" s="138" t="s">
        <v>59</v>
      </c>
      <c r="B47" s="141">
        <v>4.6859999999999999</v>
      </c>
      <c r="C47" s="141" t="s">
        <v>16</v>
      </c>
      <c r="D47" s="141">
        <f t="shared" si="1"/>
        <v>2018.7665386256938</v>
      </c>
      <c r="E47" s="141">
        <v>9459.94</v>
      </c>
    </row>
    <row r="48" spans="1:5" s="137" customFormat="1" ht="30" x14ac:dyDescent="0.25">
      <c r="A48" s="138" t="s">
        <v>329</v>
      </c>
      <c r="B48" s="141">
        <v>5.6589999999999998</v>
      </c>
      <c r="C48" s="141" t="s">
        <v>16</v>
      </c>
      <c r="D48" s="141">
        <f t="shared" si="1"/>
        <v>2023.4210991341229</v>
      </c>
      <c r="E48" s="141">
        <v>11450.54</v>
      </c>
    </row>
    <row r="49" spans="1:5" s="137" customFormat="1" x14ac:dyDescent="0.25">
      <c r="A49" s="138" t="s">
        <v>77</v>
      </c>
      <c r="B49" s="141">
        <v>0.44</v>
      </c>
      <c r="C49" s="141" t="s">
        <v>15</v>
      </c>
      <c r="D49" s="141">
        <f t="shared" si="1"/>
        <v>16921.068181818184</v>
      </c>
      <c r="E49" s="141">
        <v>7445.27</v>
      </c>
    </row>
    <row r="50" spans="1:5" s="137" customFormat="1" ht="30" x14ac:dyDescent="0.25">
      <c r="A50" s="138" t="s">
        <v>62</v>
      </c>
      <c r="B50" s="141">
        <v>4</v>
      </c>
      <c r="C50" s="141" t="s">
        <v>18</v>
      </c>
      <c r="D50" s="141">
        <f t="shared" si="1"/>
        <v>252.17250000000001</v>
      </c>
      <c r="E50" s="141">
        <v>1008.69</v>
      </c>
    </row>
    <row r="51" spans="1:5" s="137" customFormat="1" x14ac:dyDescent="0.25">
      <c r="A51" s="138" t="s">
        <v>330</v>
      </c>
      <c r="B51" s="141">
        <v>6</v>
      </c>
      <c r="C51" s="141" t="s">
        <v>103</v>
      </c>
      <c r="D51" s="141">
        <f t="shared" si="1"/>
        <v>79.528333333333336</v>
      </c>
      <c r="E51" s="141">
        <v>477.17</v>
      </c>
    </row>
    <row r="52" spans="1:5" s="137" customFormat="1" x14ac:dyDescent="0.25">
      <c r="A52" s="138" t="s">
        <v>274</v>
      </c>
      <c r="B52" s="141">
        <v>1</v>
      </c>
      <c r="C52" s="141" t="s">
        <v>13</v>
      </c>
      <c r="D52" s="141">
        <f t="shared" si="1"/>
        <v>7183.98</v>
      </c>
      <c r="E52" s="141">
        <v>7183.98</v>
      </c>
    </row>
    <row r="53" spans="1:5" s="137" customFormat="1" x14ac:dyDescent="0.25">
      <c r="A53" s="138" t="s">
        <v>196</v>
      </c>
      <c r="B53" s="141">
        <v>1</v>
      </c>
      <c r="C53" s="141" t="s">
        <v>14</v>
      </c>
      <c r="D53" s="141">
        <f>E53</f>
        <v>11647.16</v>
      </c>
      <c r="E53" s="141">
        <v>11647.16</v>
      </c>
    </row>
    <row r="54" spans="1:5" s="137" customFormat="1" ht="30" x14ac:dyDescent="0.25">
      <c r="A54" s="138" t="s">
        <v>276</v>
      </c>
      <c r="B54" s="141">
        <v>1</v>
      </c>
      <c r="C54" s="141" t="s">
        <v>19</v>
      </c>
      <c r="D54" s="141">
        <f t="shared" si="1"/>
        <v>868.12</v>
      </c>
      <c r="E54" s="141">
        <v>868.12</v>
      </c>
    </row>
    <row r="55" spans="1:5" s="137" customFormat="1" x14ac:dyDescent="0.25">
      <c r="A55" s="138" t="s">
        <v>277</v>
      </c>
      <c r="B55" s="141">
        <v>0.01</v>
      </c>
      <c r="C55" s="141" t="s">
        <v>19</v>
      </c>
      <c r="D55" s="141">
        <f t="shared" si="1"/>
        <v>30424</v>
      </c>
      <c r="E55" s="141">
        <v>304.24</v>
      </c>
    </row>
    <row r="56" spans="1:5" s="137" customFormat="1" x14ac:dyDescent="0.25">
      <c r="A56" s="138" t="s">
        <v>65</v>
      </c>
      <c r="B56" s="141">
        <v>31</v>
      </c>
      <c r="C56" s="141" t="s">
        <v>19</v>
      </c>
      <c r="D56" s="141">
        <f t="shared" si="1"/>
        <v>299.86354838709678</v>
      </c>
      <c r="E56" s="141">
        <v>9295.77</v>
      </c>
    </row>
    <row r="57" spans="1:5" s="137" customFormat="1" ht="28.5" x14ac:dyDescent="0.25">
      <c r="A57" s="148" t="s">
        <v>280</v>
      </c>
      <c r="B57" s="140"/>
      <c r="C57" s="140"/>
      <c r="D57" s="141"/>
      <c r="E57" s="140"/>
    </row>
    <row r="58" spans="1:5" s="137" customFormat="1" x14ac:dyDescent="0.25">
      <c r="A58" s="138" t="s">
        <v>331</v>
      </c>
      <c r="B58" s="141">
        <v>0.01</v>
      </c>
      <c r="C58" s="141" t="s">
        <v>17</v>
      </c>
      <c r="D58" s="141">
        <f t="shared" si="1"/>
        <v>34929</v>
      </c>
      <c r="E58" s="141">
        <v>349.29</v>
      </c>
    </row>
    <row r="59" spans="1:5" s="137" customFormat="1" x14ac:dyDescent="0.25">
      <c r="A59" s="138" t="s">
        <v>332</v>
      </c>
      <c r="B59" s="141">
        <v>6.3E-2</v>
      </c>
      <c r="C59" s="141" t="s">
        <v>15</v>
      </c>
      <c r="D59" s="141">
        <f t="shared" si="1"/>
        <v>17432.380952380954</v>
      </c>
      <c r="E59" s="141">
        <v>1098.24</v>
      </c>
    </row>
    <row r="60" spans="1:5" s="137" customFormat="1" x14ac:dyDescent="0.25">
      <c r="A60" s="138" t="s">
        <v>333</v>
      </c>
      <c r="B60" s="141">
        <v>1</v>
      </c>
      <c r="C60" s="141" t="s">
        <v>13</v>
      </c>
      <c r="D60" s="141">
        <f t="shared" si="1"/>
        <v>265.86</v>
      </c>
      <c r="E60" s="141">
        <v>265.86</v>
      </c>
    </row>
    <row r="61" spans="1:5" s="137" customFormat="1" ht="30" x14ac:dyDescent="0.25">
      <c r="A61" s="138" t="s">
        <v>322</v>
      </c>
      <c r="B61" s="141" t="s">
        <v>22</v>
      </c>
      <c r="C61" s="141" t="s">
        <v>16</v>
      </c>
      <c r="D61" s="141">
        <f>E61</f>
        <v>4578.6499999999996</v>
      </c>
      <c r="E61" s="141">
        <v>4578.6499999999996</v>
      </c>
    </row>
    <row r="62" spans="1:5" s="137" customFormat="1" x14ac:dyDescent="0.25">
      <c r="A62" s="138" t="s">
        <v>119</v>
      </c>
      <c r="B62" s="141">
        <v>0.36</v>
      </c>
      <c r="C62" s="141" t="s">
        <v>17</v>
      </c>
      <c r="D62" s="141">
        <f t="shared" si="1"/>
        <v>4416.5277777777783</v>
      </c>
      <c r="E62" s="141">
        <v>1589.95</v>
      </c>
    </row>
    <row r="63" spans="1:5" s="137" customFormat="1" ht="30" x14ac:dyDescent="0.25">
      <c r="A63" s="138" t="s">
        <v>334</v>
      </c>
      <c r="B63" s="141">
        <v>11.16</v>
      </c>
      <c r="C63" s="141" t="s">
        <v>12</v>
      </c>
      <c r="D63" s="141">
        <f t="shared" si="1"/>
        <v>314.12275985663081</v>
      </c>
      <c r="E63" s="141">
        <v>3505.61</v>
      </c>
    </row>
    <row r="64" spans="1:5" s="137" customFormat="1" x14ac:dyDescent="0.25">
      <c r="A64" s="138" t="s">
        <v>121</v>
      </c>
      <c r="B64" s="141">
        <v>0.05</v>
      </c>
      <c r="C64" s="141" t="s">
        <v>17</v>
      </c>
      <c r="D64" s="141">
        <f t="shared" si="1"/>
        <v>57860.399999999994</v>
      </c>
      <c r="E64" s="141">
        <v>2893.02</v>
      </c>
    </row>
    <row r="65" spans="1:5" s="137" customFormat="1" x14ac:dyDescent="0.25">
      <c r="A65" s="138" t="s">
        <v>286</v>
      </c>
      <c r="B65" s="141">
        <v>0.04</v>
      </c>
      <c r="C65" s="141" t="s">
        <v>17</v>
      </c>
      <c r="D65" s="141">
        <f t="shared" si="1"/>
        <v>61018.25</v>
      </c>
      <c r="E65" s="141">
        <v>2440.73</v>
      </c>
    </row>
    <row r="66" spans="1:5" s="137" customFormat="1" x14ac:dyDescent="0.25">
      <c r="A66" s="138" t="s">
        <v>335</v>
      </c>
      <c r="B66" s="141">
        <v>0.01</v>
      </c>
      <c r="C66" s="141" t="s">
        <v>17</v>
      </c>
      <c r="D66" s="141">
        <f t="shared" si="1"/>
        <v>75931</v>
      </c>
      <c r="E66" s="141">
        <v>759.31</v>
      </c>
    </row>
    <row r="67" spans="1:5" s="137" customFormat="1" x14ac:dyDescent="0.25">
      <c r="A67" s="138" t="s">
        <v>288</v>
      </c>
      <c r="B67" s="141">
        <v>0.3</v>
      </c>
      <c r="C67" s="141" t="s">
        <v>115</v>
      </c>
      <c r="D67" s="141">
        <f t="shared" si="1"/>
        <v>2343.7333333333336</v>
      </c>
      <c r="E67" s="141">
        <v>703.12</v>
      </c>
    </row>
    <row r="68" spans="1:5" s="137" customFormat="1" x14ac:dyDescent="0.25">
      <c r="A68" s="138" t="s">
        <v>202</v>
      </c>
      <c r="B68" s="141">
        <v>0.02</v>
      </c>
      <c r="C68" s="141" t="s">
        <v>76</v>
      </c>
      <c r="D68" s="141">
        <f t="shared" si="1"/>
        <v>29843.5</v>
      </c>
      <c r="E68" s="141">
        <v>596.87</v>
      </c>
    </row>
    <row r="69" spans="1:5" s="137" customFormat="1" x14ac:dyDescent="0.25">
      <c r="A69" s="138" t="s">
        <v>289</v>
      </c>
      <c r="B69" s="141">
        <v>0.1</v>
      </c>
      <c r="C69" s="141" t="s">
        <v>16</v>
      </c>
      <c r="D69" s="141">
        <f t="shared" si="1"/>
        <v>2103.3000000000002</v>
      </c>
      <c r="E69" s="141">
        <v>210.33</v>
      </c>
    </row>
    <row r="70" spans="1:5" s="137" customFormat="1" ht="30" x14ac:dyDescent="0.25">
      <c r="A70" s="138" t="s">
        <v>66</v>
      </c>
      <c r="B70" s="141">
        <v>2.34</v>
      </c>
      <c r="C70" s="141" t="s">
        <v>16</v>
      </c>
      <c r="D70" s="141">
        <f t="shared" si="1"/>
        <v>2025.5897435897436</v>
      </c>
      <c r="E70" s="141">
        <v>4739.88</v>
      </c>
    </row>
    <row r="71" spans="1:5" s="137" customFormat="1" ht="30" x14ac:dyDescent="0.25">
      <c r="A71" s="138" t="s">
        <v>203</v>
      </c>
      <c r="B71" s="141">
        <v>2.343</v>
      </c>
      <c r="C71" s="141" t="s">
        <v>16</v>
      </c>
      <c r="D71" s="141">
        <f t="shared" si="1"/>
        <v>2007.9129321382843</v>
      </c>
      <c r="E71" s="141">
        <v>4704.54</v>
      </c>
    </row>
    <row r="72" spans="1:5" s="137" customFormat="1" x14ac:dyDescent="0.25">
      <c r="A72" s="138" t="s">
        <v>204</v>
      </c>
      <c r="B72" s="141">
        <v>190</v>
      </c>
      <c r="C72" s="141" t="s">
        <v>67</v>
      </c>
      <c r="D72" s="141">
        <f t="shared" si="1"/>
        <v>58.452631578947368</v>
      </c>
      <c r="E72" s="141">
        <v>11106</v>
      </c>
    </row>
    <row r="73" spans="1:5" s="137" customFormat="1" ht="30" x14ac:dyDescent="0.25">
      <c r="A73" s="138" t="s">
        <v>116</v>
      </c>
      <c r="B73" s="141">
        <v>180</v>
      </c>
      <c r="C73" s="141" t="s">
        <v>109</v>
      </c>
      <c r="D73" s="141">
        <f t="shared" si="1"/>
        <v>58.173277777777784</v>
      </c>
      <c r="E73" s="141">
        <v>10471.19</v>
      </c>
    </row>
    <row r="74" spans="1:5" s="137" customFormat="1" x14ac:dyDescent="0.25">
      <c r="A74" s="138" t="s">
        <v>210</v>
      </c>
      <c r="B74" s="141" t="s">
        <v>338</v>
      </c>
      <c r="C74" s="141" t="s">
        <v>16</v>
      </c>
      <c r="D74" s="141">
        <f>E74</f>
        <v>5998.78</v>
      </c>
      <c r="E74" s="141">
        <v>5998.78</v>
      </c>
    </row>
    <row r="75" spans="1:5" s="137" customFormat="1" ht="30" x14ac:dyDescent="0.25">
      <c r="A75" s="138" t="s">
        <v>211</v>
      </c>
      <c r="B75" s="141">
        <v>0.4</v>
      </c>
      <c r="C75" s="141" t="s">
        <v>16</v>
      </c>
      <c r="D75" s="141">
        <f t="shared" si="1"/>
        <v>1972.45</v>
      </c>
      <c r="E75" s="141">
        <v>788.98</v>
      </c>
    </row>
    <row r="76" spans="1:5" s="137" customFormat="1" x14ac:dyDescent="0.25">
      <c r="A76" s="138" t="s">
        <v>212</v>
      </c>
      <c r="B76" s="141">
        <v>0.06</v>
      </c>
      <c r="C76" s="141" t="s">
        <v>16</v>
      </c>
      <c r="D76" s="141">
        <f t="shared" si="1"/>
        <v>2206.5</v>
      </c>
      <c r="E76" s="141">
        <v>132.38999999999999</v>
      </c>
    </row>
    <row r="77" spans="1:5" s="137" customFormat="1" x14ac:dyDescent="0.25">
      <c r="A77" s="138" t="s">
        <v>213</v>
      </c>
      <c r="B77" s="141">
        <v>1.4999999999999999E-2</v>
      </c>
      <c r="C77" s="141" t="s">
        <v>15</v>
      </c>
      <c r="D77" s="141">
        <f t="shared" si="1"/>
        <v>13278.666666666668</v>
      </c>
      <c r="E77" s="141">
        <v>199.18</v>
      </c>
    </row>
    <row r="78" spans="1:5" s="137" customFormat="1" x14ac:dyDescent="0.25">
      <c r="A78" s="138" t="s">
        <v>110</v>
      </c>
      <c r="B78" s="141">
        <v>0.01</v>
      </c>
      <c r="C78" s="141" t="s">
        <v>82</v>
      </c>
      <c r="D78" s="141">
        <f t="shared" si="1"/>
        <v>34009</v>
      </c>
      <c r="E78" s="141">
        <v>340.09</v>
      </c>
    </row>
    <row r="79" spans="1:5" s="137" customFormat="1" ht="28.5" x14ac:dyDescent="0.25">
      <c r="A79" s="148" t="s">
        <v>38</v>
      </c>
      <c r="B79" s="140"/>
      <c r="C79" s="140"/>
      <c r="D79" s="140"/>
      <c r="E79" s="140"/>
    </row>
    <row r="80" spans="1:5" s="137" customFormat="1" ht="30" x14ac:dyDescent="0.25">
      <c r="A80" s="138" t="s">
        <v>57</v>
      </c>
      <c r="B80" s="141" t="s">
        <v>239</v>
      </c>
      <c r="C80" s="141" t="s">
        <v>11</v>
      </c>
      <c r="D80" s="141">
        <f>E80</f>
        <v>12353.83</v>
      </c>
      <c r="E80" s="141">
        <v>12353.83</v>
      </c>
    </row>
    <row r="81" spans="1:5" s="137" customFormat="1" x14ac:dyDescent="0.25">
      <c r="A81" s="148" t="s">
        <v>78</v>
      </c>
      <c r="B81" s="140"/>
      <c r="C81" s="140"/>
      <c r="D81" s="141"/>
      <c r="E81" s="140"/>
    </row>
    <row r="82" spans="1:5" s="137" customFormat="1" x14ac:dyDescent="0.25">
      <c r="A82" s="138" t="s">
        <v>79</v>
      </c>
      <c r="B82" s="141" t="s">
        <v>239</v>
      </c>
      <c r="C82" s="141" t="s">
        <v>11</v>
      </c>
      <c r="D82" s="141">
        <f t="shared" ref="D82:D85" si="2">E82</f>
        <v>21600</v>
      </c>
      <c r="E82" s="141">
        <v>21600</v>
      </c>
    </row>
    <row r="83" spans="1:5" s="137" customFormat="1" ht="42.75" x14ac:dyDescent="0.25">
      <c r="A83" s="148" t="s">
        <v>336</v>
      </c>
      <c r="B83" s="140"/>
      <c r="C83" s="140"/>
      <c r="D83" s="141"/>
      <c r="E83" s="140"/>
    </row>
    <row r="84" spans="1:5" s="137" customFormat="1" x14ac:dyDescent="0.25">
      <c r="A84" s="138" t="s">
        <v>218</v>
      </c>
      <c r="B84" s="141" t="s">
        <v>22</v>
      </c>
      <c r="C84" s="141" t="s">
        <v>11</v>
      </c>
      <c r="D84" s="141">
        <f t="shared" si="2"/>
        <v>381.85</v>
      </c>
      <c r="E84" s="141">
        <v>381.85</v>
      </c>
    </row>
    <row r="85" spans="1:5" s="137" customFormat="1" ht="30" x14ac:dyDescent="0.25">
      <c r="A85" s="138" t="s">
        <v>337</v>
      </c>
      <c r="B85" s="141" t="s">
        <v>22</v>
      </c>
      <c r="C85" s="141" t="s">
        <v>11</v>
      </c>
      <c r="D85" s="141">
        <f t="shared" si="2"/>
        <v>2118.37</v>
      </c>
      <c r="E85" s="141">
        <v>2118.37</v>
      </c>
    </row>
    <row r="86" spans="1:5" s="28" customFormat="1" x14ac:dyDescent="0.25">
      <c r="A86" s="35" t="s">
        <v>10</v>
      </c>
      <c r="B86" s="142"/>
      <c r="C86" s="142"/>
      <c r="D86" s="142"/>
      <c r="E86" s="143"/>
    </row>
    <row r="87" spans="1:5" s="28" customFormat="1" x14ac:dyDescent="0.25">
      <c r="A87" s="36" t="s">
        <v>70</v>
      </c>
      <c r="B87" s="144" t="s">
        <v>21</v>
      </c>
      <c r="C87" s="144" t="s">
        <v>11</v>
      </c>
      <c r="D87" s="144">
        <f>E87</f>
        <v>64567.066999999995</v>
      </c>
      <c r="E87" s="145">
        <f>SUM(E16:E85)*10%</f>
        <v>64567.066999999995</v>
      </c>
    </row>
    <row r="88" spans="1:5" s="137" customFormat="1" x14ac:dyDescent="0.25">
      <c r="A88" s="146" t="s">
        <v>24</v>
      </c>
      <c r="B88" s="141"/>
      <c r="C88" s="141"/>
      <c r="D88" s="141"/>
      <c r="E88" s="147">
        <f>SUM(E16:E87)</f>
        <v>710237.73699999996</v>
      </c>
    </row>
    <row r="89" spans="1:5" s="137" customFormat="1" x14ac:dyDescent="0.25">
      <c r="A89" s="211"/>
      <c r="B89" s="211"/>
      <c r="C89" s="211"/>
      <c r="D89" s="211"/>
      <c r="E89" s="211"/>
    </row>
    <row r="90" spans="1:5" s="137" customFormat="1" x14ac:dyDescent="0.25">
      <c r="A90" s="211"/>
      <c r="B90" s="211"/>
      <c r="C90" s="211"/>
      <c r="D90" s="211"/>
      <c r="E90" s="211"/>
    </row>
    <row r="91" spans="1:5" s="137" customFormat="1" ht="39.75" customHeight="1" x14ac:dyDescent="0.25">
      <c r="A91" s="213" t="s">
        <v>339</v>
      </c>
      <c r="B91" s="213"/>
      <c r="C91" s="213"/>
      <c r="D91" s="213"/>
      <c r="E91" s="213"/>
    </row>
    <row r="92" spans="1:5" s="137" customFormat="1" ht="27.75" customHeight="1" x14ac:dyDescent="0.25">
      <c r="A92" s="213" t="s">
        <v>300</v>
      </c>
      <c r="B92" s="213"/>
      <c r="C92" s="213"/>
      <c r="D92" s="213"/>
      <c r="E92" s="213"/>
    </row>
    <row r="93" spans="1:5" s="137" customFormat="1" ht="24" customHeight="1" x14ac:dyDescent="0.25">
      <c r="A93" s="213" t="s">
        <v>301</v>
      </c>
      <c r="B93" s="213"/>
      <c r="C93" s="213"/>
      <c r="D93" s="213"/>
      <c r="E93" s="213"/>
    </row>
    <row r="94" spans="1:5" s="137" customFormat="1" ht="30.75" customHeight="1" x14ac:dyDescent="0.25">
      <c r="A94" s="213" t="s">
        <v>302</v>
      </c>
      <c r="B94" s="213"/>
      <c r="C94" s="213"/>
      <c r="D94" s="213"/>
      <c r="E94" s="213"/>
    </row>
    <row r="95" spans="1:5" s="137" customFormat="1" x14ac:dyDescent="0.25">
      <c r="A95" s="211"/>
      <c r="B95" s="211"/>
      <c r="C95" s="211"/>
      <c r="D95" s="211"/>
      <c r="E95" s="211"/>
    </row>
    <row r="96" spans="1:5" s="137" customFormat="1" ht="24.75" customHeight="1" x14ac:dyDescent="0.25">
      <c r="B96" s="213"/>
      <c r="C96" s="213"/>
      <c r="D96" s="213"/>
      <c r="E96" s="213"/>
    </row>
    <row r="97" spans="1:5" s="137" customFormat="1" ht="18.75" customHeight="1" x14ac:dyDescent="0.25">
      <c r="A97" s="211" t="s">
        <v>303</v>
      </c>
      <c r="B97" s="211"/>
      <c r="C97" s="211"/>
      <c r="D97" s="211"/>
      <c r="E97" s="211"/>
    </row>
    <row r="98" spans="1:5" s="137" customFormat="1" ht="15.75" customHeight="1" x14ac:dyDescent="0.25">
      <c r="A98" s="211" t="s">
        <v>340</v>
      </c>
      <c r="B98" s="211"/>
      <c r="C98" s="211"/>
      <c r="D98" s="211"/>
      <c r="E98" s="211"/>
    </row>
    <row r="99" spans="1:5" s="137" customFormat="1" ht="10.5" customHeight="1" x14ac:dyDescent="0.25">
      <c r="B99" s="211"/>
      <c r="C99" s="211"/>
      <c r="D99" s="211" t="s">
        <v>26</v>
      </c>
      <c r="E99" s="211"/>
    </row>
    <row r="100" spans="1:5" s="137" customFormat="1" x14ac:dyDescent="0.25">
      <c r="A100" s="211"/>
      <c r="B100" s="211"/>
      <c r="C100" s="211"/>
      <c r="D100" s="211"/>
      <c r="E100" s="211"/>
    </row>
    <row r="101" spans="1:5" s="137" customFormat="1" x14ac:dyDescent="0.25">
      <c r="A101" s="211" t="s">
        <v>304</v>
      </c>
      <c r="B101" s="211"/>
      <c r="C101" s="211"/>
      <c r="D101" s="211"/>
      <c r="E101" s="211"/>
    </row>
    <row r="102" spans="1:5" s="137" customFormat="1" ht="10.5" customHeight="1" x14ac:dyDescent="0.25">
      <c r="B102" s="211"/>
      <c r="C102" s="211"/>
      <c r="D102" s="211" t="s">
        <v>26</v>
      </c>
      <c r="E102" s="211"/>
    </row>
    <row r="103" spans="1:5" s="137" customFormat="1" ht="11.25" customHeight="1" x14ac:dyDescent="0.25">
      <c r="A103" s="211"/>
      <c r="B103" s="211"/>
      <c r="C103" s="211"/>
      <c r="D103" s="211"/>
      <c r="E103" s="211"/>
    </row>
  </sheetData>
  <mergeCells count="31">
    <mergeCell ref="A100:E100"/>
    <mergeCell ref="A101:E101"/>
    <mergeCell ref="B102:C102"/>
    <mergeCell ref="D102:E102"/>
    <mergeCell ref="A103:E103"/>
    <mergeCell ref="A95:E95"/>
    <mergeCell ref="B96:E96"/>
    <mergeCell ref="A97:E97"/>
    <mergeCell ref="A98:E98"/>
    <mergeCell ref="B99:C99"/>
    <mergeCell ref="D99:E99"/>
    <mergeCell ref="A6:D6"/>
    <mergeCell ref="A7:E7"/>
    <mergeCell ref="A8:E8"/>
    <mergeCell ref="A9:E9"/>
    <mergeCell ref="A94:E94"/>
    <mergeCell ref="A10:E10"/>
    <mergeCell ref="A11:E11"/>
    <mergeCell ref="A12:E12"/>
    <mergeCell ref="A13:E13"/>
    <mergeCell ref="A14:E14"/>
    <mergeCell ref="A89:E89"/>
    <mergeCell ref="A90:E90"/>
    <mergeCell ref="A91:E91"/>
    <mergeCell ref="A92:E92"/>
    <mergeCell ref="A93:E93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5" workbookViewId="0">
      <selection activeCell="C38" sqref="C38"/>
    </sheetView>
  </sheetViews>
  <sheetFormatPr defaultColWidth="9.140625" defaultRowHeight="15" x14ac:dyDescent="0.25"/>
  <cols>
    <col min="1" max="1" width="12.5703125" style="92" customWidth="1"/>
    <col min="2" max="2" width="14.5703125" style="92" customWidth="1"/>
    <col min="3" max="3" width="19.5703125" style="92" customWidth="1"/>
    <col min="4" max="4" width="14.42578125" style="92" customWidth="1"/>
    <col min="5" max="5" width="18.28515625" style="92" customWidth="1"/>
    <col min="6" max="6" width="16.28515625" style="92" customWidth="1"/>
    <col min="7" max="7" width="9.140625" style="92"/>
    <col min="8" max="8" width="14.5703125" style="92" bestFit="1" customWidth="1"/>
    <col min="9" max="16384" width="9.140625" style="92"/>
  </cols>
  <sheetData>
    <row r="1" spans="1:19" s="63" customFormat="1" ht="35.25" customHeight="1" x14ac:dyDescent="0.3">
      <c r="A1" s="193" t="s">
        <v>386</v>
      </c>
      <c r="B1" s="193"/>
      <c r="C1" s="193"/>
      <c r="D1" s="193"/>
      <c r="E1" s="193"/>
      <c r="F1" s="193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387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194" t="s">
        <v>148</v>
      </c>
      <c r="B5" s="194"/>
      <c r="C5" s="194"/>
      <c r="D5" s="194"/>
      <c r="E5" s="194"/>
      <c r="F5" s="194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149</v>
      </c>
      <c r="B6" s="105">
        <v>4</v>
      </c>
      <c r="C6" s="105" t="s">
        <v>150</v>
      </c>
      <c r="D6" s="133">
        <v>3763.7</v>
      </c>
      <c r="E6" s="105" t="s">
        <v>151</v>
      </c>
      <c r="F6" s="107">
        <v>1694</v>
      </c>
      <c r="G6" s="68"/>
      <c r="H6" s="70"/>
      <c r="I6" s="71"/>
      <c r="J6" s="72"/>
      <c r="K6" s="149"/>
      <c r="L6" s="74"/>
      <c r="M6" s="74"/>
      <c r="N6" s="74"/>
      <c r="O6" s="74"/>
      <c r="P6" s="75"/>
      <c r="Q6" s="195"/>
      <c r="R6" s="196"/>
      <c r="S6" s="76"/>
    </row>
    <row r="7" spans="1:19" s="79" customFormat="1" ht="32.25" customHeight="1" x14ac:dyDescent="0.25">
      <c r="A7" s="105" t="s">
        <v>152</v>
      </c>
      <c r="B7" s="105">
        <v>4</v>
      </c>
      <c r="C7" s="105" t="s">
        <v>153</v>
      </c>
      <c r="D7" s="133">
        <v>159.19999999999999</v>
      </c>
      <c r="E7" s="105" t="s">
        <v>154</v>
      </c>
      <c r="F7" s="107">
        <v>1129.4000000000001</v>
      </c>
      <c r="G7" s="68"/>
      <c r="H7" s="70"/>
      <c r="I7" s="71"/>
      <c r="J7" s="72"/>
      <c r="K7" s="149"/>
      <c r="L7" s="74"/>
      <c r="M7" s="74"/>
      <c r="N7" s="74"/>
      <c r="O7" s="74"/>
      <c r="P7" s="75"/>
      <c r="Q7" s="195"/>
      <c r="R7" s="197"/>
      <c r="S7" s="78"/>
    </row>
    <row r="8" spans="1:19" s="79" customFormat="1" ht="46.5" customHeight="1" x14ac:dyDescent="0.25">
      <c r="A8" s="105" t="s">
        <v>155</v>
      </c>
      <c r="B8" s="105">
        <v>57</v>
      </c>
      <c r="C8" s="105" t="s">
        <v>156</v>
      </c>
      <c r="D8" s="107">
        <v>439.3</v>
      </c>
      <c r="E8" s="105" t="s">
        <v>157</v>
      </c>
      <c r="F8" s="107">
        <v>775.2</v>
      </c>
      <c r="G8" s="68"/>
      <c r="H8" s="70"/>
      <c r="I8" s="71"/>
      <c r="J8" s="72"/>
      <c r="K8" s="149"/>
      <c r="L8" s="74"/>
      <c r="M8" s="74"/>
      <c r="N8" s="74"/>
      <c r="O8" s="74"/>
      <c r="P8" s="75"/>
      <c r="Q8" s="195"/>
      <c r="R8" s="196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49"/>
      <c r="L9" s="74"/>
      <c r="M9" s="74"/>
      <c r="N9" s="74"/>
      <c r="O9" s="74"/>
      <c r="P9" s="68"/>
      <c r="Q9" s="149"/>
      <c r="R9" s="150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51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190" t="s">
        <v>158</v>
      </c>
      <c r="B11" s="191"/>
      <c r="C11" s="191"/>
      <c r="D11" s="191"/>
      <c r="E11" s="192"/>
      <c r="F11" s="86" t="s">
        <v>159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0" customFormat="1" ht="30" customHeight="1" x14ac:dyDescent="0.25">
      <c r="A12" s="198" t="s">
        <v>160</v>
      </c>
      <c r="B12" s="199"/>
      <c r="C12" s="199"/>
      <c r="D12" s="199"/>
      <c r="E12" s="200"/>
      <c r="F12" s="108">
        <v>-272135.17599999986</v>
      </c>
      <c r="G12" s="175"/>
    </row>
    <row r="13" spans="1:19" s="110" customFormat="1" ht="30" customHeight="1" x14ac:dyDescent="0.25">
      <c r="A13" s="198" t="s">
        <v>161</v>
      </c>
      <c r="B13" s="199"/>
      <c r="C13" s="199"/>
      <c r="D13" s="199"/>
      <c r="E13" s="200"/>
      <c r="F13" s="108">
        <v>314330.72000000009</v>
      </c>
    </row>
    <row r="14" spans="1:19" s="110" customFormat="1" ht="30" customHeight="1" x14ac:dyDescent="0.25">
      <c r="A14" s="198" t="s">
        <v>162</v>
      </c>
      <c r="B14" s="199"/>
      <c r="C14" s="199"/>
      <c r="D14" s="199"/>
      <c r="E14" s="200"/>
      <c r="F14" s="111">
        <f>SUM(F15:F17)</f>
        <v>909884.83</v>
      </c>
    </row>
    <row r="15" spans="1:19" s="85" customFormat="1" ht="28.5" customHeight="1" x14ac:dyDescent="0.25">
      <c r="A15" s="201" t="s">
        <v>163</v>
      </c>
      <c r="B15" s="202"/>
      <c r="C15" s="202"/>
      <c r="D15" s="202"/>
      <c r="E15" s="203"/>
      <c r="F15" s="88">
        <v>870519.86</v>
      </c>
    </row>
    <row r="16" spans="1:19" s="85" customFormat="1" ht="24.75" customHeight="1" x14ac:dyDescent="0.25">
      <c r="A16" s="201" t="s">
        <v>164</v>
      </c>
      <c r="B16" s="202"/>
      <c r="C16" s="202"/>
      <c r="D16" s="202"/>
      <c r="E16" s="203"/>
      <c r="F16" s="88">
        <v>36814.97</v>
      </c>
    </row>
    <row r="17" spans="1:19" s="85" customFormat="1" ht="30" customHeight="1" x14ac:dyDescent="0.25">
      <c r="A17" s="201" t="s">
        <v>165</v>
      </c>
      <c r="B17" s="202"/>
      <c r="C17" s="202"/>
      <c r="D17" s="202"/>
      <c r="E17" s="203"/>
      <c r="F17" s="88">
        <v>2550</v>
      </c>
    </row>
    <row r="18" spans="1:19" s="110" customFormat="1" ht="30" customHeight="1" x14ac:dyDescent="0.25">
      <c r="A18" s="198" t="s">
        <v>166</v>
      </c>
      <c r="B18" s="199"/>
      <c r="C18" s="199"/>
      <c r="D18" s="199"/>
      <c r="E18" s="200"/>
      <c r="F18" s="111">
        <f>SUM(F19:F21)</f>
        <v>881054.84</v>
      </c>
    </row>
    <row r="19" spans="1:19" s="85" customFormat="1" ht="30" customHeight="1" x14ac:dyDescent="0.25">
      <c r="A19" s="201" t="s">
        <v>163</v>
      </c>
      <c r="B19" s="202"/>
      <c r="C19" s="202"/>
      <c r="D19" s="202"/>
      <c r="E19" s="203"/>
      <c r="F19" s="88">
        <v>844189.36</v>
      </c>
    </row>
    <row r="20" spans="1:19" s="85" customFormat="1" ht="30" customHeight="1" x14ac:dyDescent="0.25">
      <c r="A20" s="201" t="s">
        <v>164</v>
      </c>
      <c r="B20" s="202"/>
      <c r="C20" s="202"/>
      <c r="D20" s="202"/>
      <c r="E20" s="203"/>
      <c r="F20" s="88">
        <v>34315.480000000003</v>
      </c>
    </row>
    <row r="21" spans="1:19" s="89" customFormat="1" ht="30" customHeight="1" x14ac:dyDescent="0.2">
      <c r="A21" s="201" t="s">
        <v>165</v>
      </c>
      <c r="B21" s="202"/>
      <c r="C21" s="202"/>
      <c r="D21" s="202"/>
      <c r="E21" s="203"/>
      <c r="F21" s="88">
        <v>2550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2" customFormat="1" ht="30" customHeight="1" x14ac:dyDescent="0.25">
      <c r="A22" s="198" t="s">
        <v>167</v>
      </c>
      <c r="B22" s="199"/>
      <c r="C22" s="199"/>
      <c r="D22" s="199"/>
      <c r="E22" s="200"/>
      <c r="F22" s="111">
        <f>F12+F18</f>
        <v>608919.66400000011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8" t="s">
        <v>168</v>
      </c>
      <c r="B23" s="199"/>
      <c r="C23" s="199"/>
      <c r="D23" s="199"/>
      <c r="E23" s="200"/>
      <c r="F23" s="111">
        <f>акт21!E105</f>
        <v>831253.61450000026</v>
      </c>
      <c r="G23" s="176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8" t="s">
        <v>314</v>
      </c>
      <c r="B24" s="199"/>
      <c r="C24" s="199"/>
      <c r="D24" s="199"/>
      <c r="E24" s="200"/>
      <c r="F24" s="111">
        <f>F22-F23</f>
        <v>-222333.95050000015</v>
      </c>
      <c r="G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8" t="s">
        <v>170</v>
      </c>
      <c r="B25" s="199"/>
      <c r="C25" s="199"/>
      <c r="D25" s="199"/>
      <c r="E25" s="200"/>
      <c r="F25" s="108">
        <f>F13+F14-F18</f>
        <v>343160.71000000008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54.75" customHeight="1" x14ac:dyDescent="0.2">
      <c r="A27" s="204" t="s">
        <v>171</v>
      </c>
      <c r="B27" s="204"/>
      <c r="C27" s="204"/>
      <c r="D27" s="204"/>
    </row>
    <row r="28" spans="1:19" s="63" customFormat="1" ht="21.75" hidden="1" customHeight="1" x14ac:dyDescent="0.25">
      <c r="A28" s="205" t="s">
        <v>388</v>
      </c>
      <c r="B28" s="205"/>
      <c r="C28" s="205"/>
      <c r="D28" s="205"/>
    </row>
    <row r="29" spans="1:19" s="63" customFormat="1" ht="22.5" customHeight="1" x14ac:dyDescent="0.25">
      <c r="A29" s="204" t="s">
        <v>44</v>
      </c>
      <c r="B29" s="204"/>
      <c r="C29" s="204"/>
      <c r="D29" s="204"/>
    </row>
    <row r="30" spans="1:19" s="63" customFormat="1" ht="22.5" customHeight="1" x14ac:dyDescent="0.25">
      <c r="A30" s="204" t="s">
        <v>45</v>
      </c>
      <c r="B30" s="204"/>
      <c r="C30" s="204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7"/>
  <sheetViews>
    <sheetView topLeftCell="A87" workbookViewId="0">
      <selection activeCell="A106" sqref="A106:E106"/>
    </sheetView>
  </sheetViews>
  <sheetFormatPr defaultColWidth="8.140625" defaultRowHeight="15" x14ac:dyDescent="0.25"/>
  <cols>
    <col min="1" max="1" width="63.28515625" style="152" customWidth="1"/>
    <col min="2" max="2" width="16.42578125" style="152" customWidth="1"/>
    <col min="3" max="3" width="15.140625" style="152" customWidth="1"/>
    <col min="4" max="4" width="16.85546875" style="152" customWidth="1"/>
    <col min="5" max="5" width="16.42578125" style="152" customWidth="1"/>
    <col min="6" max="6" width="9.42578125" style="152" bestFit="1" customWidth="1"/>
    <col min="7" max="255" width="8.140625" style="152"/>
    <col min="256" max="256" width="8.7109375" style="152" customWidth="1"/>
    <col min="257" max="257" width="31.5703125" style="152" customWidth="1"/>
    <col min="258" max="258" width="13.85546875" style="152" customWidth="1"/>
    <col min="259" max="259" width="19.140625" style="152" customWidth="1"/>
    <col min="260" max="260" width="17.5703125" style="152" customWidth="1"/>
    <col min="261" max="261" width="14.7109375" style="152" customWidth="1"/>
    <col min="262" max="511" width="8.140625" style="152"/>
    <col min="512" max="512" width="8.7109375" style="152" customWidth="1"/>
    <col min="513" max="513" width="31.5703125" style="152" customWidth="1"/>
    <col min="514" max="514" width="13.85546875" style="152" customWidth="1"/>
    <col min="515" max="515" width="19.140625" style="152" customWidth="1"/>
    <col min="516" max="516" width="17.5703125" style="152" customWidth="1"/>
    <col min="517" max="517" width="14.7109375" style="152" customWidth="1"/>
    <col min="518" max="767" width="8.140625" style="152"/>
    <col min="768" max="768" width="8.7109375" style="152" customWidth="1"/>
    <col min="769" max="769" width="31.5703125" style="152" customWidth="1"/>
    <col min="770" max="770" width="13.85546875" style="152" customWidth="1"/>
    <col min="771" max="771" width="19.140625" style="152" customWidth="1"/>
    <col min="772" max="772" width="17.5703125" style="152" customWidth="1"/>
    <col min="773" max="773" width="14.7109375" style="152" customWidth="1"/>
    <col min="774" max="1023" width="8.140625" style="152"/>
    <col min="1024" max="1024" width="8.7109375" style="152" customWidth="1"/>
    <col min="1025" max="1025" width="31.5703125" style="152" customWidth="1"/>
    <col min="1026" max="1026" width="13.85546875" style="152" customWidth="1"/>
    <col min="1027" max="1027" width="19.140625" style="152" customWidth="1"/>
    <col min="1028" max="1028" width="17.5703125" style="152" customWidth="1"/>
    <col min="1029" max="1029" width="14.7109375" style="152" customWidth="1"/>
    <col min="1030" max="1279" width="8.140625" style="152"/>
    <col min="1280" max="1280" width="8.7109375" style="152" customWidth="1"/>
    <col min="1281" max="1281" width="31.5703125" style="152" customWidth="1"/>
    <col min="1282" max="1282" width="13.85546875" style="152" customWidth="1"/>
    <col min="1283" max="1283" width="19.140625" style="152" customWidth="1"/>
    <col min="1284" max="1284" width="17.5703125" style="152" customWidth="1"/>
    <col min="1285" max="1285" width="14.7109375" style="152" customWidth="1"/>
    <col min="1286" max="1535" width="8.140625" style="152"/>
    <col min="1536" max="1536" width="8.7109375" style="152" customWidth="1"/>
    <col min="1537" max="1537" width="31.5703125" style="152" customWidth="1"/>
    <col min="1538" max="1538" width="13.85546875" style="152" customWidth="1"/>
    <col min="1539" max="1539" width="19.140625" style="152" customWidth="1"/>
    <col min="1540" max="1540" width="17.5703125" style="152" customWidth="1"/>
    <col min="1541" max="1541" width="14.7109375" style="152" customWidth="1"/>
    <col min="1542" max="1791" width="8.140625" style="152"/>
    <col min="1792" max="1792" width="8.7109375" style="152" customWidth="1"/>
    <col min="1793" max="1793" width="31.5703125" style="152" customWidth="1"/>
    <col min="1794" max="1794" width="13.85546875" style="152" customWidth="1"/>
    <col min="1795" max="1795" width="19.140625" style="152" customWidth="1"/>
    <col min="1796" max="1796" width="17.5703125" style="152" customWidth="1"/>
    <col min="1797" max="1797" width="14.7109375" style="152" customWidth="1"/>
    <col min="1798" max="2047" width="8.140625" style="152"/>
    <col min="2048" max="2048" width="8.7109375" style="152" customWidth="1"/>
    <col min="2049" max="2049" width="31.5703125" style="152" customWidth="1"/>
    <col min="2050" max="2050" width="13.85546875" style="152" customWidth="1"/>
    <col min="2051" max="2051" width="19.140625" style="152" customWidth="1"/>
    <col min="2052" max="2052" width="17.5703125" style="152" customWidth="1"/>
    <col min="2053" max="2053" width="14.7109375" style="152" customWidth="1"/>
    <col min="2054" max="2303" width="8.140625" style="152"/>
    <col min="2304" max="2304" width="8.7109375" style="152" customWidth="1"/>
    <col min="2305" max="2305" width="31.5703125" style="152" customWidth="1"/>
    <col min="2306" max="2306" width="13.85546875" style="152" customWidth="1"/>
    <col min="2307" max="2307" width="19.140625" style="152" customWidth="1"/>
    <col min="2308" max="2308" width="17.5703125" style="152" customWidth="1"/>
    <col min="2309" max="2309" width="14.7109375" style="152" customWidth="1"/>
    <col min="2310" max="2559" width="8.140625" style="152"/>
    <col min="2560" max="2560" width="8.7109375" style="152" customWidth="1"/>
    <col min="2561" max="2561" width="31.5703125" style="152" customWidth="1"/>
    <col min="2562" max="2562" width="13.85546875" style="152" customWidth="1"/>
    <col min="2563" max="2563" width="19.140625" style="152" customWidth="1"/>
    <col min="2564" max="2564" width="17.5703125" style="152" customWidth="1"/>
    <col min="2565" max="2565" width="14.7109375" style="152" customWidth="1"/>
    <col min="2566" max="2815" width="8.140625" style="152"/>
    <col min="2816" max="2816" width="8.7109375" style="152" customWidth="1"/>
    <col min="2817" max="2817" width="31.5703125" style="152" customWidth="1"/>
    <col min="2818" max="2818" width="13.85546875" style="152" customWidth="1"/>
    <col min="2819" max="2819" width="19.140625" style="152" customWidth="1"/>
    <col min="2820" max="2820" width="17.5703125" style="152" customWidth="1"/>
    <col min="2821" max="2821" width="14.7109375" style="152" customWidth="1"/>
    <col min="2822" max="3071" width="8.140625" style="152"/>
    <col min="3072" max="3072" width="8.7109375" style="152" customWidth="1"/>
    <col min="3073" max="3073" width="31.5703125" style="152" customWidth="1"/>
    <col min="3074" max="3074" width="13.85546875" style="152" customWidth="1"/>
    <col min="3075" max="3075" width="19.140625" style="152" customWidth="1"/>
    <col min="3076" max="3076" width="17.5703125" style="152" customWidth="1"/>
    <col min="3077" max="3077" width="14.7109375" style="152" customWidth="1"/>
    <col min="3078" max="3327" width="8.140625" style="152"/>
    <col min="3328" max="3328" width="8.7109375" style="152" customWidth="1"/>
    <col min="3329" max="3329" width="31.5703125" style="152" customWidth="1"/>
    <col min="3330" max="3330" width="13.85546875" style="152" customWidth="1"/>
    <col min="3331" max="3331" width="19.140625" style="152" customWidth="1"/>
    <col min="3332" max="3332" width="17.5703125" style="152" customWidth="1"/>
    <col min="3333" max="3333" width="14.7109375" style="152" customWidth="1"/>
    <col min="3334" max="3583" width="8.140625" style="152"/>
    <col min="3584" max="3584" width="8.7109375" style="152" customWidth="1"/>
    <col min="3585" max="3585" width="31.5703125" style="152" customWidth="1"/>
    <col min="3586" max="3586" width="13.85546875" style="152" customWidth="1"/>
    <col min="3587" max="3587" width="19.140625" style="152" customWidth="1"/>
    <col min="3588" max="3588" width="17.5703125" style="152" customWidth="1"/>
    <col min="3589" max="3589" width="14.7109375" style="152" customWidth="1"/>
    <col min="3590" max="3839" width="8.140625" style="152"/>
    <col min="3840" max="3840" width="8.7109375" style="152" customWidth="1"/>
    <col min="3841" max="3841" width="31.5703125" style="152" customWidth="1"/>
    <col min="3842" max="3842" width="13.85546875" style="152" customWidth="1"/>
    <col min="3843" max="3843" width="19.140625" style="152" customWidth="1"/>
    <col min="3844" max="3844" width="17.5703125" style="152" customWidth="1"/>
    <col min="3845" max="3845" width="14.7109375" style="152" customWidth="1"/>
    <col min="3846" max="4095" width="8.140625" style="152"/>
    <col min="4096" max="4096" width="8.7109375" style="152" customWidth="1"/>
    <col min="4097" max="4097" width="31.5703125" style="152" customWidth="1"/>
    <col min="4098" max="4098" width="13.85546875" style="152" customWidth="1"/>
    <col min="4099" max="4099" width="19.140625" style="152" customWidth="1"/>
    <col min="4100" max="4100" width="17.5703125" style="152" customWidth="1"/>
    <col min="4101" max="4101" width="14.7109375" style="152" customWidth="1"/>
    <col min="4102" max="4351" width="8.140625" style="152"/>
    <col min="4352" max="4352" width="8.7109375" style="152" customWidth="1"/>
    <col min="4353" max="4353" width="31.5703125" style="152" customWidth="1"/>
    <col min="4354" max="4354" width="13.85546875" style="152" customWidth="1"/>
    <col min="4355" max="4355" width="19.140625" style="152" customWidth="1"/>
    <col min="4356" max="4356" width="17.5703125" style="152" customWidth="1"/>
    <col min="4357" max="4357" width="14.7109375" style="152" customWidth="1"/>
    <col min="4358" max="4607" width="8.140625" style="152"/>
    <col min="4608" max="4608" width="8.7109375" style="152" customWidth="1"/>
    <col min="4609" max="4609" width="31.5703125" style="152" customWidth="1"/>
    <col min="4610" max="4610" width="13.85546875" style="152" customWidth="1"/>
    <col min="4611" max="4611" width="19.140625" style="152" customWidth="1"/>
    <col min="4612" max="4612" width="17.5703125" style="152" customWidth="1"/>
    <col min="4613" max="4613" width="14.7109375" style="152" customWidth="1"/>
    <col min="4614" max="4863" width="8.140625" style="152"/>
    <col min="4864" max="4864" width="8.7109375" style="152" customWidth="1"/>
    <col min="4865" max="4865" width="31.5703125" style="152" customWidth="1"/>
    <col min="4866" max="4866" width="13.85546875" style="152" customWidth="1"/>
    <col min="4867" max="4867" width="19.140625" style="152" customWidth="1"/>
    <col min="4868" max="4868" width="17.5703125" style="152" customWidth="1"/>
    <col min="4869" max="4869" width="14.7109375" style="152" customWidth="1"/>
    <col min="4870" max="5119" width="8.140625" style="152"/>
    <col min="5120" max="5120" width="8.7109375" style="152" customWidth="1"/>
    <col min="5121" max="5121" width="31.5703125" style="152" customWidth="1"/>
    <col min="5122" max="5122" width="13.85546875" style="152" customWidth="1"/>
    <col min="5123" max="5123" width="19.140625" style="152" customWidth="1"/>
    <col min="5124" max="5124" width="17.5703125" style="152" customWidth="1"/>
    <col min="5125" max="5125" width="14.7109375" style="152" customWidth="1"/>
    <col min="5126" max="5375" width="8.140625" style="152"/>
    <col min="5376" max="5376" width="8.7109375" style="152" customWidth="1"/>
    <col min="5377" max="5377" width="31.5703125" style="152" customWidth="1"/>
    <col min="5378" max="5378" width="13.85546875" style="152" customWidth="1"/>
    <col min="5379" max="5379" width="19.140625" style="152" customWidth="1"/>
    <col min="5380" max="5380" width="17.5703125" style="152" customWidth="1"/>
    <col min="5381" max="5381" width="14.7109375" style="152" customWidth="1"/>
    <col min="5382" max="5631" width="8.140625" style="152"/>
    <col min="5632" max="5632" width="8.7109375" style="152" customWidth="1"/>
    <col min="5633" max="5633" width="31.5703125" style="152" customWidth="1"/>
    <col min="5634" max="5634" width="13.85546875" style="152" customWidth="1"/>
    <col min="5635" max="5635" width="19.140625" style="152" customWidth="1"/>
    <col min="5636" max="5636" width="17.5703125" style="152" customWidth="1"/>
    <col min="5637" max="5637" width="14.7109375" style="152" customWidth="1"/>
    <col min="5638" max="5887" width="8.140625" style="152"/>
    <col min="5888" max="5888" width="8.7109375" style="152" customWidth="1"/>
    <col min="5889" max="5889" width="31.5703125" style="152" customWidth="1"/>
    <col min="5890" max="5890" width="13.85546875" style="152" customWidth="1"/>
    <col min="5891" max="5891" width="19.140625" style="152" customWidth="1"/>
    <col min="5892" max="5892" width="17.5703125" style="152" customWidth="1"/>
    <col min="5893" max="5893" width="14.7109375" style="152" customWidth="1"/>
    <col min="5894" max="6143" width="8.140625" style="152"/>
    <col min="6144" max="6144" width="8.7109375" style="152" customWidth="1"/>
    <col min="6145" max="6145" width="31.5703125" style="152" customWidth="1"/>
    <col min="6146" max="6146" width="13.85546875" style="152" customWidth="1"/>
    <col min="6147" max="6147" width="19.140625" style="152" customWidth="1"/>
    <col min="6148" max="6148" width="17.5703125" style="152" customWidth="1"/>
    <col min="6149" max="6149" width="14.7109375" style="152" customWidth="1"/>
    <col min="6150" max="6399" width="8.140625" style="152"/>
    <col min="6400" max="6400" width="8.7109375" style="152" customWidth="1"/>
    <col min="6401" max="6401" width="31.5703125" style="152" customWidth="1"/>
    <col min="6402" max="6402" width="13.85546875" style="152" customWidth="1"/>
    <col min="6403" max="6403" width="19.140625" style="152" customWidth="1"/>
    <col min="6404" max="6404" width="17.5703125" style="152" customWidth="1"/>
    <col min="6405" max="6405" width="14.7109375" style="152" customWidth="1"/>
    <col min="6406" max="6655" width="8.140625" style="152"/>
    <col min="6656" max="6656" width="8.7109375" style="152" customWidth="1"/>
    <col min="6657" max="6657" width="31.5703125" style="152" customWidth="1"/>
    <col min="6658" max="6658" width="13.85546875" style="152" customWidth="1"/>
    <col min="6659" max="6659" width="19.140625" style="152" customWidth="1"/>
    <col min="6660" max="6660" width="17.5703125" style="152" customWidth="1"/>
    <col min="6661" max="6661" width="14.7109375" style="152" customWidth="1"/>
    <col min="6662" max="6911" width="8.140625" style="152"/>
    <col min="6912" max="6912" width="8.7109375" style="152" customWidth="1"/>
    <col min="6913" max="6913" width="31.5703125" style="152" customWidth="1"/>
    <col min="6914" max="6914" width="13.85546875" style="152" customWidth="1"/>
    <col min="6915" max="6915" width="19.140625" style="152" customWidth="1"/>
    <col min="6916" max="6916" width="17.5703125" style="152" customWidth="1"/>
    <col min="6917" max="6917" width="14.7109375" style="152" customWidth="1"/>
    <col min="6918" max="7167" width="8.140625" style="152"/>
    <col min="7168" max="7168" width="8.7109375" style="152" customWidth="1"/>
    <col min="7169" max="7169" width="31.5703125" style="152" customWidth="1"/>
    <col min="7170" max="7170" width="13.85546875" style="152" customWidth="1"/>
    <col min="7171" max="7171" width="19.140625" style="152" customWidth="1"/>
    <col min="7172" max="7172" width="17.5703125" style="152" customWidth="1"/>
    <col min="7173" max="7173" width="14.7109375" style="152" customWidth="1"/>
    <col min="7174" max="7423" width="8.140625" style="152"/>
    <col min="7424" max="7424" width="8.7109375" style="152" customWidth="1"/>
    <col min="7425" max="7425" width="31.5703125" style="152" customWidth="1"/>
    <col min="7426" max="7426" width="13.85546875" style="152" customWidth="1"/>
    <col min="7427" max="7427" width="19.140625" style="152" customWidth="1"/>
    <col min="7428" max="7428" width="17.5703125" style="152" customWidth="1"/>
    <col min="7429" max="7429" width="14.7109375" style="152" customWidth="1"/>
    <col min="7430" max="7679" width="8.140625" style="152"/>
    <col min="7680" max="7680" width="8.7109375" style="152" customWidth="1"/>
    <col min="7681" max="7681" width="31.5703125" style="152" customWidth="1"/>
    <col min="7682" max="7682" width="13.85546875" style="152" customWidth="1"/>
    <col min="7683" max="7683" width="19.140625" style="152" customWidth="1"/>
    <col min="7684" max="7684" width="17.5703125" style="152" customWidth="1"/>
    <col min="7685" max="7685" width="14.7109375" style="152" customWidth="1"/>
    <col min="7686" max="7935" width="8.140625" style="152"/>
    <col min="7936" max="7936" width="8.7109375" style="152" customWidth="1"/>
    <col min="7937" max="7937" width="31.5703125" style="152" customWidth="1"/>
    <col min="7938" max="7938" width="13.85546875" style="152" customWidth="1"/>
    <col min="7939" max="7939" width="19.140625" style="152" customWidth="1"/>
    <col min="7940" max="7940" width="17.5703125" style="152" customWidth="1"/>
    <col min="7941" max="7941" width="14.7109375" style="152" customWidth="1"/>
    <col min="7942" max="8191" width="8.140625" style="152"/>
    <col min="8192" max="8192" width="8.7109375" style="152" customWidth="1"/>
    <col min="8193" max="8193" width="31.5703125" style="152" customWidth="1"/>
    <col min="8194" max="8194" width="13.85546875" style="152" customWidth="1"/>
    <col min="8195" max="8195" width="19.140625" style="152" customWidth="1"/>
    <col min="8196" max="8196" width="17.5703125" style="152" customWidth="1"/>
    <col min="8197" max="8197" width="14.7109375" style="152" customWidth="1"/>
    <col min="8198" max="8447" width="8.140625" style="152"/>
    <col min="8448" max="8448" width="8.7109375" style="152" customWidth="1"/>
    <col min="8449" max="8449" width="31.5703125" style="152" customWidth="1"/>
    <col min="8450" max="8450" width="13.85546875" style="152" customWidth="1"/>
    <col min="8451" max="8451" width="19.140625" style="152" customWidth="1"/>
    <col min="8452" max="8452" width="17.5703125" style="152" customWidth="1"/>
    <col min="8453" max="8453" width="14.7109375" style="152" customWidth="1"/>
    <col min="8454" max="8703" width="8.140625" style="152"/>
    <col min="8704" max="8704" width="8.7109375" style="152" customWidth="1"/>
    <col min="8705" max="8705" width="31.5703125" style="152" customWidth="1"/>
    <col min="8706" max="8706" width="13.85546875" style="152" customWidth="1"/>
    <col min="8707" max="8707" width="19.140625" style="152" customWidth="1"/>
    <col min="8708" max="8708" width="17.5703125" style="152" customWidth="1"/>
    <col min="8709" max="8709" width="14.7109375" style="152" customWidth="1"/>
    <col min="8710" max="8959" width="8.140625" style="152"/>
    <col min="8960" max="8960" width="8.7109375" style="152" customWidth="1"/>
    <col min="8961" max="8961" width="31.5703125" style="152" customWidth="1"/>
    <col min="8962" max="8962" width="13.85546875" style="152" customWidth="1"/>
    <col min="8963" max="8963" width="19.140625" style="152" customWidth="1"/>
    <col min="8964" max="8964" width="17.5703125" style="152" customWidth="1"/>
    <col min="8965" max="8965" width="14.7109375" style="152" customWidth="1"/>
    <col min="8966" max="9215" width="8.140625" style="152"/>
    <col min="9216" max="9216" width="8.7109375" style="152" customWidth="1"/>
    <col min="9217" max="9217" width="31.5703125" style="152" customWidth="1"/>
    <col min="9218" max="9218" width="13.85546875" style="152" customWidth="1"/>
    <col min="9219" max="9219" width="19.140625" style="152" customWidth="1"/>
    <col min="9220" max="9220" width="17.5703125" style="152" customWidth="1"/>
    <col min="9221" max="9221" width="14.7109375" style="152" customWidth="1"/>
    <col min="9222" max="9471" width="8.140625" style="152"/>
    <col min="9472" max="9472" width="8.7109375" style="152" customWidth="1"/>
    <col min="9473" max="9473" width="31.5703125" style="152" customWidth="1"/>
    <col min="9474" max="9474" width="13.85546875" style="152" customWidth="1"/>
    <col min="9475" max="9475" width="19.140625" style="152" customWidth="1"/>
    <col min="9476" max="9476" width="17.5703125" style="152" customWidth="1"/>
    <col min="9477" max="9477" width="14.7109375" style="152" customWidth="1"/>
    <col min="9478" max="9727" width="8.140625" style="152"/>
    <col min="9728" max="9728" width="8.7109375" style="152" customWidth="1"/>
    <col min="9729" max="9729" width="31.5703125" style="152" customWidth="1"/>
    <col min="9730" max="9730" width="13.85546875" style="152" customWidth="1"/>
    <col min="9731" max="9731" width="19.140625" style="152" customWidth="1"/>
    <col min="9732" max="9732" width="17.5703125" style="152" customWidth="1"/>
    <col min="9733" max="9733" width="14.7109375" style="152" customWidth="1"/>
    <col min="9734" max="9983" width="8.140625" style="152"/>
    <col min="9984" max="9984" width="8.7109375" style="152" customWidth="1"/>
    <col min="9985" max="9985" width="31.5703125" style="152" customWidth="1"/>
    <col min="9986" max="9986" width="13.85546875" style="152" customWidth="1"/>
    <col min="9987" max="9987" width="19.140625" style="152" customWidth="1"/>
    <col min="9988" max="9988" width="17.5703125" style="152" customWidth="1"/>
    <col min="9989" max="9989" width="14.7109375" style="152" customWidth="1"/>
    <col min="9990" max="10239" width="8.140625" style="152"/>
    <col min="10240" max="10240" width="8.7109375" style="152" customWidth="1"/>
    <col min="10241" max="10241" width="31.5703125" style="152" customWidth="1"/>
    <col min="10242" max="10242" width="13.85546875" style="152" customWidth="1"/>
    <col min="10243" max="10243" width="19.140625" style="152" customWidth="1"/>
    <col min="10244" max="10244" width="17.5703125" style="152" customWidth="1"/>
    <col min="10245" max="10245" width="14.7109375" style="152" customWidth="1"/>
    <col min="10246" max="10495" width="8.140625" style="152"/>
    <col min="10496" max="10496" width="8.7109375" style="152" customWidth="1"/>
    <col min="10497" max="10497" width="31.5703125" style="152" customWidth="1"/>
    <col min="10498" max="10498" width="13.85546875" style="152" customWidth="1"/>
    <col min="10499" max="10499" width="19.140625" style="152" customWidth="1"/>
    <col min="10500" max="10500" width="17.5703125" style="152" customWidth="1"/>
    <col min="10501" max="10501" width="14.7109375" style="152" customWidth="1"/>
    <col min="10502" max="10751" width="8.140625" style="152"/>
    <col min="10752" max="10752" width="8.7109375" style="152" customWidth="1"/>
    <col min="10753" max="10753" width="31.5703125" style="152" customWidth="1"/>
    <col min="10754" max="10754" width="13.85546875" style="152" customWidth="1"/>
    <col min="10755" max="10755" width="19.140625" style="152" customWidth="1"/>
    <col min="10756" max="10756" width="17.5703125" style="152" customWidth="1"/>
    <col min="10757" max="10757" width="14.7109375" style="152" customWidth="1"/>
    <col min="10758" max="11007" width="8.140625" style="152"/>
    <col min="11008" max="11008" width="8.7109375" style="152" customWidth="1"/>
    <col min="11009" max="11009" width="31.5703125" style="152" customWidth="1"/>
    <col min="11010" max="11010" width="13.85546875" style="152" customWidth="1"/>
    <col min="11011" max="11011" width="19.140625" style="152" customWidth="1"/>
    <col min="11012" max="11012" width="17.5703125" style="152" customWidth="1"/>
    <col min="11013" max="11013" width="14.7109375" style="152" customWidth="1"/>
    <col min="11014" max="11263" width="8.140625" style="152"/>
    <col min="11264" max="11264" width="8.7109375" style="152" customWidth="1"/>
    <col min="11265" max="11265" width="31.5703125" style="152" customWidth="1"/>
    <col min="11266" max="11266" width="13.85546875" style="152" customWidth="1"/>
    <col min="11267" max="11267" width="19.140625" style="152" customWidth="1"/>
    <col min="11268" max="11268" width="17.5703125" style="152" customWidth="1"/>
    <col min="11269" max="11269" width="14.7109375" style="152" customWidth="1"/>
    <col min="11270" max="11519" width="8.140625" style="152"/>
    <col min="11520" max="11520" width="8.7109375" style="152" customWidth="1"/>
    <col min="11521" max="11521" width="31.5703125" style="152" customWidth="1"/>
    <col min="11522" max="11522" width="13.85546875" style="152" customWidth="1"/>
    <col min="11523" max="11523" width="19.140625" style="152" customWidth="1"/>
    <col min="11524" max="11524" width="17.5703125" style="152" customWidth="1"/>
    <col min="11525" max="11525" width="14.7109375" style="152" customWidth="1"/>
    <col min="11526" max="11775" width="8.140625" style="152"/>
    <col min="11776" max="11776" width="8.7109375" style="152" customWidth="1"/>
    <col min="11777" max="11777" width="31.5703125" style="152" customWidth="1"/>
    <col min="11778" max="11778" width="13.85546875" style="152" customWidth="1"/>
    <col min="11779" max="11779" width="19.140625" style="152" customWidth="1"/>
    <col min="11780" max="11780" width="17.5703125" style="152" customWidth="1"/>
    <col min="11781" max="11781" width="14.7109375" style="152" customWidth="1"/>
    <col min="11782" max="12031" width="8.140625" style="152"/>
    <col min="12032" max="12032" width="8.7109375" style="152" customWidth="1"/>
    <col min="12033" max="12033" width="31.5703125" style="152" customWidth="1"/>
    <col min="12034" max="12034" width="13.85546875" style="152" customWidth="1"/>
    <col min="12035" max="12035" width="19.140625" style="152" customWidth="1"/>
    <col min="12036" max="12036" width="17.5703125" style="152" customWidth="1"/>
    <col min="12037" max="12037" width="14.7109375" style="152" customWidth="1"/>
    <col min="12038" max="12287" width="8.140625" style="152"/>
    <col min="12288" max="12288" width="8.7109375" style="152" customWidth="1"/>
    <col min="12289" max="12289" width="31.5703125" style="152" customWidth="1"/>
    <col min="12290" max="12290" width="13.85546875" style="152" customWidth="1"/>
    <col min="12291" max="12291" width="19.140625" style="152" customWidth="1"/>
    <col min="12292" max="12292" width="17.5703125" style="152" customWidth="1"/>
    <col min="12293" max="12293" width="14.7109375" style="152" customWidth="1"/>
    <col min="12294" max="12543" width="8.140625" style="152"/>
    <col min="12544" max="12544" width="8.7109375" style="152" customWidth="1"/>
    <col min="12545" max="12545" width="31.5703125" style="152" customWidth="1"/>
    <col min="12546" max="12546" width="13.85546875" style="152" customWidth="1"/>
    <col min="12547" max="12547" width="19.140625" style="152" customWidth="1"/>
    <col min="12548" max="12548" width="17.5703125" style="152" customWidth="1"/>
    <col min="12549" max="12549" width="14.7109375" style="152" customWidth="1"/>
    <col min="12550" max="12799" width="8.140625" style="152"/>
    <col min="12800" max="12800" width="8.7109375" style="152" customWidth="1"/>
    <col min="12801" max="12801" width="31.5703125" style="152" customWidth="1"/>
    <col min="12802" max="12802" width="13.85546875" style="152" customWidth="1"/>
    <col min="12803" max="12803" width="19.140625" style="152" customWidth="1"/>
    <col min="12804" max="12804" width="17.5703125" style="152" customWidth="1"/>
    <col min="12805" max="12805" width="14.7109375" style="152" customWidth="1"/>
    <col min="12806" max="13055" width="8.140625" style="152"/>
    <col min="13056" max="13056" width="8.7109375" style="152" customWidth="1"/>
    <col min="13057" max="13057" width="31.5703125" style="152" customWidth="1"/>
    <col min="13058" max="13058" width="13.85546875" style="152" customWidth="1"/>
    <col min="13059" max="13059" width="19.140625" style="152" customWidth="1"/>
    <col min="13060" max="13060" width="17.5703125" style="152" customWidth="1"/>
    <col min="13061" max="13061" width="14.7109375" style="152" customWidth="1"/>
    <col min="13062" max="13311" width="8.140625" style="152"/>
    <col min="13312" max="13312" width="8.7109375" style="152" customWidth="1"/>
    <col min="13313" max="13313" width="31.5703125" style="152" customWidth="1"/>
    <col min="13314" max="13314" width="13.85546875" style="152" customWidth="1"/>
    <col min="13315" max="13315" width="19.140625" style="152" customWidth="1"/>
    <col min="13316" max="13316" width="17.5703125" style="152" customWidth="1"/>
    <col min="13317" max="13317" width="14.7109375" style="152" customWidth="1"/>
    <col min="13318" max="13567" width="8.140625" style="152"/>
    <col min="13568" max="13568" width="8.7109375" style="152" customWidth="1"/>
    <col min="13569" max="13569" width="31.5703125" style="152" customWidth="1"/>
    <col min="13570" max="13570" width="13.85546875" style="152" customWidth="1"/>
    <col min="13571" max="13571" width="19.140625" style="152" customWidth="1"/>
    <col min="13572" max="13572" width="17.5703125" style="152" customWidth="1"/>
    <col min="13573" max="13573" width="14.7109375" style="152" customWidth="1"/>
    <col min="13574" max="13823" width="8.140625" style="152"/>
    <col min="13824" max="13824" width="8.7109375" style="152" customWidth="1"/>
    <col min="13825" max="13825" width="31.5703125" style="152" customWidth="1"/>
    <col min="13826" max="13826" width="13.85546875" style="152" customWidth="1"/>
    <col min="13827" max="13827" width="19.140625" style="152" customWidth="1"/>
    <col min="13828" max="13828" width="17.5703125" style="152" customWidth="1"/>
    <col min="13829" max="13829" width="14.7109375" style="152" customWidth="1"/>
    <col min="13830" max="14079" width="8.140625" style="152"/>
    <col min="14080" max="14080" width="8.7109375" style="152" customWidth="1"/>
    <col min="14081" max="14081" width="31.5703125" style="152" customWidth="1"/>
    <col min="14082" max="14082" width="13.85546875" style="152" customWidth="1"/>
    <col min="14083" max="14083" width="19.140625" style="152" customWidth="1"/>
    <col min="14084" max="14084" width="17.5703125" style="152" customWidth="1"/>
    <col min="14085" max="14085" width="14.7109375" style="152" customWidth="1"/>
    <col min="14086" max="14335" width="8.140625" style="152"/>
    <col min="14336" max="14336" width="8.7109375" style="152" customWidth="1"/>
    <col min="14337" max="14337" width="31.5703125" style="152" customWidth="1"/>
    <col min="14338" max="14338" width="13.85546875" style="152" customWidth="1"/>
    <col min="14339" max="14339" width="19.140625" style="152" customWidth="1"/>
    <col min="14340" max="14340" width="17.5703125" style="152" customWidth="1"/>
    <col min="14341" max="14341" width="14.7109375" style="152" customWidth="1"/>
    <col min="14342" max="14591" width="8.140625" style="152"/>
    <col min="14592" max="14592" width="8.7109375" style="152" customWidth="1"/>
    <col min="14593" max="14593" width="31.5703125" style="152" customWidth="1"/>
    <col min="14594" max="14594" width="13.85546875" style="152" customWidth="1"/>
    <col min="14595" max="14595" width="19.140625" style="152" customWidth="1"/>
    <col min="14596" max="14596" width="17.5703125" style="152" customWidth="1"/>
    <col min="14597" max="14597" width="14.7109375" style="152" customWidth="1"/>
    <col min="14598" max="14847" width="8.140625" style="152"/>
    <col min="14848" max="14848" width="8.7109375" style="152" customWidth="1"/>
    <col min="14849" max="14849" width="31.5703125" style="152" customWidth="1"/>
    <col min="14850" max="14850" width="13.85546875" style="152" customWidth="1"/>
    <col min="14851" max="14851" width="19.140625" style="152" customWidth="1"/>
    <col min="14852" max="14852" width="17.5703125" style="152" customWidth="1"/>
    <col min="14853" max="14853" width="14.7109375" style="152" customWidth="1"/>
    <col min="14854" max="15103" width="8.140625" style="152"/>
    <col min="15104" max="15104" width="8.7109375" style="152" customWidth="1"/>
    <col min="15105" max="15105" width="31.5703125" style="152" customWidth="1"/>
    <col min="15106" max="15106" width="13.85546875" style="152" customWidth="1"/>
    <col min="15107" max="15107" width="19.140625" style="152" customWidth="1"/>
    <col min="15108" max="15108" width="17.5703125" style="152" customWidth="1"/>
    <col min="15109" max="15109" width="14.7109375" style="152" customWidth="1"/>
    <col min="15110" max="15359" width="8.140625" style="152"/>
    <col min="15360" max="15360" width="8.7109375" style="152" customWidth="1"/>
    <col min="15361" max="15361" width="31.5703125" style="152" customWidth="1"/>
    <col min="15362" max="15362" width="13.85546875" style="152" customWidth="1"/>
    <col min="15363" max="15363" width="19.140625" style="152" customWidth="1"/>
    <col min="15364" max="15364" width="17.5703125" style="152" customWidth="1"/>
    <col min="15365" max="15365" width="14.7109375" style="152" customWidth="1"/>
    <col min="15366" max="15615" width="8.140625" style="152"/>
    <col min="15616" max="15616" width="8.7109375" style="152" customWidth="1"/>
    <col min="15617" max="15617" width="31.5703125" style="152" customWidth="1"/>
    <col min="15618" max="15618" width="13.85546875" style="152" customWidth="1"/>
    <col min="15619" max="15619" width="19.140625" style="152" customWidth="1"/>
    <col min="15620" max="15620" width="17.5703125" style="152" customWidth="1"/>
    <col min="15621" max="15621" width="14.7109375" style="152" customWidth="1"/>
    <col min="15622" max="15871" width="8.140625" style="152"/>
    <col min="15872" max="15872" width="8.7109375" style="152" customWidth="1"/>
    <col min="15873" max="15873" width="31.5703125" style="152" customWidth="1"/>
    <col min="15874" max="15874" width="13.85546875" style="152" customWidth="1"/>
    <col min="15875" max="15875" width="19.140625" style="152" customWidth="1"/>
    <col min="15876" max="15876" width="17.5703125" style="152" customWidth="1"/>
    <col min="15877" max="15877" width="14.7109375" style="152" customWidth="1"/>
    <col min="15878" max="16127" width="8.140625" style="152"/>
    <col min="16128" max="16128" width="8.7109375" style="152" customWidth="1"/>
    <col min="16129" max="16129" width="31.5703125" style="152" customWidth="1"/>
    <col min="16130" max="16130" width="13.85546875" style="152" customWidth="1"/>
    <col min="16131" max="16131" width="19.140625" style="152" customWidth="1"/>
    <col min="16132" max="16132" width="17.5703125" style="152" customWidth="1"/>
    <col min="16133" max="16133" width="14.7109375" style="152" customWidth="1"/>
    <col min="16134" max="16384" width="8.140625" style="152"/>
  </cols>
  <sheetData>
    <row r="1" spans="1:5" ht="23.25" hidden="1" customHeight="1" x14ac:dyDescent="0.25">
      <c r="A1" s="211"/>
      <c r="B1" s="211"/>
      <c r="C1" s="211"/>
      <c r="D1" s="211"/>
      <c r="E1" s="211"/>
    </row>
    <row r="2" spans="1:5" ht="16.5" hidden="1" customHeight="1" x14ac:dyDescent="0.25">
      <c r="A2" s="211" t="s">
        <v>246</v>
      </c>
      <c r="B2" s="211"/>
      <c r="C2" s="211"/>
      <c r="D2" s="211"/>
      <c r="E2" s="211"/>
    </row>
    <row r="3" spans="1:5" ht="15.75" customHeight="1" x14ac:dyDescent="0.25">
      <c r="A3" s="212" t="s">
        <v>305</v>
      </c>
      <c r="B3" s="212"/>
      <c r="C3" s="212"/>
      <c r="D3" s="212"/>
      <c r="E3" s="212"/>
    </row>
    <row r="4" spans="1:5" x14ac:dyDescent="0.25">
      <c r="A4" s="212" t="s">
        <v>247</v>
      </c>
      <c r="B4" s="212"/>
      <c r="C4" s="212"/>
      <c r="D4" s="212"/>
      <c r="E4" s="212"/>
    </row>
    <row r="5" spans="1:5" x14ac:dyDescent="0.25">
      <c r="A5" s="212" t="s">
        <v>248</v>
      </c>
      <c r="B5" s="212"/>
      <c r="C5" s="212"/>
      <c r="D5" s="212"/>
      <c r="E5" s="212"/>
    </row>
    <row r="6" spans="1:5" ht="26.25" customHeight="1" x14ac:dyDescent="0.25">
      <c r="A6" s="211" t="s">
        <v>249</v>
      </c>
      <c r="B6" s="211"/>
      <c r="C6" s="211"/>
      <c r="D6" s="211"/>
      <c r="E6" s="152" t="s">
        <v>341</v>
      </c>
    </row>
    <row r="7" spans="1:5" x14ac:dyDescent="0.25">
      <c r="A7" s="211"/>
      <c r="B7" s="211"/>
      <c r="C7" s="211"/>
      <c r="D7" s="211"/>
      <c r="E7" s="211"/>
    </row>
    <row r="8" spans="1:5" ht="45" customHeight="1" x14ac:dyDescent="0.25">
      <c r="A8" s="213" t="s">
        <v>306</v>
      </c>
      <c r="B8" s="213"/>
      <c r="C8" s="213"/>
      <c r="D8" s="213"/>
      <c r="E8" s="213"/>
    </row>
    <row r="9" spans="1:5" ht="29.25" customHeight="1" x14ac:dyDescent="0.25">
      <c r="A9" s="213" t="s">
        <v>251</v>
      </c>
      <c r="B9" s="213"/>
      <c r="C9" s="213"/>
      <c r="D9" s="213"/>
      <c r="E9" s="213"/>
    </row>
    <row r="10" spans="1:5" ht="30" customHeight="1" x14ac:dyDescent="0.25">
      <c r="A10" s="213" t="s">
        <v>252</v>
      </c>
      <c r="B10" s="213"/>
      <c r="C10" s="213"/>
      <c r="D10" s="213"/>
      <c r="E10" s="213"/>
    </row>
    <row r="11" spans="1:5" ht="30" customHeight="1" x14ac:dyDescent="0.25">
      <c r="A11" s="213" t="s">
        <v>253</v>
      </c>
      <c r="B11" s="213"/>
      <c r="C11" s="213"/>
      <c r="D11" s="213"/>
      <c r="E11" s="213"/>
    </row>
    <row r="12" spans="1:5" ht="29.25" customHeight="1" x14ac:dyDescent="0.25">
      <c r="A12" s="213" t="s">
        <v>254</v>
      </c>
      <c r="B12" s="213"/>
      <c r="C12" s="213"/>
      <c r="D12" s="213"/>
      <c r="E12" s="213"/>
    </row>
    <row r="13" spans="1:5" ht="28.5" customHeight="1" x14ac:dyDescent="0.25">
      <c r="A13" s="213" t="s">
        <v>255</v>
      </c>
      <c r="B13" s="213"/>
      <c r="C13" s="213"/>
      <c r="D13" s="213"/>
      <c r="E13" s="213"/>
    </row>
    <row r="14" spans="1:5" ht="15.75" customHeight="1" thickBot="1" x14ac:dyDescent="0.3">
      <c r="A14" s="211"/>
      <c r="B14" s="211"/>
      <c r="C14" s="211"/>
      <c r="D14" s="211"/>
      <c r="E14" s="211"/>
    </row>
    <row r="15" spans="1:5" ht="120.75" thickBot="1" x14ac:dyDescent="0.3">
      <c r="A15" s="156" t="s">
        <v>2</v>
      </c>
      <c r="B15" s="153" t="s">
        <v>257</v>
      </c>
      <c r="C15" s="153" t="s">
        <v>0</v>
      </c>
      <c r="D15" s="153" t="s">
        <v>256</v>
      </c>
      <c r="E15" s="153" t="s">
        <v>1</v>
      </c>
    </row>
    <row r="16" spans="1:5" ht="15" customHeight="1" x14ac:dyDescent="0.25">
      <c r="A16" s="219" t="s">
        <v>8</v>
      </c>
      <c r="B16" s="220"/>
      <c r="C16" s="220"/>
      <c r="D16" s="221"/>
      <c r="E16" s="154"/>
    </row>
    <row r="17" spans="1:5" ht="15" customHeight="1" x14ac:dyDescent="0.25">
      <c r="A17" s="165" t="s">
        <v>54</v>
      </c>
      <c r="B17" s="166" t="s">
        <v>21</v>
      </c>
      <c r="C17" s="167" t="s">
        <v>11</v>
      </c>
      <c r="D17" s="168">
        <v>0.14000000000000001</v>
      </c>
      <c r="E17" s="169">
        <v>6323.02</v>
      </c>
    </row>
    <row r="18" spans="1:5" ht="15" customHeight="1" x14ac:dyDescent="0.25">
      <c r="A18" s="216" t="s">
        <v>258</v>
      </c>
      <c r="B18" s="217"/>
      <c r="C18" s="217"/>
      <c r="D18" s="218"/>
      <c r="E18" s="170"/>
    </row>
    <row r="19" spans="1:5" ht="30" customHeight="1" x14ac:dyDescent="0.25">
      <c r="A19" s="165" t="s">
        <v>174</v>
      </c>
      <c r="B19" s="171">
        <v>0.05</v>
      </c>
      <c r="C19" s="167" t="s">
        <v>175</v>
      </c>
      <c r="D19" s="168">
        <f>E19/B19</f>
        <v>4937.3999999999996</v>
      </c>
      <c r="E19" s="169">
        <v>246.87</v>
      </c>
    </row>
    <row r="20" spans="1:5" ht="15" customHeight="1" x14ac:dyDescent="0.25">
      <c r="A20" s="165" t="s">
        <v>343</v>
      </c>
      <c r="B20" s="172">
        <v>1</v>
      </c>
      <c r="C20" s="167" t="s">
        <v>180</v>
      </c>
      <c r="D20" s="168">
        <f t="shared" ref="D20:D22" si="0">E20/B20</f>
        <v>264.08</v>
      </c>
      <c r="E20" s="169">
        <v>264.08</v>
      </c>
    </row>
    <row r="21" spans="1:5" ht="28.5" customHeight="1" x14ac:dyDescent="0.25">
      <c r="A21" s="165" t="s">
        <v>344</v>
      </c>
      <c r="B21" s="171">
        <v>0.01</v>
      </c>
      <c r="C21" s="167" t="s">
        <v>17</v>
      </c>
      <c r="D21" s="168">
        <f t="shared" si="0"/>
        <v>11224</v>
      </c>
      <c r="E21" s="169">
        <v>112.24</v>
      </c>
    </row>
    <row r="22" spans="1:5" ht="15" customHeight="1" x14ac:dyDescent="0.25">
      <c r="A22" s="165" t="s">
        <v>345</v>
      </c>
      <c r="B22" s="172">
        <v>1</v>
      </c>
      <c r="C22" s="167" t="s">
        <v>13</v>
      </c>
      <c r="D22" s="168">
        <f t="shared" si="0"/>
        <v>2042.25</v>
      </c>
      <c r="E22" s="169">
        <v>2042.25</v>
      </c>
    </row>
    <row r="23" spans="1:5" ht="15" customHeight="1" x14ac:dyDescent="0.25">
      <c r="A23" s="165" t="s">
        <v>380</v>
      </c>
      <c r="B23" s="166" t="s">
        <v>22</v>
      </c>
      <c r="C23" s="167" t="s">
        <v>13</v>
      </c>
      <c r="D23" s="168">
        <f>E23</f>
        <v>2101.75</v>
      </c>
      <c r="E23" s="169">
        <v>2101.75</v>
      </c>
    </row>
    <row r="24" spans="1:5" ht="29.25" customHeight="1" x14ac:dyDescent="0.25">
      <c r="A24" s="165" t="s">
        <v>237</v>
      </c>
      <c r="B24" s="166" t="s">
        <v>22</v>
      </c>
      <c r="C24" s="167" t="s">
        <v>11</v>
      </c>
      <c r="D24" s="168">
        <f t="shared" ref="D24:D31" si="1">E24</f>
        <v>3367.7</v>
      </c>
      <c r="E24" s="169">
        <v>3367.7</v>
      </c>
    </row>
    <row r="25" spans="1:5" ht="16.5" customHeight="1" x14ac:dyDescent="0.25">
      <c r="A25" s="165" t="s">
        <v>265</v>
      </c>
      <c r="B25" s="166" t="s">
        <v>22</v>
      </c>
      <c r="C25" s="167" t="s">
        <v>11</v>
      </c>
      <c r="D25" s="168">
        <f t="shared" si="1"/>
        <v>2547.35</v>
      </c>
      <c r="E25" s="169">
        <v>2547.35</v>
      </c>
    </row>
    <row r="26" spans="1:5" ht="15" customHeight="1" x14ac:dyDescent="0.25">
      <c r="A26" s="165" t="s">
        <v>263</v>
      </c>
      <c r="B26" s="166" t="s">
        <v>240</v>
      </c>
      <c r="C26" s="167" t="s">
        <v>12</v>
      </c>
      <c r="D26" s="168">
        <f t="shared" si="1"/>
        <v>294609.82</v>
      </c>
      <c r="E26" s="169">
        <v>294609.82</v>
      </c>
    </row>
    <row r="27" spans="1:5" ht="15" customHeight="1" x14ac:dyDescent="0.25">
      <c r="A27" s="165" t="s">
        <v>264</v>
      </c>
      <c r="B27" s="166" t="s">
        <v>240</v>
      </c>
      <c r="C27" s="167" t="s">
        <v>12</v>
      </c>
      <c r="D27" s="168">
        <f t="shared" si="1"/>
        <v>2824.56</v>
      </c>
      <c r="E27" s="169">
        <v>2824.56</v>
      </c>
    </row>
    <row r="28" spans="1:5" ht="15" customHeight="1" x14ac:dyDescent="0.25">
      <c r="A28" s="216" t="s">
        <v>346</v>
      </c>
      <c r="B28" s="217"/>
      <c r="C28" s="217"/>
      <c r="D28" s="218"/>
      <c r="E28" s="170"/>
    </row>
    <row r="29" spans="1:5" ht="15" customHeight="1" x14ac:dyDescent="0.25">
      <c r="A29" s="165" t="s">
        <v>347</v>
      </c>
      <c r="B29" s="166" t="s">
        <v>22</v>
      </c>
      <c r="C29" s="167" t="s">
        <v>13</v>
      </c>
      <c r="D29" s="168">
        <f t="shared" si="1"/>
        <v>100</v>
      </c>
      <c r="E29" s="169">
        <v>100</v>
      </c>
    </row>
    <row r="30" spans="1:5" ht="15" customHeight="1" x14ac:dyDescent="0.25">
      <c r="A30" s="216" t="s">
        <v>91</v>
      </c>
      <c r="B30" s="217"/>
      <c r="C30" s="217"/>
      <c r="D30" s="218"/>
      <c r="E30" s="170"/>
    </row>
    <row r="31" spans="1:5" ht="15" customHeight="1" x14ac:dyDescent="0.25">
      <c r="A31" s="165" t="s">
        <v>186</v>
      </c>
      <c r="B31" s="166" t="s">
        <v>22</v>
      </c>
      <c r="C31" s="167" t="s">
        <v>11</v>
      </c>
      <c r="D31" s="168">
        <f t="shared" si="1"/>
        <v>55051.61</v>
      </c>
      <c r="E31" s="169">
        <v>55051.61</v>
      </c>
    </row>
    <row r="32" spans="1:5" ht="15" customHeight="1" x14ac:dyDescent="0.25">
      <c r="A32" s="216" t="s">
        <v>267</v>
      </c>
      <c r="B32" s="217"/>
      <c r="C32" s="217"/>
      <c r="D32" s="218"/>
      <c r="E32" s="170"/>
    </row>
    <row r="33" spans="1:5" ht="15" customHeight="1" x14ac:dyDescent="0.25">
      <c r="A33" s="165" t="s">
        <v>348</v>
      </c>
      <c r="B33" s="173">
        <v>0.13600000000000001</v>
      </c>
      <c r="C33" s="167" t="s">
        <v>12</v>
      </c>
      <c r="D33" s="168">
        <f>E33/B33</f>
        <v>2852.5</v>
      </c>
      <c r="E33" s="169">
        <v>387.94</v>
      </c>
    </row>
    <row r="34" spans="1:5" ht="15" customHeight="1" x14ac:dyDescent="0.25">
      <c r="A34" s="165" t="s">
        <v>349</v>
      </c>
      <c r="B34" s="171">
        <v>0.03</v>
      </c>
      <c r="C34" s="167" t="s">
        <v>15</v>
      </c>
      <c r="D34" s="168">
        <f t="shared" ref="D34:D87" si="2">E34/B34</f>
        <v>109241.33333333333</v>
      </c>
      <c r="E34" s="169">
        <v>3277.24</v>
      </c>
    </row>
    <row r="35" spans="1:5" ht="15" customHeight="1" x14ac:dyDescent="0.25">
      <c r="A35" s="165" t="s">
        <v>223</v>
      </c>
      <c r="B35" s="172">
        <v>1</v>
      </c>
      <c r="C35" s="167" t="s">
        <v>224</v>
      </c>
      <c r="D35" s="168">
        <f t="shared" si="2"/>
        <v>1198.68</v>
      </c>
      <c r="E35" s="169">
        <v>1198.68</v>
      </c>
    </row>
    <row r="36" spans="1:5" ht="15" customHeight="1" x14ac:dyDescent="0.25">
      <c r="A36" s="165" t="s">
        <v>350</v>
      </c>
      <c r="B36" s="171">
        <v>0.01</v>
      </c>
      <c r="C36" s="167" t="s">
        <v>17</v>
      </c>
      <c r="D36" s="168">
        <f t="shared" si="2"/>
        <v>18445</v>
      </c>
      <c r="E36" s="169">
        <v>184.45</v>
      </c>
    </row>
    <row r="37" spans="1:5" ht="15" customHeight="1" x14ac:dyDescent="0.25">
      <c r="A37" s="165" t="s">
        <v>271</v>
      </c>
      <c r="B37" s="171">
        <v>0.05</v>
      </c>
      <c r="C37" s="167" t="s">
        <v>17</v>
      </c>
      <c r="D37" s="168">
        <f t="shared" si="2"/>
        <v>62678.2</v>
      </c>
      <c r="E37" s="169">
        <v>3133.91</v>
      </c>
    </row>
    <row r="38" spans="1:5" ht="15" customHeight="1" x14ac:dyDescent="0.25">
      <c r="A38" s="165" t="s">
        <v>326</v>
      </c>
      <c r="B38" s="172">
        <v>7</v>
      </c>
      <c r="C38" s="167" t="s">
        <v>103</v>
      </c>
      <c r="D38" s="168">
        <f t="shared" si="2"/>
        <v>98.664285714285711</v>
      </c>
      <c r="E38" s="169">
        <v>690.65</v>
      </c>
    </row>
    <row r="39" spans="1:5" ht="15" customHeight="1" x14ac:dyDescent="0.25">
      <c r="A39" s="165" t="s">
        <v>58</v>
      </c>
      <c r="B39" s="172">
        <v>1</v>
      </c>
      <c r="C39" s="167" t="s">
        <v>14</v>
      </c>
      <c r="D39" s="168">
        <f t="shared" si="2"/>
        <v>1005.22</v>
      </c>
      <c r="E39" s="169">
        <v>1005.22</v>
      </c>
    </row>
    <row r="40" spans="1:5" ht="15" customHeight="1" x14ac:dyDescent="0.25">
      <c r="A40" s="165" t="s">
        <v>98</v>
      </c>
      <c r="B40" s="172">
        <v>1</v>
      </c>
      <c r="C40" s="167" t="s">
        <v>15</v>
      </c>
      <c r="D40" s="168">
        <f t="shared" si="2"/>
        <v>961.8</v>
      </c>
      <c r="E40" s="169">
        <v>961.8</v>
      </c>
    </row>
    <row r="41" spans="1:5" ht="15" customHeight="1" x14ac:dyDescent="0.25">
      <c r="A41" s="165" t="s">
        <v>351</v>
      </c>
      <c r="B41" s="172">
        <v>1</v>
      </c>
      <c r="C41" s="167" t="s">
        <v>13</v>
      </c>
      <c r="D41" s="168">
        <f t="shared" si="2"/>
        <v>149.54</v>
      </c>
      <c r="E41" s="169">
        <v>149.54</v>
      </c>
    </row>
    <row r="42" spans="1:5" ht="15" customHeight="1" x14ac:dyDescent="0.25">
      <c r="A42" s="165" t="s">
        <v>272</v>
      </c>
      <c r="B42" s="172">
        <v>4</v>
      </c>
      <c r="C42" s="167" t="s">
        <v>273</v>
      </c>
      <c r="D42" s="168">
        <f t="shared" si="2"/>
        <v>1099.7325000000001</v>
      </c>
      <c r="E42" s="169">
        <v>4398.93</v>
      </c>
    </row>
    <row r="43" spans="1:5" ht="15" customHeight="1" x14ac:dyDescent="0.25">
      <c r="A43" s="165" t="s">
        <v>352</v>
      </c>
      <c r="B43" s="174">
        <v>0.2</v>
      </c>
      <c r="C43" s="167" t="s">
        <v>16</v>
      </c>
      <c r="D43" s="168">
        <f t="shared" si="2"/>
        <v>4020.35</v>
      </c>
      <c r="E43" s="169">
        <v>804.07</v>
      </c>
    </row>
    <row r="44" spans="1:5" ht="15" customHeight="1" x14ac:dyDescent="0.25">
      <c r="A44" s="165" t="s">
        <v>75</v>
      </c>
      <c r="B44" s="171">
        <v>0.15</v>
      </c>
      <c r="C44" s="167" t="s">
        <v>76</v>
      </c>
      <c r="D44" s="168">
        <f t="shared" si="2"/>
        <v>29979.733333333334</v>
      </c>
      <c r="E44" s="169">
        <v>4496.96</v>
      </c>
    </row>
    <row r="45" spans="1:5" ht="29.25" customHeight="1" x14ac:dyDescent="0.25">
      <c r="A45" s="165" t="s">
        <v>59</v>
      </c>
      <c r="B45" s="173">
        <v>1.9039999999999999</v>
      </c>
      <c r="C45" s="167" t="s">
        <v>16</v>
      </c>
      <c r="D45" s="168">
        <f t="shared" si="2"/>
        <v>2039.1649159663868</v>
      </c>
      <c r="E45" s="169">
        <v>3882.57</v>
      </c>
    </row>
    <row r="46" spans="1:5" ht="15" customHeight="1" x14ac:dyDescent="0.25">
      <c r="A46" s="165" t="s">
        <v>192</v>
      </c>
      <c r="B46" s="171">
        <v>0.01</v>
      </c>
      <c r="C46" s="167" t="s">
        <v>17</v>
      </c>
      <c r="D46" s="168">
        <f t="shared" si="2"/>
        <v>30081</v>
      </c>
      <c r="E46" s="169">
        <v>300.81</v>
      </c>
    </row>
    <row r="47" spans="1:5" ht="15" customHeight="1" x14ac:dyDescent="0.25">
      <c r="A47" s="165" t="s">
        <v>353</v>
      </c>
      <c r="B47" s="172">
        <v>1</v>
      </c>
      <c r="C47" s="167" t="s">
        <v>13</v>
      </c>
      <c r="D47" s="168">
        <f t="shared" si="2"/>
        <v>316.22000000000003</v>
      </c>
      <c r="E47" s="169">
        <v>316.22000000000003</v>
      </c>
    </row>
    <row r="48" spans="1:5" ht="15" customHeight="1" x14ac:dyDescent="0.25">
      <c r="A48" s="165" t="s">
        <v>354</v>
      </c>
      <c r="B48" s="172">
        <v>1</v>
      </c>
      <c r="C48" s="167" t="s">
        <v>14</v>
      </c>
      <c r="D48" s="168">
        <f t="shared" si="2"/>
        <v>611.75</v>
      </c>
      <c r="E48" s="169">
        <v>611.75</v>
      </c>
    </row>
    <row r="49" spans="1:5" ht="15" customHeight="1" x14ac:dyDescent="0.25">
      <c r="A49" s="165" t="s">
        <v>77</v>
      </c>
      <c r="B49" s="171">
        <v>0.14000000000000001</v>
      </c>
      <c r="C49" s="167" t="s">
        <v>15</v>
      </c>
      <c r="D49" s="168">
        <f t="shared" si="2"/>
        <v>16534.642857142855</v>
      </c>
      <c r="E49" s="169">
        <v>2314.85</v>
      </c>
    </row>
    <row r="50" spans="1:5" ht="15" customHeight="1" x14ac:dyDescent="0.25">
      <c r="A50" s="165" t="s">
        <v>62</v>
      </c>
      <c r="B50" s="172">
        <v>3</v>
      </c>
      <c r="C50" s="167" t="s">
        <v>18</v>
      </c>
      <c r="D50" s="168">
        <f t="shared" si="2"/>
        <v>253.75666666666666</v>
      </c>
      <c r="E50" s="169">
        <v>761.27</v>
      </c>
    </row>
    <row r="51" spans="1:5" ht="15" customHeight="1" x14ac:dyDescent="0.25">
      <c r="A51" s="165" t="s">
        <v>330</v>
      </c>
      <c r="B51" s="172">
        <v>7</v>
      </c>
      <c r="C51" s="167" t="s">
        <v>103</v>
      </c>
      <c r="D51" s="168">
        <f t="shared" si="2"/>
        <v>78.922857142857154</v>
      </c>
      <c r="E51" s="169">
        <v>552.46</v>
      </c>
    </row>
    <row r="52" spans="1:5" ht="15" customHeight="1" x14ac:dyDescent="0.25">
      <c r="A52" s="165" t="s">
        <v>274</v>
      </c>
      <c r="B52" s="172">
        <v>1</v>
      </c>
      <c r="C52" s="167" t="s">
        <v>13</v>
      </c>
      <c r="D52" s="168">
        <f t="shared" si="2"/>
        <v>7368.26</v>
      </c>
      <c r="E52" s="169">
        <v>7368.26</v>
      </c>
    </row>
    <row r="53" spans="1:5" ht="15" customHeight="1" x14ac:dyDescent="0.25">
      <c r="A53" s="165" t="s">
        <v>196</v>
      </c>
      <c r="B53" s="172">
        <v>1</v>
      </c>
      <c r="C53" s="167" t="s">
        <v>14</v>
      </c>
      <c r="D53" s="168">
        <f t="shared" si="2"/>
        <v>10936.37</v>
      </c>
      <c r="E53" s="169">
        <v>10936.37</v>
      </c>
    </row>
    <row r="54" spans="1:5" ht="15" customHeight="1" x14ac:dyDescent="0.25">
      <c r="A54" s="165" t="s">
        <v>276</v>
      </c>
      <c r="B54" s="172">
        <v>1</v>
      </c>
      <c r="C54" s="167" t="s">
        <v>19</v>
      </c>
      <c r="D54" s="168">
        <f t="shared" si="2"/>
        <v>857.06</v>
      </c>
      <c r="E54" s="169">
        <v>857.06</v>
      </c>
    </row>
    <row r="55" spans="1:5" ht="15" customHeight="1" x14ac:dyDescent="0.25">
      <c r="A55" s="165" t="s">
        <v>277</v>
      </c>
      <c r="B55" s="172">
        <v>1</v>
      </c>
      <c r="C55" s="167" t="s">
        <v>19</v>
      </c>
      <c r="D55" s="168">
        <f t="shared" si="2"/>
        <v>598.84</v>
      </c>
      <c r="E55" s="169">
        <v>598.84</v>
      </c>
    </row>
    <row r="56" spans="1:5" ht="29.45" customHeight="1" x14ac:dyDescent="0.25">
      <c r="A56" s="165" t="s">
        <v>355</v>
      </c>
      <c r="B56" s="171">
        <v>0.01</v>
      </c>
      <c r="C56" s="167" t="s">
        <v>17</v>
      </c>
      <c r="D56" s="168">
        <f t="shared" si="2"/>
        <v>58184</v>
      </c>
      <c r="E56" s="169">
        <v>581.84</v>
      </c>
    </row>
    <row r="57" spans="1:5" ht="15" customHeight="1" x14ac:dyDescent="0.25">
      <c r="A57" s="165" t="s">
        <v>356</v>
      </c>
      <c r="B57" s="172">
        <v>1</v>
      </c>
      <c r="C57" s="167" t="s">
        <v>357</v>
      </c>
      <c r="D57" s="168">
        <f t="shared" si="2"/>
        <v>301.33999999999997</v>
      </c>
      <c r="E57" s="169">
        <v>301.33999999999997</v>
      </c>
    </row>
    <row r="58" spans="1:5" ht="15" customHeight="1" x14ac:dyDescent="0.25">
      <c r="A58" s="165" t="s">
        <v>65</v>
      </c>
      <c r="B58" s="172">
        <v>33</v>
      </c>
      <c r="C58" s="167" t="s">
        <v>19</v>
      </c>
      <c r="D58" s="168">
        <f t="shared" si="2"/>
        <v>299.99272727272728</v>
      </c>
      <c r="E58" s="169">
        <v>9899.76</v>
      </c>
    </row>
    <row r="59" spans="1:5" ht="15" customHeight="1" x14ac:dyDescent="0.25">
      <c r="A59" s="165" t="s">
        <v>358</v>
      </c>
      <c r="B59" s="171">
        <v>0.01</v>
      </c>
      <c r="C59" s="167" t="s">
        <v>17</v>
      </c>
      <c r="D59" s="168">
        <f t="shared" si="2"/>
        <v>28933.999999999996</v>
      </c>
      <c r="E59" s="169">
        <v>289.33999999999997</v>
      </c>
    </row>
    <row r="60" spans="1:5" ht="15" customHeight="1" x14ac:dyDescent="0.25">
      <c r="A60" s="216" t="s">
        <v>280</v>
      </c>
      <c r="B60" s="217"/>
      <c r="C60" s="217"/>
      <c r="D60" s="218"/>
      <c r="E60" s="170"/>
    </row>
    <row r="61" spans="1:5" ht="15" customHeight="1" x14ac:dyDescent="0.25">
      <c r="A61" s="165" t="s">
        <v>359</v>
      </c>
      <c r="B61" s="171">
        <v>0.01</v>
      </c>
      <c r="C61" s="167" t="s">
        <v>17</v>
      </c>
      <c r="D61" s="168">
        <f t="shared" si="2"/>
        <v>71756</v>
      </c>
      <c r="E61" s="169">
        <v>717.56</v>
      </c>
    </row>
    <row r="62" spans="1:5" ht="15" customHeight="1" x14ac:dyDescent="0.25">
      <c r="A62" s="165" t="s">
        <v>260</v>
      </c>
      <c r="B62" s="172">
        <v>1</v>
      </c>
      <c r="C62" s="167" t="s">
        <v>360</v>
      </c>
      <c r="D62" s="168">
        <f t="shared" si="2"/>
        <v>329.19</v>
      </c>
      <c r="E62" s="169">
        <v>329.19</v>
      </c>
    </row>
    <row r="63" spans="1:5" ht="15" customHeight="1" x14ac:dyDescent="0.25">
      <c r="A63" s="165" t="s">
        <v>361</v>
      </c>
      <c r="B63" s="171">
        <v>0.11</v>
      </c>
      <c r="C63" s="167" t="s">
        <v>362</v>
      </c>
      <c r="D63" s="168">
        <f t="shared" si="2"/>
        <v>4561.545454545454</v>
      </c>
      <c r="E63" s="169">
        <v>501.77</v>
      </c>
    </row>
    <row r="64" spans="1:5" ht="15" customHeight="1" x14ac:dyDescent="0.25">
      <c r="A64" s="165" t="s">
        <v>363</v>
      </c>
      <c r="B64" s="173">
        <v>3.5999999999999997E-2</v>
      </c>
      <c r="C64" s="167" t="s">
        <v>81</v>
      </c>
      <c r="D64" s="168">
        <f t="shared" si="2"/>
        <v>22111.111111111113</v>
      </c>
      <c r="E64" s="169">
        <v>796</v>
      </c>
    </row>
    <row r="65" spans="1:5" ht="15" customHeight="1" x14ac:dyDescent="0.25">
      <c r="A65" s="165" t="s">
        <v>364</v>
      </c>
      <c r="B65" s="173">
        <v>8.0000000000000002E-3</v>
      </c>
      <c r="C65" s="167" t="s">
        <v>81</v>
      </c>
      <c r="D65" s="168">
        <f t="shared" si="2"/>
        <v>34502.5</v>
      </c>
      <c r="E65" s="169">
        <v>276.02</v>
      </c>
    </row>
    <row r="66" spans="1:5" ht="15" customHeight="1" x14ac:dyDescent="0.25">
      <c r="A66" s="165" t="s">
        <v>119</v>
      </c>
      <c r="B66" s="171">
        <v>0.08</v>
      </c>
      <c r="C66" s="167" t="s">
        <v>17</v>
      </c>
      <c r="D66" s="168">
        <f t="shared" si="2"/>
        <v>4276.625</v>
      </c>
      <c r="E66" s="169">
        <v>342.13</v>
      </c>
    </row>
    <row r="67" spans="1:5" ht="15" customHeight="1" x14ac:dyDescent="0.25">
      <c r="A67" s="165" t="s">
        <v>365</v>
      </c>
      <c r="B67" s="173">
        <v>2.5000000000000001E-2</v>
      </c>
      <c r="C67" s="167" t="s">
        <v>81</v>
      </c>
      <c r="D67" s="168">
        <f t="shared" si="2"/>
        <v>62080</v>
      </c>
      <c r="E67" s="169">
        <v>1552</v>
      </c>
    </row>
    <row r="68" spans="1:5" ht="15.75" customHeight="1" x14ac:dyDescent="0.25">
      <c r="A68" s="165" t="s">
        <v>381</v>
      </c>
      <c r="B68" s="172">
        <v>1</v>
      </c>
      <c r="C68" s="167" t="s">
        <v>13</v>
      </c>
      <c r="D68" s="168">
        <f t="shared" si="2"/>
        <v>2817.28</v>
      </c>
      <c r="E68" s="169">
        <v>2817.28</v>
      </c>
    </row>
    <row r="69" spans="1:5" ht="15" customHeight="1" x14ac:dyDescent="0.25">
      <c r="A69" s="165" t="s">
        <v>236</v>
      </c>
      <c r="B69" s="171">
        <v>0.04</v>
      </c>
      <c r="C69" s="167" t="s">
        <v>17</v>
      </c>
      <c r="D69" s="168">
        <f t="shared" si="2"/>
        <v>96346.25</v>
      </c>
      <c r="E69" s="169">
        <v>3853.85</v>
      </c>
    </row>
    <row r="70" spans="1:5" ht="15" customHeight="1" x14ac:dyDescent="0.25">
      <c r="A70" s="165" t="s">
        <v>287</v>
      </c>
      <c r="B70" s="171">
        <v>0.01</v>
      </c>
      <c r="C70" s="167" t="s">
        <v>17</v>
      </c>
      <c r="D70" s="168">
        <f t="shared" si="2"/>
        <v>52480.999999999993</v>
      </c>
      <c r="E70" s="169">
        <v>524.80999999999995</v>
      </c>
    </row>
    <row r="71" spans="1:5" ht="15" customHeight="1" x14ac:dyDescent="0.25">
      <c r="A71" s="165" t="s">
        <v>366</v>
      </c>
      <c r="B71" s="171">
        <v>0.01</v>
      </c>
      <c r="C71" s="167" t="s">
        <v>17</v>
      </c>
      <c r="D71" s="168">
        <f t="shared" si="2"/>
        <v>47059</v>
      </c>
      <c r="E71" s="169">
        <v>470.59</v>
      </c>
    </row>
    <row r="72" spans="1:5" ht="15" customHeight="1" x14ac:dyDescent="0.25">
      <c r="A72" s="165" t="s">
        <v>367</v>
      </c>
      <c r="B72" s="173">
        <v>2.1999999999999999E-2</v>
      </c>
      <c r="C72" s="167" t="s">
        <v>15</v>
      </c>
      <c r="D72" s="168">
        <f t="shared" si="2"/>
        <v>27595.000000000004</v>
      </c>
      <c r="E72" s="169">
        <v>607.09</v>
      </c>
    </row>
    <row r="73" spans="1:5" ht="15" customHeight="1" x14ac:dyDescent="0.25">
      <c r="A73" s="165" t="s">
        <v>342</v>
      </c>
      <c r="B73" s="171">
        <v>0.02</v>
      </c>
      <c r="C73" s="167" t="s">
        <v>17</v>
      </c>
      <c r="D73" s="168">
        <f t="shared" si="2"/>
        <v>19597</v>
      </c>
      <c r="E73" s="169">
        <v>391.94</v>
      </c>
    </row>
    <row r="74" spans="1:5" ht="15" customHeight="1" x14ac:dyDescent="0.25">
      <c r="A74" s="165" t="s">
        <v>368</v>
      </c>
      <c r="B74" s="173">
        <v>0.20799999999999999</v>
      </c>
      <c r="C74" s="167" t="s">
        <v>362</v>
      </c>
      <c r="D74" s="168">
        <f t="shared" si="2"/>
        <v>3650.4326923076924</v>
      </c>
      <c r="E74" s="169">
        <v>759.29</v>
      </c>
    </row>
    <row r="75" spans="1:5" ht="15" customHeight="1" x14ac:dyDescent="0.25">
      <c r="A75" s="165" t="s">
        <v>200</v>
      </c>
      <c r="B75" s="174">
        <v>0.3</v>
      </c>
      <c r="C75" s="167" t="s">
        <v>115</v>
      </c>
      <c r="D75" s="168">
        <f t="shared" si="2"/>
        <v>2293.9</v>
      </c>
      <c r="E75" s="169">
        <v>688.17</v>
      </c>
    </row>
    <row r="76" spans="1:5" ht="15" customHeight="1" x14ac:dyDescent="0.25">
      <c r="A76" s="165" t="s">
        <v>369</v>
      </c>
      <c r="B76" s="174">
        <v>0.1</v>
      </c>
      <c r="C76" s="167" t="s">
        <v>115</v>
      </c>
      <c r="D76" s="168">
        <f t="shared" si="2"/>
        <v>2298.8999999999996</v>
      </c>
      <c r="E76" s="169">
        <v>229.89</v>
      </c>
    </row>
    <row r="77" spans="1:5" ht="27" customHeight="1" x14ac:dyDescent="0.25">
      <c r="A77" s="165" t="s">
        <v>66</v>
      </c>
      <c r="B77" s="173">
        <v>2.343</v>
      </c>
      <c r="C77" s="167" t="s">
        <v>16</v>
      </c>
      <c r="D77" s="168">
        <f t="shared" si="2"/>
        <v>2025.9026888604351</v>
      </c>
      <c r="E77" s="169">
        <v>4746.6899999999996</v>
      </c>
    </row>
    <row r="78" spans="1:5" ht="27" customHeight="1" x14ac:dyDescent="0.25">
      <c r="A78" s="165" t="s">
        <v>370</v>
      </c>
      <c r="B78" s="171">
        <v>2.34</v>
      </c>
      <c r="C78" s="167" t="s">
        <v>16</v>
      </c>
      <c r="D78" s="168">
        <f t="shared" si="2"/>
        <v>2022.1111111111111</v>
      </c>
      <c r="E78" s="169">
        <v>4731.74</v>
      </c>
    </row>
    <row r="79" spans="1:5" ht="27" customHeight="1" x14ac:dyDescent="0.25">
      <c r="A79" s="165" t="s">
        <v>371</v>
      </c>
      <c r="B79" s="173">
        <v>4.5819999999999999</v>
      </c>
      <c r="C79" s="167" t="s">
        <v>16</v>
      </c>
      <c r="D79" s="168">
        <f t="shared" si="2"/>
        <v>610.36883457005672</v>
      </c>
      <c r="E79" s="169">
        <v>2796.71</v>
      </c>
    </row>
    <row r="80" spans="1:5" ht="27" customHeight="1" x14ac:dyDescent="0.25">
      <c r="A80" s="165" t="s">
        <v>59</v>
      </c>
      <c r="B80" s="173">
        <v>2.343</v>
      </c>
      <c r="C80" s="167" t="s">
        <v>16</v>
      </c>
      <c r="D80" s="168">
        <f t="shared" si="2"/>
        <v>2005.5825864276569</v>
      </c>
      <c r="E80" s="169">
        <v>4699.08</v>
      </c>
    </row>
    <row r="81" spans="1:5" ht="15" customHeight="1" x14ac:dyDescent="0.25">
      <c r="A81" s="165" t="s">
        <v>206</v>
      </c>
      <c r="B81" s="172">
        <v>20</v>
      </c>
      <c r="C81" s="167" t="s">
        <v>207</v>
      </c>
      <c r="D81" s="168">
        <f t="shared" si="2"/>
        <v>117.15</v>
      </c>
      <c r="E81" s="169">
        <v>2343</v>
      </c>
    </row>
    <row r="82" spans="1:5" ht="15" customHeight="1" x14ac:dyDescent="0.25">
      <c r="A82" s="165" t="s">
        <v>372</v>
      </c>
      <c r="B82" s="172">
        <v>80</v>
      </c>
      <c r="C82" s="167" t="s">
        <v>207</v>
      </c>
      <c r="D82" s="168">
        <f t="shared" si="2"/>
        <v>55.325250000000004</v>
      </c>
      <c r="E82" s="169">
        <v>4426.0200000000004</v>
      </c>
    </row>
    <row r="83" spans="1:5" ht="15" customHeight="1" x14ac:dyDescent="0.25">
      <c r="A83" s="165" t="s">
        <v>373</v>
      </c>
      <c r="B83" s="172">
        <v>2</v>
      </c>
      <c r="C83" s="167" t="s">
        <v>13</v>
      </c>
      <c r="D83" s="168">
        <f t="shared" si="2"/>
        <v>670.58</v>
      </c>
      <c r="E83" s="169">
        <v>1341.16</v>
      </c>
    </row>
    <row r="84" spans="1:5" ht="30" customHeight="1" x14ac:dyDescent="0.25">
      <c r="A84" s="165" t="s">
        <v>116</v>
      </c>
      <c r="B84" s="172">
        <v>50</v>
      </c>
      <c r="C84" s="167" t="s">
        <v>109</v>
      </c>
      <c r="D84" s="168">
        <f t="shared" si="2"/>
        <v>56.707000000000001</v>
      </c>
      <c r="E84" s="169">
        <v>2835.35</v>
      </c>
    </row>
    <row r="85" spans="1:5" ht="15" customHeight="1" x14ac:dyDescent="0.25">
      <c r="A85" s="165" t="s">
        <v>374</v>
      </c>
      <c r="B85" s="172">
        <v>170</v>
      </c>
      <c r="C85" s="167" t="s">
        <v>67</v>
      </c>
      <c r="D85" s="168">
        <f t="shared" si="2"/>
        <v>75.041764705882358</v>
      </c>
      <c r="E85" s="169">
        <v>12757.1</v>
      </c>
    </row>
    <row r="86" spans="1:5" ht="27" customHeight="1" x14ac:dyDescent="0.25">
      <c r="A86" s="165" t="s">
        <v>375</v>
      </c>
      <c r="B86" s="173">
        <v>0.59699999999999998</v>
      </c>
      <c r="C86" s="167" t="s">
        <v>16</v>
      </c>
      <c r="D86" s="168">
        <f t="shared" si="2"/>
        <v>610.26800670016746</v>
      </c>
      <c r="E86" s="169">
        <v>364.33</v>
      </c>
    </row>
    <row r="87" spans="1:5" ht="15" customHeight="1" x14ac:dyDescent="0.25">
      <c r="A87" s="165" t="s">
        <v>376</v>
      </c>
      <c r="B87" s="173">
        <v>3.5999999999999997E-2</v>
      </c>
      <c r="C87" s="167" t="s">
        <v>81</v>
      </c>
      <c r="D87" s="168">
        <f t="shared" si="2"/>
        <v>15480.833333333332</v>
      </c>
      <c r="E87" s="169">
        <v>557.30999999999995</v>
      </c>
    </row>
    <row r="88" spans="1:5" ht="15" customHeight="1" x14ac:dyDescent="0.25">
      <c r="A88" s="216" t="s">
        <v>38</v>
      </c>
      <c r="B88" s="217"/>
      <c r="C88" s="217"/>
      <c r="D88" s="218"/>
      <c r="E88" s="170"/>
    </row>
    <row r="89" spans="1:5" ht="27" customHeight="1" x14ac:dyDescent="0.25">
      <c r="A89" s="165" t="s">
        <v>57</v>
      </c>
      <c r="B89" s="166" t="s">
        <v>239</v>
      </c>
      <c r="C89" s="167" t="s">
        <v>11</v>
      </c>
      <c r="D89" s="168">
        <f>E89</f>
        <v>13295.58</v>
      </c>
      <c r="E89" s="169">
        <v>13295.58</v>
      </c>
    </row>
    <row r="90" spans="1:5" ht="15" customHeight="1" x14ac:dyDescent="0.25">
      <c r="A90" s="216" t="s">
        <v>92</v>
      </c>
      <c r="B90" s="217"/>
      <c r="C90" s="217"/>
      <c r="D90" s="218"/>
      <c r="E90" s="170"/>
    </row>
    <row r="91" spans="1:5" ht="15" customHeight="1" x14ac:dyDescent="0.25">
      <c r="A91" s="165" t="s">
        <v>187</v>
      </c>
      <c r="B91" s="166" t="s">
        <v>239</v>
      </c>
      <c r="C91" s="167" t="s">
        <v>266</v>
      </c>
      <c r="D91" s="168">
        <f>E91</f>
        <v>14450</v>
      </c>
      <c r="E91" s="169">
        <v>14450</v>
      </c>
    </row>
    <row r="92" spans="1:5" ht="15" customHeight="1" x14ac:dyDescent="0.25">
      <c r="A92" s="216" t="s">
        <v>78</v>
      </c>
      <c r="B92" s="217"/>
      <c r="C92" s="217"/>
      <c r="D92" s="218"/>
      <c r="E92" s="170"/>
    </row>
    <row r="93" spans="1:5" ht="15" customHeight="1" x14ac:dyDescent="0.25">
      <c r="A93" s="165" t="s">
        <v>79</v>
      </c>
      <c r="B93" s="166" t="s">
        <v>239</v>
      </c>
      <c r="C93" s="167" t="s">
        <v>11</v>
      </c>
      <c r="D93" s="168">
        <f>E93</f>
        <v>21600</v>
      </c>
      <c r="E93" s="169">
        <v>21600</v>
      </c>
    </row>
    <row r="94" spans="1:5" ht="15" customHeight="1" x14ac:dyDescent="0.25">
      <c r="A94" s="216" t="s">
        <v>336</v>
      </c>
      <c r="B94" s="217"/>
      <c r="C94" s="217"/>
      <c r="D94" s="218"/>
      <c r="E94" s="170"/>
    </row>
    <row r="95" spans="1:5" ht="15" customHeight="1" x14ac:dyDescent="0.25">
      <c r="A95" s="165" t="s">
        <v>218</v>
      </c>
      <c r="B95" s="166" t="s">
        <v>22</v>
      </c>
      <c r="C95" s="167" t="s">
        <v>11</v>
      </c>
      <c r="D95" s="168">
        <f>E95</f>
        <v>371.43</v>
      </c>
      <c r="E95" s="169">
        <v>371.43</v>
      </c>
    </row>
    <row r="96" spans="1:5" ht="27.75" customHeight="1" x14ac:dyDescent="0.25">
      <c r="A96" s="165" t="s">
        <v>337</v>
      </c>
      <c r="B96" s="166" t="s">
        <v>22</v>
      </c>
      <c r="C96" s="167" t="s">
        <v>11</v>
      </c>
      <c r="D96" s="168">
        <f>E96</f>
        <v>2134.06</v>
      </c>
      <c r="E96" s="169">
        <v>2134.06</v>
      </c>
    </row>
    <row r="97" spans="1:7" ht="15" customHeight="1" x14ac:dyDescent="0.25">
      <c r="A97" s="216" t="s">
        <v>377</v>
      </c>
      <c r="B97" s="217"/>
      <c r="C97" s="217"/>
      <c r="D97" s="218"/>
      <c r="E97" s="170"/>
    </row>
    <row r="98" spans="1:7" ht="15" customHeight="1" thickBot="1" x14ac:dyDescent="0.3">
      <c r="A98" s="165" t="s">
        <v>378</v>
      </c>
      <c r="B98" s="166" t="s">
        <v>338</v>
      </c>
      <c r="C98" s="167" t="s">
        <v>11</v>
      </c>
      <c r="D98" s="168">
        <f>E98</f>
        <v>162418</v>
      </c>
      <c r="E98" s="169">
        <v>162418</v>
      </c>
    </row>
    <row r="99" spans="1:7" ht="15" customHeight="1" x14ac:dyDescent="0.25">
      <c r="A99" s="165" t="s">
        <v>379</v>
      </c>
      <c r="B99" s="166" t="s">
        <v>338</v>
      </c>
      <c r="C99" s="167" t="s">
        <v>11</v>
      </c>
      <c r="D99" s="168">
        <f>E99</f>
        <v>22250.71</v>
      </c>
      <c r="E99" s="169">
        <v>22250.71</v>
      </c>
      <c r="F99" s="157">
        <f>SUM(E17:E99)</f>
        <v>722829.23000000021</v>
      </c>
      <c r="G99" s="155" t="s">
        <v>382</v>
      </c>
    </row>
    <row r="100" spans="1:7" s="28" customFormat="1" x14ac:dyDescent="0.25">
      <c r="A100" s="35" t="s">
        <v>10</v>
      </c>
      <c r="B100" s="142"/>
      <c r="C100" s="142"/>
      <c r="D100" s="142"/>
      <c r="E100" s="143"/>
    </row>
    <row r="101" spans="1:7" s="28" customFormat="1" x14ac:dyDescent="0.25">
      <c r="A101" s="36" t="s">
        <v>70</v>
      </c>
      <c r="B101" s="144" t="s">
        <v>21</v>
      </c>
      <c r="C101" s="144" t="s">
        <v>11</v>
      </c>
      <c r="D101" s="144">
        <f>E101</f>
        <v>108424.38450000003</v>
      </c>
      <c r="E101" s="145">
        <f>SUM(E17:E99)*15%</f>
        <v>108424.38450000003</v>
      </c>
    </row>
    <row r="102" spans="1:7" x14ac:dyDescent="0.25">
      <c r="A102" s="146" t="s">
        <v>24</v>
      </c>
      <c r="B102" s="141"/>
      <c r="C102" s="141"/>
      <c r="D102" s="141"/>
      <c r="E102" s="147">
        <f>F99+E101</f>
        <v>831253.61450000026</v>
      </c>
    </row>
    <row r="103" spans="1:7" x14ac:dyDescent="0.25">
      <c r="A103" s="211"/>
      <c r="B103" s="211"/>
      <c r="C103" s="211"/>
      <c r="D103" s="211"/>
      <c r="E103" s="211"/>
    </row>
    <row r="104" spans="1:7" x14ac:dyDescent="0.25">
      <c r="A104" s="211"/>
      <c r="B104" s="211"/>
      <c r="C104" s="211"/>
      <c r="D104" s="211"/>
      <c r="E104" s="211"/>
    </row>
    <row r="105" spans="1:7" s="160" customFormat="1" ht="21.75" customHeight="1" x14ac:dyDescent="0.25">
      <c r="A105" s="214" t="s">
        <v>384</v>
      </c>
      <c r="B105" s="214"/>
      <c r="C105" s="214"/>
      <c r="D105" s="214"/>
      <c r="E105" s="158">
        <f>E102</f>
        <v>831253.61450000026</v>
      </c>
      <c r="F105" s="159"/>
    </row>
    <row r="106" spans="1:7" s="160" customFormat="1" ht="20.25" customHeight="1" x14ac:dyDescent="0.25">
      <c r="A106" s="215" t="s">
        <v>389</v>
      </c>
      <c r="B106" s="215"/>
      <c r="C106" s="215"/>
      <c r="D106" s="215"/>
      <c r="E106" s="215"/>
      <c r="F106" s="161"/>
    </row>
    <row r="107" spans="1:7" s="160" customFormat="1" ht="24.75" customHeight="1" x14ac:dyDescent="0.25">
      <c r="A107" s="214" t="s">
        <v>300</v>
      </c>
      <c r="B107" s="214"/>
      <c r="C107" s="214"/>
      <c r="D107" s="214"/>
      <c r="E107" s="214"/>
      <c r="F107" s="162"/>
    </row>
    <row r="108" spans="1:7" s="160" customFormat="1" ht="24" customHeight="1" x14ac:dyDescent="0.25">
      <c r="A108" s="214" t="s">
        <v>301</v>
      </c>
      <c r="B108" s="214"/>
      <c r="C108" s="214"/>
      <c r="D108" s="214"/>
      <c r="E108" s="214"/>
      <c r="F108" s="162"/>
    </row>
    <row r="109" spans="1:7" s="160" customFormat="1" ht="30.75" customHeight="1" x14ac:dyDescent="0.25">
      <c r="A109" s="214" t="s">
        <v>302</v>
      </c>
      <c r="B109" s="214"/>
      <c r="C109" s="214"/>
      <c r="D109" s="214"/>
      <c r="E109" s="214"/>
      <c r="F109" s="162"/>
    </row>
    <row r="110" spans="1:7" s="160" customFormat="1" x14ac:dyDescent="0.25">
      <c r="A110" s="163"/>
      <c r="B110" s="163"/>
      <c r="C110" s="163"/>
      <c r="D110" s="163"/>
      <c r="E110" s="163"/>
      <c r="F110" s="163"/>
    </row>
    <row r="111" spans="1:7" s="160" customFormat="1" ht="24.75" customHeight="1" x14ac:dyDescent="0.25">
      <c r="A111" s="214" t="s">
        <v>383</v>
      </c>
      <c r="B111" s="214"/>
      <c r="C111" s="214"/>
      <c r="D111" s="214"/>
      <c r="E111" s="214"/>
      <c r="F111" s="162"/>
    </row>
    <row r="112" spans="1:7" ht="18.75" customHeight="1" x14ac:dyDescent="0.25">
      <c r="A112" s="164" t="s">
        <v>303</v>
      </c>
      <c r="B112" s="164"/>
      <c r="C112" s="164"/>
      <c r="D112" s="164"/>
      <c r="E112" s="164"/>
    </row>
    <row r="113" spans="1:5" ht="24.75" customHeight="1" x14ac:dyDescent="0.25">
      <c r="A113" s="164" t="s">
        <v>385</v>
      </c>
      <c r="B113" s="164"/>
      <c r="C113" s="164"/>
      <c r="D113" s="164"/>
      <c r="E113" s="164"/>
    </row>
    <row r="114" spans="1:5" ht="10.5" customHeight="1" x14ac:dyDescent="0.25">
      <c r="B114" s="164"/>
      <c r="C114" s="164"/>
      <c r="D114" s="164" t="s">
        <v>26</v>
      </c>
      <c r="E114" s="164"/>
    </row>
    <row r="115" spans="1:5" ht="6.75" customHeight="1" x14ac:dyDescent="0.25">
      <c r="A115" s="211"/>
      <c r="B115" s="211"/>
      <c r="C115" s="211"/>
      <c r="D115" s="211"/>
      <c r="E115" s="211"/>
    </row>
    <row r="116" spans="1:5" x14ac:dyDescent="0.25">
      <c r="A116" s="211" t="s">
        <v>304</v>
      </c>
      <c r="B116" s="211"/>
      <c r="C116" s="211"/>
      <c r="D116" s="211"/>
      <c r="E116" s="211"/>
    </row>
    <row r="117" spans="1:5" ht="10.5" customHeight="1" x14ac:dyDescent="0.25">
      <c r="B117" s="211"/>
      <c r="C117" s="211"/>
      <c r="D117" s="211" t="s">
        <v>26</v>
      </c>
      <c r="E117" s="211"/>
    </row>
  </sheetData>
  <mergeCells count="37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0:D60"/>
    <mergeCell ref="A32:D32"/>
    <mergeCell ref="A28:D28"/>
    <mergeCell ref="A30:D30"/>
    <mergeCell ref="A16:D16"/>
    <mergeCell ref="A18:D18"/>
    <mergeCell ref="A88:D88"/>
    <mergeCell ref="A90:D90"/>
    <mergeCell ref="A92:D92"/>
    <mergeCell ref="A94:D94"/>
    <mergeCell ref="A97:D97"/>
    <mergeCell ref="A103:E103"/>
    <mergeCell ref="A104:E104"/>
    <mergeCell ref="A106:E106"/>
    <mergeCell ref="A107:E107"/>
    <mergeCell ref="A108:E108"/>
    <mergeCell ref="A115:E115"/>
    <mergeCell ref="A105:D105"/>
    <mergeCell ref="A116:E116"/>
    <mergeCell ref="B117:C117"/>
    <mergeCell ref="D117:E117"/>
    <mergeCell ref="A109:E109"/>
    <mergeCell ref="A111:E111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2022-04-11T14:35:00Z</dcterms:modified>
</cp:coreProperties>
</file>