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filterPrivacy="1" defaultThemeVersion="124226"/>
  <bookViews>
    <workbookView xWindow="-30" yWindow="300" windowWidth="16920" windowHeight="11820" firstSheet="2" activeTab="8"/>
  </bookViews>
  <sheets>
    <sheet name="Акт" sheetId="1" r:id="rId1"/>
    <sheet name="Бюджет" sheetId="2" r:id="rId2"/>
    <sheet name="2018" sheetId="4" r:id="rId3"/>
    <sheet name="Акт (2)" sheetId="5" r:id="rId4"/>
    <sheet name="2019" sheetId="6" r:id="rId5"/>
    <sheet name="Лист3" sheetId="3" r:id="rId6"/>
    <sheet name="2020" sheetId="7" r:id="rId7"/>
    <sheet name="Лист1" sheetId="8" r:id="rId8"/>
    <sheet name="2021" sheetId="9" r:id="rId9"/>
    <sheet name="акт21" sheetId="10" r:id="rId10"/>
  </sheets>
  <definedNames>
    <definedName name="_xlnm.Print_Area" localSheetId="2">'2018'!$A$1:$F$30</definedName>
    <definedName name="_xlnm.Print_Area" localSheetId="4">'2019'!$A$1:$F$30</definedName>
    <definedName name="_xlnm.Print_Area" localSheetId="6">'2020'!$A$1:$F$30</definedName>
    <definedName name="_xlnm.Print_Area" localSheetId="8">'2021'!$A$1:$F$30</definedName>
    <definedName name="_xlnm.Print_Area" localSheetId="0">Акт!$A$1:$E$83</definedName>
    <definedName name="_xlnm.Print_Area" localSheetId="3">'Акт (2)'!$A$1:$E$90</definedName>
    <definedName name="_xlnm.Print_Area" localSheetId="9">акт21!$A$3:$E$90</definedName>
    <definedName name="_xlnm.Print_Area" localSheetId="1">Бюджет!$A$1:$D$40</definedName>
    <definedName name="_xlnm.Print_Area" localSheetId="7">Лист1!$A$3:$E$114</definedName>
    <definedName name="_xlnm.Print_Area" localSheetId="5">Лист3!$A$2:$E$93</definedName>
  </definedNames>
  <calcPr calcId="145621"/>
</workbook>
</file>

<file path=xl/calcChain.xml><?xml version="1.0" encoding="utf-8"?>
<calcChain xmlns="http://schemas.openxmlformats.org/spreadsheetml/2006/main">
  <c r="F72" i="10" l="1"/>
  <c r="E53" i="10" l="1"/>
  <c r="B53" i="10"/>
  <c r="E22" i="10"/>
  <c r="E24" i="10"/>
  <c r="D24" i="10" s="1"/>
  <c r="D23" i="10"/>
  <c r="F14" i="9" l="1"/>
  <c r="F18" i="9"/>
  <c r="F22" i="9" s="1"/>
  <c r="E74" i="10"/>
  <c r="D74" i="10" s="1"/>
  <c r="D71" i="10"/>
  <c r="D69" i="10"/>
  <c r="D67" i="10"/>
  <c r="D65" i="10"/>
  <c r="D52" i="10"/>
  <c r="D53" i="10"/>
  <c r="D54" i="10"/>
  <c r="D55" i="10"/>
  <c r="D56" i="10"/>
  <c r="D57" i="10"/>
  <c r="D58" i="10"/>
  <c r="D59" i="10"/>
  <c r="D60" i="10"/>
  <c r="D61" i="10"/>
  <c r="D62" i="10"/>
  <c r="D63" i="10"/>
  <c r="D47" i="10"/>
  <c r="D48" i="10"/>
  <c r="D49" i="10"/>
  <c r="D50" i="10"/>
  <c r="D51" i="10"/>
  <c r="D46" i="10"/>
  <c r="D32" i="10"/>
  <c r="D33" i="10"/>
  <c r="D34" i="10"/>
  <c r="D35" i="10"/>
  <c r="D36" i="10"/>
  <c r="D37" i="10"/>
  <c r="D38" i="10"/>
  <c r="D39" i="10"/>
  <c r="D40" i="10"/>
  <c r="D41" i="10"/>
  <c r="D42" i="10"/>
  <c r="D43" i="10"/>
  <c r="D44" i="10"/>
  <c r="D31" i="10"/>
  <c r="D30" i="10"/>
  <c r="D28" i="10"/>
  <c r="D25" i="10"/>
  <c r="D26" i="10"/>
  <c r="D22" i="10"/>
  <c r="D20" i="10"/>
  <c r="D21" i="10"/>
  <c r="D19" i="10"/>
  <c r="D72" i="10"/>
  <c r="E75" i="10" l="1"/>
  <c r="E78" i="10" s="1"/>
  <c r="F23" i="9" s="1"/>
  <c r="F24" i="9" s="1"/>
  <c r="F25" i="9"/>
  <c r="F14" i="7"/>
  <c r="F15" i="7"/>
  <c r="D93" i="8"/>
  <c r="D95" i="8"/>
  <c r="D96" i="8"/>
  <c r="D91" i="8"/>
  <c r="D88" i="8"/>
  <c r="D71" i="8"/>
  <c r="D70" i="8"/>
  <c r="D61" i="8"/>
  <c r="D41" i="8"/>
  <c r="D42" i="8"/>
  <c r="D43" i="8"/>
  <c r="D44" i="8"/>
  <c r="D45" i="8"/>
  <c r="D46" i="8"/>
  <c r="D47" i="8"/>
  <c r="D48" i="8"/>
  <c r="D49" i="8"/>
  <c r="D50" i="8"/>
  <c r="D51" i="8"/>
  <c r="D52" i="8"/>
  <c r="D53" i="8"/>
  <c r="D54" i="8"/>
  <c r="D55" i="8"/>
  <c r="D56" i="8"/>
  <c r="D57" i="8"/>
  <c r="D58" i="8"/>
  <c r="D59" i="8"/>
  <c r="D60" i="8"/>
  <c r="D62" i="8"/>
  <c r="D63" i="8"/>
  <c r="D64" i="8"/>
  <c r="D66" i="8"/>
  <c r="D67" i="8"/>
  <c r="D68" i="8"/>
  <c r="D69" i="8"/>
  <c r="D72" i="8"/>
  <c r="D73" i="8"/>
  <c r="D74" i="8"/>
  <c r="D75" i="8"/>
  <c r="D76" i="8"/>
  <c r="D77" i="8"/>
  <c r="D78" i="8"/>
  <c r="D79" i="8"/>
  <c r="D80" i="8"/>
  <c r="D81" i="8"/>
  <c r="D82" i="8"/>
  <c r="D83" i="8"/>
  <c r="D84" i="8"/>
  <c r="D85" i="8"/>
  <c r="D86" i="8"/>
  <c r="D87" i="8"/>
  <c r="D89" i="8"/>
  <c r="D40" i="8"/>
  <c r="D24" i="8"/>
  <c r="D25" i="8"/>
  <c r="D26" i="8"/>
  <c r="D27" i="8"/>
  <c r="D28" i="8"/>
  <c r="D20" i="8"/>
  <c r="D21" i="8"/>
  <c r="D22" i="8"/>
  <c r="D23" i="8"/>
  <c r="D29" i="8"/>
  <c r="D30" i="8"/>
  <c r="D31" i="8"/>
  <c r="D32" i="8"/>
  <c r="D34" i="8"/>
  <c r="D36" i="8"/>
  <c r="D38" i="8"/>
  <c r="D19" i="8"/>
  <c r="E98" i="8" l="1"/>
  <c r="E99" i="8" s="1"/>
  <c r="F23" i="7" s="1"/>
  <c r="D98" i="8" l="1"/>
  <c r="F19" i="7"/>
  <c r="F18" i="7" s="1"/>
  <c r="F22" i="7" s="1"/>
  <c r="F24" i="7" s="1"/>
  <c r="F25" i="7" l="1"/>
  <c r="F19" i="6"/>
  <c r="F15" i="6"/>
  <c r="E79" i="3"/>
  <c r="F23" i="6" s="1"/>
  <c r="E78" i="3"/>
  <c r="D78" i="3"/>
  <c r="D76" i="3"/>
  <c r="D74" i="3"/>
  <c r="D72" i="3"/>
  <c r="D64" i="3"/>
  <c r="D27" i="3"/>
  <c r="D28" i="3"/>
  <c r="D30" i="3"/>
  <c r="D32" i="3"/>
  <c r="D34" i="3"/>
  <c r="D26" i="3"/>
  <c r="D21" i="3"/>
  <c r="D20" i="3"/>
  <c r="D22" i="3"/>
  <c r="D23" i="3"/>
  <c r="D24" i="3"/>
  <c r="D25" i="3"/>
  <c r="D36" i="3"/>
  <c r="D37" i="3"/>
  <c r="D38" i="3"/>
  <c r="D39" i="3"/>
  <c r="D40" i="3"/>
  <c r="D41" i="3"/>
  <c r="D42" i="3"/>
  <c r="D43" i="3"/>
  <c r="D44" i="3"/>
  <c r="D45" i="3"/>
  <c r="D46" i="3"/>
  <c r="D48" i="3"/>
  <c r="D49" i="3"/>
  <c r="D50" i="3"/>
  <c r="D51" i="3"/>
  <c r="D53" i="3"/>
  <c r="D54" i="3"/>
  <c r="D55" i="3"/>
  <c r="D56" i="3"/>
  <c r="D57" i="3"/>
  <c r="D58" i="3"/>
  <c r="D59" i="3"/>
  <c r="D60" i="3"/>
  <c r="D61" i="3"/>
  <c r="D62" i="3"/>
  <c r="D63" i="3"/>
  <c r="D65" i="3"/>
  <c r="D66" i="3"/>
  <c r="D67" i="3"/>
  <c r="D68" i="3"/>
  <c r="D69" i="3"/>
  <c r="D70" i="3"/>
  <c r="D19" i="3"/>
  <c r="F18" i="6"/>
  <c r="F22" i="6" s="1"/>
  <c r="F14" i="6"/>
  <c r="F24" i="6" l="1"/>
  <c r="F25" i="6"/>
  <c r="D70" i="5"/>
  <c r="D69" i="5"/>
  <c r="D67" i="5"/>
  <c r="D52" i="5"/>
  <c r="D45" i="5"/>
  <c r="E21" i="5"/>
  <c r="D21" i="5" s="1"/>
  <c r="D17" i="5"/>
  <c r="D15" i="5"/>
  <c r="D10" i="5"/>
  <c r="D9" i="5"/>
  <c r="D7" i="5"/>
  <c r="D25" i="5"/>
  <c r="D26" i="5"/>
  <c r="D27" i="5"/>
  <c r="D28" i="5"/>
  <c r="D29" i="5"/>
  <c r="D30" i="5"/>
  <c r="D31" i="5"/>
  <c r="D32" i="5"/>
  <c r="D33" i="5"/>
  <c r="D34" i="5"/>
  <c r="D35" i="5"/>
  <c r="D36" i="5"/>
  <c r="D37" i="5"/>
  <c r="D38" i="5"/>
  <c r="D39" i="5"/>
  <c r="D40" i="5"/>
  <c r="D42" i="5"/>
  <c r="D43" i="5"/>
  <c r="D44" i="5"/>
  <c r="D46" i="5"/>
  <c r="D47" i="5"/>
  <c r="D48" i="5"/>
  <c r="D49" i="5"/>
  <c r="D50" i="5"/>
  <c r="D54" i="5"/>
  <c r="D55" i="5"/>
  <c r="D56" i="5"/>
  <c r="D57" i="5"/>
  <c r="D59" i="5"/>
  <c r="D60" i="5"/>
  <c r="D61" i="5"/>
  <c r="D62" i="5"/>
  <c r="D63" i="5"/>
  <c r="D64" i="5"/>
  <c r="D65" i="5"/>
  <c r="D24" i="5"/>
  <c r="D22" i="5"/>
  <c r="D12" i="5"/>
  <c r="D13" i="5"/>
  <c r="D11" i="5"/>
  <c r="E72" i="5" l="1"/>
  <c r="E73" i="5" s="1"/>
  <c r="F23" i="4" s="1"/>
  <c r="D72" i="5" l="1"/>
  <c r="F15" i="4"/>
  <c r="F14" i="4" s="1"/>
  <c r="F13" i="4"/>
  <c r="F18" i="4"/>
  <c r="F22" i="4" s="1"/>
  <c r="F24" i="4" s="1"/>
  <c r="F25" i="4" l="1"/>
  <c r="B31" i="2" l="1"/>
  <c r="B30" i="2"/>
  <c r="B29" i="2"/>
  <c r="B28" i="2"/>
  <c r="B27" i="2"/>
  <c r="B26" i="2"/>
  <c r="B25" i="2"/>
  <c r="B24" i="2"/>
  <c r="B23" i="2"/>
  <c r="B22" i="2"/>
  <c r="B21" i="2"/>
  <c r="B20" i="2"/>
  <c r="B19" i="2"/>
  <c r="B18" i="2"/>
  <c r="C33" i="2"/>
  <c r="E65" i="1" s="1"/>
  <c r="D33" i="2"/>
  <c r="B32" i="2" l="1"/>
  <c r="E66" i="1"/>
  <c r="B33" i="2"/>
  <c r="E34" i="2" s="1"/>
  <c r="D65" i="1"/>
  <c r="D63" i="1"/>
  <c r="D61" i="1"/>
  <c r="D59" i="1"/>
  <c r="D58" i="1"/>
  <c r="D56" i="1"/>
  <c r="D55" i="1"/>
  <c r="D54" i="1"/>
  <c r="D53" i="1"/>
  <c r="D51" i="1"/>
  <c r="D49" i="1"/>
  <c r="D47" i="1"/>
  <c r="D46" i="1"/>
  <c r="D45" i="1"/>
  <c r="D44" i="1"/>
  <c r="D43" i="1"/>
  <c r="D42" i="1"/>
  <c r="D41" i="1"/>
  <c r="D40" i="1"/>
  <c r="D38" i="1"/>
  <c r="D37" i="1"/>
  <c r="D36" i="1"/>
  <c r="D35" i="1"/>
  <c r="D34" i="1"/>
  <c r="D33" i="1"/>
  <c r="D32" i="1"/>
  <c r="D31" i="1"/>
  <c r="D30" i="1"/>
  <c r="D29" i="1"/>
  <c r="D28" i="1"/>
  <c r="D27" i="1"/>
  <c r="D26" i="1"/>
  <c r="D25" i="1"/>
  <c r="D24" i="1"/>
  <c r="D23" i="1"/>
  <c r="D22" i="1"/>
  <c r="D20" i="1"/>
  <c r="D18" i="1"/>
  <c r="D16" i="1"/>
  <c r="D15" i="1"/>
  <c r="D14" i="1"/>
  <c r="D13" i="1"/>
  <c r="D11" i="1"/>
  <c r="D9" i="1"/>
  <c r="D7" i="1"/>
</calcChain>
</file>

<file path=xl/sharedStrings.xml><?xml version="1.0" encoding="utf-8"?>
<sst xmlns="http://schemas.openxmlformats.org/spreadsheetml/2006/main" count="1025" uniqueCount="345">
  <si>
    <t>Единица измерения работы (услуги)</t>
  </si>
  <si>
    <t>Цена выполненной работы (оказанной услуги), в рублях</t>
  </si>
  <si>
    <t>Наименование вида работы (услуги)</t>
  </si>
  <si>
    <t>Периодичность/ количественный показатель выполненной работы (оказанной услуги)</t>
  </si>
  <si>
    <t>Стоимость /сметная стоимость  выполненной работы (оказанной услуги) за единицу</t>
  </si>
  <si>
    <t xml:space="preserve">         </t>
  </si>
  <si>
    <t>г. Ангарск</t>
  </si>
  <si>
    <t>"31" марта 2018 г.</t>
  </si>
  <si>
    <t>Аварийное обслуживание</t>
  </si>
  <si>
    <t>Уборка придомовой территории</t>
  </si>
  <si>
    <t>Услуги по управлению МКД</t>
  </si>
  <si>
    <t>руб.</t>
  </si>
  <si>
    <t>м2</t>
  </si>
  <si>
    <t>шт</t>
  </si>
  <si>
    <t>1 здание</t>
  </si>
  <si>
    <t>100 м</t>
  </si>
  <si>
    <t>1000 м2</t>
  </si>
  <si>
    <t>100 шт.</t>
  </si>
  <si>
    <t>узел</t>
  </si>
  <si>
    <t>1 ИТП</t>
  </si>
  <si>
    <t xml:space="preserve"> </t>
  </si>
  <si>
    <t>Ежедневно</t>
  </si>
  <si>
    <t>По факту</t>
  </si>
  <si>
    <t>Еженедельно</t>
  </si>
  <si>
    <t>Итого:</t>
  </si>
  <si>
    <t xml:space="preserve">                              Подписи Сторон:</t>
  </si>
  <si>
    <t>(подпись)</t>
  </si>
  <si>
    <t xml:space="preserve">(ФИО)                    </t>
  </si>
  <si>
    <t>Заказчик - ____________________________________________________</t>
  </si>
  <si>
    <t>__________________________</t>
  </si>
  <si>
    <t xml:space="preserve">Всего  за период с "01" января 2017 г. по "31"декабря 2017 г. выполнено работ (оказано услуг) </t>
  </si>
  <si>
    <t>Работы  (услуги)  выполнены  (оказаны)  полностью,  в установленные сроки, с надлежащим качеством.</t>
  </si>
  <si>
    <t>Претензий  по  выполнению  условий Договора Стороны друг к другу не имеют.</t>
  </si>
  <si>
    <t>Строение / По типу работ</t>
  </si>
  <si>
    <t>Расходы</t>
  </si>
  <si>
    <t>Начисления</t>
  </si>
  <si>
    <t>Поступления</t>
  </si>
  <si>
    <t>Благоустройство</t>
  </si>
  <si>
    <t>Обслуживание и текущий ремонт электрооборудования  жилых домов</t>
  </si>
  <si>
    <t>Обслуживание инженерного оборудования</t>
  </si>
  <si>
    <t>Обслуживание конструктивных элементов</t>
  </si>
  <si>
    <t>Текущий ремонт инженерного оборудования</t>
  </si>
  <si>
    <t>Транспортные расходы</t>
  </si>
  <si>
    <t>Уборка лестничных клеток</t>
  </si>
  <si>
    <t>Отчет получил: ________________________________________________________</t>
  </si>
  <si>
    <t>Дата __________________</t>
  </si>
  <si>
    <t>Директор ООО "ЖЭУ №6"   Плотников А.А. __________________</t>
  </si>
  <si>
    <t>Отчет составил: экономист  Сундукова Ю.А.  _______________</t>
  </si>
  <si>
    <t>Cодержание жилья</t>
  </si>
  <si>
    <t>Период: с 01.01.2017 по 31.12.2017 года.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</si>
  <si>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"ЖЭУ № 6" Плотников А.А.                </t>
    </r>
  </si>
  <si>
    <t xml:space="preserve">                                                (должность, ФИО)                    </t>
  </si>
  <si>
    <t>Вывоз и утилизация ТКО</t>
  </si>
  <si>
    <t>Вывоз и утилизация ТКО, в т.ч. крупногабаритного мусора</t>
  </si>
  <si>
    <t xml:space="preserve">     Аварийное обслуживание</t>
  </si>
  <si>
    <t xml:space="preserve">     Выкашивание газонов</t>
  </si>
  <si>
    <t xml:space="preserve">     Услуги  по вывозу и утилизации ТБО, в т.ч. крупногабаритного мусора</t>
  </si>
  <si>
    <t xml:space="preserve">     Обслуживание и текущий ремонт электрооборудования жилых домов</t>
  </si>
  <si>
    <t xml:space="preserve">     Запуск системы отопления.</t>
  </si>
  <si>
    <t xml:space="preserve">     Осмотр СТО в чердачных и подвальных помещениях (весенний и осенний)</t>
  </si>
  <si>
    <t xml:space="preserve">     Осмотр, РХВ замеры</t>
  </si>
  <si>
    <t xml:space="preserve">     Отключение системы отопления (консервация) - прим.</t>
  </si>
  <si>
    <t xml:space="preserve">     Перевод отопления с подачи на обратку или с обратки на подачу</t>
  </si>
  <si>
    <t xml:space="preserve">     Регулировка балансировочного клапана</t>
  </si>
  <si>
    <t xml:space="preserve">     Сдача ИТП представителю энергоснабжающей организации, составление акта</t>
  </si>
  <si>
    <t xml:space="preserve">     Снятие и запись замера в наряде (ИТП,РХВ)</t>
  </si>
  <si>
    <t xml:space="preserve">     Осмотр кровли, чердака, подъездов, подвального помещения - весенний осмотр</t>
  </si>
  <si>
    <t>1 м 2 основания</t>
  </si>
  <si>
    <t xml:space="preserve">     Услуги автотранспорта</t>
  </si>
  <si>
    <t xml:space="preserve">     Уборка придомовой территории</t>
  </si>
  <si>
    <t xml:space="preserve">     Услуги по управлению МКД</t>
  </si>
  <si>
    <t xml:space="preserve">     Уборка л/клеток</t>
  </si>
  <si>
    <t>Настоящий   Акт   составлен   в  2-х  экземплярах,  имеющих  одинаковую юридическую силу,</t>
  </si>
  <si>
    <t xml:space="preserve"> по одному для каждой из Сторон.</t>
  </si>
  <si>
    <t xml:space="preserve">     Осмотр СТО</t>
  </si>
  <si>
    <t>100 квартир</t>
  </si>
  <si>
    <t xml:space="preserve">     Очистка канализационной сети: внутренней</t>
  </si>
  <si>
    <t>Обслуживание ОДПУ</t>
  </si>
  <si>
    <t xml:space="preserve">     Техническое обслуживание ОДПУ</t>
  </si>
  <si>
    <t>Текущий ремонт конструктивных элементов жилых зданий</t>
  </si>
  <si>
    <t>100 м2</t>
  </si>
  <si>
    <t xml:space="preserve">     Услуги а/вышки</t>
  </si>
  <si>
    <t>Ежемесячно</t>
  </si>
  <si>
    <t>Аренда общего имущества МКД</t>
  </si>
  <si>
    <t>ГВС на содержание общ. имущества</t>
  </si>
  <si>
    <t>Обслуживание ВДГО</t>
  </si>
  <si>
    <t>Отведение сточных вод на содержание общ. им-ва</t>
  </si>
  <si>
    <t>ХВС на содержание общ. имущества</t>
  </si>
  <si>
    <t>Электрическая энергия на содержание общ. имущества</t>
  </si>
  <si>
    <t>Коммунальные ресурсы на содержание общ. имущества МКД</t>
  </si>
  <si>
    <t>Обслуживание газового оборудования</t>
  </si>
  <si>
    <t xml:space="preserve">     ГВС на содержание общ. имущества</t>
  </si>
  <si>
    <t xml:space="preserve">     Отведение сточных вод на содержание общ. имущества</t>
  </si>
  <si>
    <t xml:space="preserve">     ХВС на содержание общ. имущества</t>
  </si>
  <si>
    <t xml:space="preserve">     Электрическая энергия на содержание общ. имущества</t>
  </si>
  <si>
    <t xml:space="preserve">     Диагностирование газового оборудования</t>
  </si>
  <si>
    <t xml:space="preserve">     Опрессовка ТУ диаметром: до 100 мм</t>
  </si>
  <si>
    <t xml:space="preserve">     Подготовка элеваторного узла Д-80 к зиме</t>
  </si>
  <si>
    <t xml:space="preserve">     Очистка кровли от снега толщ. 10 см, сбивание сосулей (вышка)</t>
  </si>
  <si>
    <t>По нормативу</t>
  </si>
  <si>
    <t>Техническое обслуживание нежилых помещений</t>
  </si>
  <si>
    <t>м</t>
  </si>
  <si>
    <t xml:space="preserve">     Осмотр подвальных помещений (засоры, подпоры) прим.</t>
  </si>
  <si>
    <t xml:space="preserve">     Осмотр системы центрального отопления, устройств в чердачных и подвальных помещениях.</t>
  </si>
  <si>
    <t xml:space="preserve">     Промывка трубопровода системы отопления</t>
  </si>
  <si>
    <t>м3</t>
  </si>
  <si>
    <t xml:space="preserve">     Осмотр кровли, чердака, подъездов, подвального помещения -подготовка к зиме</t>
  </si>
  <si>
    <t xml:space="preserve">     Очистка желобов от мусора: вручную (при расчете 1 кг. мусора = 3 м 1 желоба)</t>
  </si>
  <si>
    <t xml:space="preserve">     Проверка исправности вент. каналов, правильного расположения оголовков относ. крыши и наличия тяги</t>
  </si>
  <si>
    <t xml:space="preserve">     Смена стекол в деревянных переплетах при площади стекла  до: 0,25 м</t>
  </si>
  <si>
    <t xml:space="preserve">     Постановка заклепок в местах соединения труб</t>
  </si>
  <si>
    <t>Резерв на 01.01.2017 г.</t>
  </si>
  <si>
    <t>Отчет по бюджету №106/8-2017</t>
  </si>
  <si>
    <t>Задолженность по оплате за содержание и текущий ремонт на 01.01.2018 г. -  112 690,62 руб.</t>
  </si>
  <si>
    <t>АКТ № 106/8-2017</t>
  </si>
  <si>
    <t xml:space="preserve">      приемки оказанных услуг и (или) выполненных работ по содержанию и текущему ремонту общего имущества в многоквартирном доме № 8 квартала 106.</t>
  </si>
  <si>
    <t xml:space="preserve">     Ремонт смывных бачков типа "Компакт"</t>
  </si>
  <si>
    <t xml:space="preserve">     Смена кранов для спуска воздуха из системы, диаметр крана: 15-20 мм</t>
  </si>
  <si>
    <t>1 кран</t>
  </si>
  <si>
    <t xml:space="preserve">     Перенавеска водосточных труб.</t>
  </si>
  <si>
    <t xml:space="preserve">     Смена ухватов (стремян) для водосточных труб.</t>
  </si>
  <si>
    <t xml:space="preserve">     Смена резиновых манжет на раструбе канализационной трубы</t>
  </si>
  <si>
    <t xml:space="preserve">     Ремонт оконных коробок с заменой брусков: с изготовлением элементов по размеру и профилю</t>
  </si>
  <si>
    <t xml:space="preserve">     Снятие оконных переплетов: неостекленных</t>
  </si>
  <si>
    <t xml:space="preserve">     Установка неостекленных оконных переплетов: створных</t>
  </si>
  <si>
    <t>Корректировка бюджета за 2016 год</t>
  </si>
  <si>
    <t>на общую сумму 497 349,73 руб. (Четыреста девяносто семь тысяч триста сорок девять рублей 73 копейки).</t>
  </si>
  <si>
    <t>Резерв (доходы за минусом расходов) на  01.01.2018 г. -  88 655,76 руб.</t>
  </si>
  <si>
    <t>Период: с 01.01.2018 по 31.12.2018 года.</t>
  </si>
  <si>
    <t xml:space="preserve"> ОБЩИЕ СВЕДЕНИЯ ОБ ОБЪЕКТЕ</t>
  </si>
  <si>
    <t>Этажность</t>
  </si>
  <si>
    <t>Общая жилая площадь, м2</t>
  </si>
  <si>
    <t>Площадь кровли, м2</t>
  </si>
  <si>
    <t>Количество подъездов</t>
  </si>
  <si>
    <t>Площадь нежилых помещений, м2</t>
  </si>
  <si>
    <t>Площадь чердаков, м2</t>
  </si>
  <si>
    <t>Количество квартир</t>
  </si>
  <si>
    <t>Площадь л/ клеток, тамбуров, лифтов, м/камер, м2</t>
  </si>
  <si>
    <t>Площадь подвалов, м2</t>
  </si>
  <si>
    <t xml:space="preserve">Наименование </t>
  </si>
  <si>
    <t>Значение</t>
  </si>
  <si>
    <t>Переходящие остатки денежных средств за выполненые работы (на начало периода; + резерв, - долг)</t>
  </si>
  <si>
    <t>Задолженность по оплате за содержание и текущий ремонт общего имущества МКД (на начало периода)</t>
  </si>
  <si>
    <t>Начислено за работы (услуги) по содержанию и текущему ремонту и аренду общего имущества МКД, в том числе:</t>
  </si>
  <si>
    <t>- за жилые помещения</t>
  </si>
  <si>
    <t>- за нежилые помещения</t>
  </si>
  <si>
    <t>- за рекламу и аренду общего имущества МКД</t>
  </si>
  <si>
    <t>Получено денежных средств, в т. ч:</t>
  </si>
  <si>
    <t>Всего денежных средств с учетом остатков</t>
  </si>
  <si>
    <t xml:space="preserve">Выполненные работы (оказанные услуги) по содержанию общего имущества и текущему ремонту в отчетном периоде </t>
  </si>
  <si>
    <t>Переходящие остатки денежных средств за выполненые работы (на конец периода; + резерв, - долг)</t>
  </si>
  <si>
    <t>Задолженность по оплате за содержание и текущий ремонт общего имущества МКД (на конец периода)</t>
  </si>
  <si>
    <t>Директор ООО "ТРЭК"   Плотников А.А. __________________</t>
  </si>
  <si>
    <t>Отчет составил: экономист  Осипова М.С.  _______________</t>
  </si>
  <si>
    <t>Отчет по бюджету № 106/8-2018</t>
  </si>
  <si>
    <t xml:space="preserve">     Санитарная обработка деревьев</t>
  </si>
  <si>
    <t xml:space="preserve">     Завоз песка, ПГС, щебня, земли</t>
  </si>
  <si>
    <t xml:space="preserve">     Изготовление  и установка песочниц</t>
  </si>
  <si>
    <t xml:space="preserve">     Окраска известковыми составами: по кирпичу и бетону (бордюр. столбики, столбы)</t>
  </si>
  <si>
    <t xml:space="preserve">     Окраска песочницы</t>
  </si>
  <si>
    <t xml:space="preserve">     Вывоз и утилизация ТКО, в т.ч. крупногабаритный мусор</t>
  </si>
  <si>
    <t xml:space="preserve">     Коммунальные ресурсы на содержание общего имущества МКД</t>
  </si>
  <si>
    <t xml:space="preserve">     Техобслуживание газового оборудования</t>
  </si>
  <si>
    <t>1 стояк</t>
  </si>
  <si>
    <t xml:space="preserve">     Устройство прожектрора с фотореле</t>
  </si>
  <si>
    <t xml:space="preserve">     Запуск потока воды: отопление, ГВС</t>
  </si>
  <si>
    <t>1 узел</t>
  </si>
  <si>
    <t xml:space="preserve">     Осмотр выпусков канализации  (засоры, подпоры) прим.</t>
  </si>
  <si>
    <t xml:space="preserve">     Осмотр, замеры, опломбировка ПУ Т/У с представителем</t>
  </si>
  <si>
    <t xml:space="preserve">     Перекрытие потока воды: отопление, ГВС</t>
  </si>
  <si>
    <t xml:space="preserve">     Ремонт смесителя без душа</t>
  </si>
  <si>
    <t>1 смеситель</t>
  </si>
  <si>
    <t xml:space="preserve">     Устранение засоров санитарных приборов</t>
  </si>
  <si>
    <t>1 прибор</t>
  </si>
  <si>
    <t xml:space="preserve">     Очистка  кровли от снега, сбивание сосулей</t>
  </si>
  <si>
    <t xml:space="preserve">     Очистка желобов от мусора: вручную (при расчете 1 кг. мусора = 3 м 1 желоба) - в.</t>
  </si>
  <si>
    <t xml:space="preserve">     Плановые проверки вентиляционных каналов и оголовков</t>
  </si>
  <si>
    <t xml:space="preserve">     Смена дверных приборов: навесного замка</t>
  </si>
  <si>
    <t>100 приборов</t>
  </si>
  <si>
    <t xml:space="preserve">     Смена дверных приборов: накладка дверная</t>
  </si>
  <si>
    <t xml:space="preserve">     Смена оконных приборов: завертки форточные</t>
  </si>
  <si>
    <t xml:space="preserve">     Укладка (установка) щитов из доски б/у (без подгонки)</t>
  </si>
  <si>
    <t xml:space="preserve">     Укрепление дверных приборов: петли (шарниры), шпингалеты, ручки накладные</t>
  </si>
  <si>
    <t xml:space="preserve">     Осмотр замеры рамок холодной воды</t>
  </si>
  <si>
    <t>чел.-ч</t>
  </si>
  <si>
    <t xml:space="preserve">     Ремонт КОРАЛЛа</t>
  </si>
  <si>
    <t xml:space="preserve">     Смена вентилей Д-15</t>
  </si>
  <si>
    <t xml:space="preserve">     Смена отдельных участков трубопроводов диаметром: 20 мм</t>
  </si>
  <si>
    <t>1 участок</t>
  </si>
  <si>
    <t xml:space="preserve">     Демонтаж МАФ (деревянные)</t>
  </si>
  <si>
    <t xml:space="preserve">     Демонтаж-монтаж воронки с вышки</t>
  </si>
  <si>
    <t xml:space="preserve">     Изготовление щита из доски б/у</t>
  </si>
  <si>
    <t xml:space="preserve">     Приготовление бетона (М50-М75)</t>
  </si>
  <si>
    <t>100 м3</t>
  </si>
  <si>
    <t xml:space="preserve">     Ремонт загрузочного люка железобетоном</t>
  </si>
  <si>
    <t xml:space="preserve">     Ремонт слуховых окон пристрожка, укрепление</t>
  </si>
  <si>
    <t xml:space="preserve">     Ремонт ходовых трапов</t>
  </si>
  <si>
    <t>100 досок</t>
  </si>
  <si>
    <t xml:space="preserve">     Услуги  по вывозу и утилизации листвы, веток, деревьев, скошенной травы , смета и др.</t>
  </si>
  <si>
    <t>1 дерево</t>
  </si>
  <si>
    <t>По смете</t>
  </si>
  <si>
    <t>По договору</t>
  </si>
  <si>
    <t>По тарифу</t>
  </si>
  <si>
    <t>Настоящий   Акт   составлен   в  2-х  экземплярах,  имеющих  одинаковую юридическую силу,  по одному для каждой из Сторон.</t>
  </si>
  <si>
    <r>
      <t xml:space="preserve">Исполнитель  -   </t>
    </r>
    <r>
      <rPr>
        <u/>
        <sz val="11"/>
        <color theme="1"/>
        <rFont val="Times New Roman"/>
        <family val="1"/>
        <charset val="204"/>
      </rPr>
      <t xml:space="preserve">      Директор ООО "ТРЭК" Плотников А.А.                </t>
    </r>
  </si>
  <si>
    <t>АКТ № 106/8-2018</t>
  </si>
  <si>
    <t>"31" марта 2019 г.</t>
  </si>
  <si>
    <t>Всего  за период с "01" января 2018 г. по "31"декабря 2018 г. выполнено работ (оказано услуг) на общую сумму 486 818.85 руб. (Четыреста восемьдесят шесть тысяч восемьсот восемнадцать рублей 85 копеек)</t>
  </si>
  <si>
    <t>.</t>
  </si>
  <si>
    <t>приемки оказанных услуг и (или) выполненных работ по содержанию</t>
  </si>
  <si>
    <t>и текущему ремонту общего имущества в многоквартирном доме</t>
  </si>
  <si>
    <t xml:space="preserve">г. Ангарск                                                                  </t>
  </si>
  <si>
    <t>31 марта 2020 г.</t>
  </si>
  <si>
    <t>являющегося собственником квартиры № _____, находящейся в данном многоквартирном доме, действующего на основании протокола общего собрания собственников,  с одной стороны, и управляющая компания ООО "ТРЭК", именуемая в дальнейшем</t>
  </si>
  <si>
    <t>"Исполнитель", в лице директора Плотникова А.А., действующего на основании Устава, с другой стороны, совместно именуемые "Стороны", составили настоящий акт о нижеследующем:</t>
  </si>
  <si>
    <t xml:space="preserve">          1. Исполнителем предъявлены к приемке следующие оказанные на основании договора управления многоквартирным домом или договора оказания услуг по содержанию и (или) выполнению работ по ремонту  общего имущества в многоквартирном </t>
  </si>
  <si>
    <t xml:space="preserve">доме, либо договора подряда по выполнению работ по ремонту общего имущества в многоквартирном доме  (указать нужное) № _______ от "____" ___________________ ______ г. (далее - "Договор") услуги и (или) выполненные работы по содержанию </t>
  </si>
  <si>
    <t>и текущему ремонту общего имущества в многоквартирном доме № _____, расположенном по адресу: ______________________:</t>
  </si>
  <si>
    <t>Стоимость / сметная стоимость выполненной работы (оказанной услуги) за единицу</t>
  </si>
  <si>
    <t>Периодичность / количественный показатель выполненной работы (оказанной услуги)</t>
  </si>
  <si>
    <t>Благоустройство и обеспечение санитарного состояния МКД и придомовой територии</t>
  </si>
  <si>
    <t xml:space="preserve">     Валка деревьев с прим. автогидроподъемника без корчевки пня породы тополь при д. ствола  до 100 см</t>
  </si>
  <si>
    <t>1 м3</t>
  </si>
  <si>
    <t xml:space="preserve">     Вывозка порубочных остатков на расстояние 22 км (класс груза 3)</t>
  </si>
  <si>
    <t>т</t>
  </si>
  <si>
    <t xml:space="preserve">     Обрезка деревьев высотой: более 5 м</t>
  </si>
  <si>
    <t xml:space="preserve">     Обрезка деревьев высотой: более 5 м без формовки</t>
  </si>
  <si>
    <t xml:space="preserve">     Разделка древесины мягких пород, полученной от валки леса, диам. стволов: до 16 см</t>
  </si>
  <si>
    <t xml:space="preserve">     Ремонт карусели с окраской</t>
  </si>
  <si>
    <t xml:space="preserve">     Уборка придомовой территории и лестничных клеток</t>
  </si>
  <si>
    <t xml:space="preserve">     Уборка чердаков и подвалов</t>
  </si>
  <si>
    <t xml:space="preserve">     Услуги спец.техники по благоустройству (очистка наледи, снега)</t>
  </si>
  <si>
    <t>Изготовление плана благоустройства</t>
  </si>
  <si>
    <t xml:space="preserve">     Изготовление плана благоустройства</t>
  </si>
  <si>
    <t>16 стояков</t>
  </si>
  <si>
    <t>Обслуживание и текущий ремонт инженерного оборудования</t>
  </si>
  <si>
    <t xml:space="preserve">     Регулировка температуры отопления в ИТП вентилями</t>
  </si>
  <si>
    <t xml:space="preserve">     Осмотр подвальных помещений и выпуска при подпоре</t>
  </si>
  <si>
    <t>1 осмотр</t>
  </si>
  <si>
    <t xml:space="preserve">     Перемотка радиаторной пробки</t>
  </si>
  <si>
    <t xml:space="preserve">     Подготовка элеваторного узла</t>
  </si>
  <si>
    <t xml:space="preserve">     Расконсервация системы отопления</t>
  </si>
  <si>
    <t xml:space="preserve">     Сдача ИТП представителю энергоснабжающей организации</t>
  </si>
  <si>
    <t xml:space="preserve">     Сдача РХВ представителю водоканала, составление акта</t>
  </si>
  <si>
    <t>Обслуживание и текущий ремонт конструктивных элементов</t>
  </si>
  <si>
    <t xml:space="preserve">     Смена частей водосточных труб: прямых звеньев с земли, лестниц или подмостей</t>
  </si>
  <si>
    <t xml:space="preserve">     Установка частей водосточных труб (отметов)</t>
  </si>
  <si>
    <t xml:space="preserve">     Закрытие слуховых окон и люков выхода на кровлю</t>
  </si>
  <si>
    <t>10 шт.</t>
  </si>
  <si>
    <t xml:space="preserve">     Осмотр квартир</t>
  </si>
  <si>
    <t xml:space="preserve">     Очистка  кровли от снега толщ. 10см, сбивание сосулей вышка</t>
  </si>
  <si>
    <t>1 м 1 основания</t>
  </si>
  <si>
    <t xml:space="preserve">     Очистка  кровли от снега, сбивание сосулей вышка</t>
  </si>
  <si>
    <t xml:space="preserve">     Проверка исправности канализационных вытяжек</t>
  </si>
  <si>
    <t>1 кв</t>
  </si>
  <si>
    <t xml:space="preserve">     Проверка исправности канализационных вытяжек (по жалобе)</t>
  </si>
  <si>
    <t xml:space="preserve">     Проверка наличия тяги в ДВ и вент. каналах</t>
  </si>
  <si>
    <t xml:space="preserve">     Укладка (установка) щитов</t>
  </si>
  <si>
    <t>Расходы на истребование задолженности по оплате жилых помещений</t>
  </si>
  <si>
    <t xml:space="preserve">     Истребование дебиторской задолженности</t>
  </si>
  <si>
    <t xml:space="preserve">           3. Работы (услуги) выполнены (оказаны) полностью, в установленные сроки, с надлежащим качеством.</t>
  </si>
  <si>
    <t xml:space="preserve">           4. Претензий по выполнению условий Договора Стороны друг к другу не имеют.</t>
  </si>
  <si>
    <t xml:space="preserve">           Настоящий акт составлен в 2-х экземплярах, имеющих одинаковую юридическую силу, по одному для каждой из Сторон.</t>
  </si>
  <si>
    <t xml:space="preserve">Исполнитель -           Директор ООО "ТРЭК", Плотников А.А. </t>
  </si>
  <si>
    <t>Заказчик -         ________________________________________   __________________________________</t>
  </si>
  <si>
    <t>АКТ № 106/8</t>
  </si>
  <si>
    <t xml:space="preserve">  Собственники помещений в многоквартином доме, расположенном по адресу: ________________________ , именуемые в дальнейшем "Заказчик", в лице ___________________________________________________________________________________, </t>
  </si>
  <si>
    <t>По графику</t>
  </si>
  <si>
    <t xml:space="preserve">                          __________________________________________      ____________________________________</t>
  </si>
  <si>
    <t>Отчет по бюджету № 106/8-2019</t>
  </si>
  <si>
    <t>Период: с 01.01.2019 по 31.12.2019 года.</t>
  </si>
  <si>
    <t xml:space="preserve">           2. Всего за период с "01"января 2019 г. по "31"декабря 2019 г. выполнено работ на общую сумму 468176.58 руб. (Четыреста шестьдесят восемь тысяч сто семьдесят шесть рублей 58 копеек)</t>
  </si>
  <si>
    <t>Отчет по бюджету № 106/8-2020</t>
  </si>
  <si>
    <t>Период: с 01.01.2020 по 31.12.2020 года.</t>
  </si>
  <si>
    <t>Переходящие остатки денежных средств за выполненные работы (на конец периода; + резерв, - долг)</t>
  </si>
  <si>
    <t>31 марта 2021 г.</t>
  </si>
  <si>
    <t xml:space="preserve">     Вывоз листвы и смета</t>
  </si>
  <si>
    <t xml:space="preserve">     Дезинфекция мест общего пользования МКД</t>
  </si>
  <si>
    <t xml:space="preserve">     Окраска известковыми составами: по кирпичу и бетону (бордюр. столбики, столбы) за 2019 год</t>
  </si>
  <si>
    <t xml:space="preserve">     Окраска качели-карусель на 1 раз</t>
  </si>
  <si>
    <t xml:space="preserve">     Окраска лестницы</t>
  </si>
  <si>
    <t xml:space="preserve">     Окраска скамейки без спинки</t>
  </si>
  <si>
    <t xml:space="preserve">     Окраска скамейки со спинкой</t>
  </si>
  <si>
    <t xml:space="preserve">     Окраска урны</t>
  </si>
  <si>
    <t xml:space="preserve">     Ремонт мусорного контейнера</t>
  </si>
  <si>
    <t xml:space="preserve">     Устройство скамейки без спинки с окраской</t>
  </si>
  <si>
    <t>Дезинсекция и дератизация</t>
  </si>
  <si>
    <t xml:space="preserve">     Консервация системы отопления</t>
  </si>
  <si>
    <t xml:space="preserve">     Осмотр кровли,чердака,подъездов,подвала,фасада-после землетр-ия, в т.ч. рем-т выявленных повреждений</t>
  </si>
  <si>
    <t xml:space="preserve">     Очистка фильтра от накипи (отложений)</t>
  </si>
  <si>
    <t xml:space="preserve">     Проверка работ-ти запорной арматуры, устранение мелких неисправностей, проверка работы ПУ РХВ</t>
  </si>
  <si>
    <t xml:space="preserve">     Разборка тепловой изоляции.</t>
  </si>
  <si>
    <t xml:space="preserve">     Смена отдельных участков трубопроводов диаметром: 15 мм</t>
  </si>
  <si>
    <t xml:space="preserve">     Смена отдельных участков трубопроводов диаметром: 50 мм</t>
  </si>
  <si>
    <t xml:space="preserve">     Запуск потока воды: отопление, ГВС, ХВС</t>
  </si>
  <si>
    <t xml:space="preserve">     Ликвидация воздушных пробок в системе отопления, в стояке</t>
  </si>
  <si>
    <t xml:space="preserve">     Осмотр подвальных помещений</t>
  </si>
  <si>
    <t xml:space="preserve">     Осмотр подъездов, подвального помещения, чердачного помещения - по жалобе</t>
  </si>
  <si>
    <t xml:space="preserve">     Перекрытие потока воды: отопление, ГВС, ХВС</t>
  </si>
  <si>
    <t xml:space="preserve">     Демонтаж-монтаж прямых звеньев водосточных труб</t>
  </si>
  <si>
    <t xml:space="preserve">     Демонтаж-монтаж частей водосточных труб отливов (отметов)</t>
  </si>
  <si>
    <t>1000 шт.</t>
  </si>
  <si>
    <t xml:space="preserve">     Огрунтовка ранее окрашенных фасадов бетонконтактом</t>
  </si>
  <si>
    <t xml:space="preserve">     Окраска масляными составами  по дереву: доски объявления</t>
  </si>
  <si>
    <t xml:space="preserve">     Погрузо-разгрузочные работы (кор-ка за 2019 год)</t>
  </si>
  <si>
    <t xml:space="preserve">     Ремонт кирпичной кладки стен отдельными местами</t>
  </si>
  <si>
    <t xml:space="preserve">     Ремонт штукатурки наружных прямолинейных гор-х тяг по камню и бетону цем-извест раст: до 5 м с з и л</t>
  </si>
  <si>
    <t xml:space="preserve">     Рыхление шлака на чердаке - обследование перекрытия</t>
  </si>
  <si>
    <t xml:space="preserve">     Смена частей водосточных труб: отливов (отметов)</t>
  </si>
  <si>
    <t xml:space="preserve">     Укрепление и ремонт покрытия козырька из оцинкованной стали</t>
  </si>
  <si>
    <t xml:space="preserve">     Установка досок объявлений с изготовлением</t>
  </si>
  <si>
    <t xml:space="preserve">     Установка частей водосточных труб с  земли, лестниц и подмостей</t>
  </si>
  <si>
    <t xml:space="preserve">     Демонтаж- монтаж ухватов для водосточных труб</t>
  </si>
  <si>
    <t xml:space="preserve">     Осмотр кровли, чердака, люков</t>
  </si>
  <si>
    <t xml:space="preserve">     Очистка  кровли от снега толщ. 10см, сбивание сосулей</t>
  </si>
  <si>
    <t xml:space="preserve">     Смена ухватов для водосточных труб: в каменных стенах</t>
  </si>
  <si>
    <t>Расходы на истребование задолженности по оплате жилых помещений. Содержание информационных систем</t>
  </si>
  <si>
    <t xml:space="preserve">     Содержание информационных систем, обеспечивающих сбор, обработку и хранение данных</t>
  </si>
  <si>
    <t>По плану</t>
  </si>
  <si>
    <t xml:space="preserve">     Замена желоба на козырьке входной двери</t>
  </si>
  <si>
    <t xml:space="preserve">           2. Всего за период с "01"января 2020 г. по "31"декабря 2020 г. выполнено работ на общую сумму 537888.74 руб. (Пятьсот тридцать семь тысяч восемьсот восемьдесят восемь рублей 74 копейки)</t>
  </si>
  <si>
    <t xml:space="preserve">                       ________________________________________      ____________________________________</t>
  </si>
  <si>
    <t>31 марта 2022 г.</t>
  </si>
  <si>
    <t xml:space="preserve">     Валка деревьев в городских условиях: (дуб, бук, граб, клен, ясень) д. до 300мм</t>
  </si>
  <si>
    <t xml:space="preserve">     Ремонт металлических ограждений: средний</t>
  </si>
  <si>
    <t xml:space="preserve">     Осмотр и устранение мелких неисправностей на РХВ</t>
  </si>
  <si>
    <t xml:space="preserve">     Осмотр, проверка работы приборов ИТП, РХВ</t>
  </si>
  <si>
    <t xml:space="preserve">     Отключение системы отопления</t>
  </si>
  <si>
    <t xml:space="preserve">     Ремонт дверных полотен (выдергивание гвоздей, подгонка, установка, укрепление притворной планки)</t>
  </si>
  <si>
    <t xml:space="preserve">     Установка досок объявлений</t>
  </si>
  <si>
    <t xml:space="preserve">     Осмотр кровли, чердака, подъездов, подвального помещения - осенний осмотр</t>
  </si>
  <si>
    <t xml:space="preserve">     Осмотр оголовков вент. каналов с целью предотвращения закупорки в зимнее время с записью в спец. жур</t>
  </si>
  <si>
    <t xml:space="preserve">     Очистка  кровли от снега, сбивание сосулей с выходом на кровлю</t>
  </si>
  <si>
    <t xml:space="preserve">     Очистка воронки и колен от мусора, снега</t>
  </si>
  <si>
    <t xml:space="preserve">     Очистка канализационного стояка от наледи</t>
  </si>
  <si>
    <t xml:space="preserve">     Очистка кровли от снега, сбивание сосулей</t>
  </si>
  <si>
    <t xml:space="preserve">     Установка дверных приборов: навесного замка</t>
  </si>
  <si>
    <t>397439.80</t>
  </si>
  <si>
    <t>Подписи Сторон:</t>
  </si>
  <si>
    <t xml:space="preserve">           2. Всего за период с "01"января 2021 г. по "31"декабря 2021 г. выполнено работ на общую сумму  </t>
  </si>
  <si>
    <t xml:space="preserve">        ____________________________________________________      ____________________________________</t>
  </si>
  <si>
    <t>Отчет по бюджету № 106/8-2021</t>
  </si>
  <si>
    <t>Период: с 01.01.2021 по 31.12.2021 года.</t>
  </si>
  <si>
    <t>Отчет составил: экономист                                   _______________</t>
  </si>
  <si>
    <t>Четыреста  пятьдесят пять тысяч восемьсот шестьдесят семь рублей 20 копеек.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</si>
</sst>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-* #,##0.00_р_._-;\-* #,##0.00_р_._-;_-* &quot;-&quot;??_р_._-;_-@_-"/>
    <numFmt numFmtId="165" formatCode="0.00;[Red]\-0.00"/>
    <numFmt numFmtId="166" formatCode="0;[Red]\-0"/>
    <numFmt numFmtId="167" formatCode="0.000;[Red]\-0.000"/>
    <numFmt numFmtId="168" formatCode="0.0;[Red]\-0.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scheme val="minor"/>
    </font>
    <font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sz val="8"/>
      <name val="Arial"/>
      <family val="2"/>
      <charset val="204"/>
    </font>
    <font>
      <b/>
      <i/>
      <u/>
      <sz val="16"/>
      <color indexed="10"/>
      <name val="Times New Roman"/>
      <family val="1"/>
      <charset val="204"/>
    </font>
    <font>
      <sz val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u/>
      <sz val="11"/>
      <color theme="1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sz val="11"/>
      <name val="Times New Roman"/>
      <family val="1"/>
      <charset val="204"/>
    </font>
    <font>
      <sz val="11"/>
      <color indexed="8"/>
      <name val="Times New Roman"/>
      <family val="1"/>
      <charset val="204"/>
    </font>
    <font>
      <b/>
      <sz val="11"/>
      <color rgb="FF000000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1"/>
      <name val="Times New Roman"/>
      <family val="2"/>
    </font>
    <font>
      <b/>
      <sz val="11"/>
      <name val="Times New Roman"/>
      <family val="2"/>
    </font>
    <font>
      <sz val="11"/>
      <name val="Arial"/>
      <family val="2"/>
      <charset val="204"/>
    </font>
    <font>
      <b/>
      <sz val="11"/>
      <name val="Times New Roman"/>
      <family val="1"/>
      <charset val="204"/>
    </font>
    <font>
      <sz val="8"/>
      <color rgb="FF000000"/>
      <name val="Arial"/>
      <family val="2"/>
      <charset val="204"/>
    </font>
    <font>
      <b/>
      <sz val="9"/>
      <color rgb="FF000000"/>
      <name val="Arial"/>
      <family val="2"/>
      <charset val="204"/>
    </font>
    <font>
      <b/>
      <sz val="11"/>
      <name val="Arial"/>
      <family val="2"/>
      <charset val="204"/>
    </font>
    <font>
      <sz val="12"/>
      <name val="Times New Roman"/>
      <family val="1"/>
      <charset val="204"/>
    </font>
  </fonts>
  <fills count="7">
    <fill>
      <patternFill patternType="none"/>
    </fill>
    <fill>
      <patternFill patternType="gray125"/>
    </fill>
    <fill>
      <patternFill patternType="solid">
        <fgColor theme="9" tint="0.39997558519241921"/>
        <bgColor indexed="64"/>
      </patternFill>
    </fill>
    <fill>
      <patternFill patternType="solid">
        <fgColor rgb="FFF0F0F0"/>
        <bgColor indexed="64"/>
      </patternFill>
    </fill>
    <fill>
      <patternFill patternType="solid">
        <fgColor rgb="FFFFFF99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0"/>
      </right>
      <top/>
      <bottom/>
      <diagonal/>
    </border>
    <border>
      <left style="thin">
        <color indexed="0"/>
      </left>
      <right/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</borders>
  <cellStyleXfs count="11">
    <xf numFmtId="0" fontId="0" fillId="0" borderId="0"/>
    <xf numFmtId="164" fontId="2" fillId="0" borderId="0" applyFont="0" applyFill="0" applyBorder="0" applyAlignment="0" applyProtection="0"/>
    <xf numFmtId="0" fontId="5" fillId="0" borderId="0">
      <alignment horizontal="left"/>
    </xf>
    <xf numFmtId="0" fontId="23" fillId="0" borderId="0">
      <alignment horizontal="left" vertical="top"/>
    </xf>
    <xf numFmtId="0" fontId="23" fillId="0" borderId="0">
      <alignment horizontal="left" vertical="top"/>
    </xf>
    <xf numFmtId="0" fontId="23" fillId="0" borderId="0">
      <alignment horizontal="right" vertical="top"/>
    </xf>
    <xf numFmtId="0" fontId="23" fillId="3" borderId="0">
      <alignment horizontal="right" vertical="top"/>
    </xf>
    <xf numFmtId="0" fontId="23" fillId="0" borderId="0">
      <alignment horizontal="right" vertical="top"/>
    </xf>
    <xf numFmtId="0" fontId="24" fillId="0" borderId="0">
      <alignment horizontal="center" vertical="center"/>
    </xf>
    <xf numFmtId="0" fontId="23" fillId="0" borderId="0">
      <alignment horizontal="left" vertical="top"/>
    </xf>
    <xf numFmtId="0" fontId="1" fillId="0" borderId="0"/>
  </cellStyleXfs>
  <cellXfs count="225">
    <xf numFmtId="0" fontId="0" fillId="0" borderId="0" xfId="0"/>
    <xf numFmtId="0" fontId="3" fillId="0" borderId="0" xfId="0" applyFont="1"/>
    <xf numFmtId="0" fontId="4" fillId="0" borderId="0" xfId="0" applyFont="1"/>
    <xf numFmtId="0" fontId="3" fillId="0" borderId="0" xfId="0" applyFont="1" applyAlignment="1">
      <alignment horizontal="justify" vertical="center"/>
    </xf>
    <xf numFmtId="0" fontId="4" fillId="0" borderId="0" xfId="0" applyFont="1" applyAlignment="1">
      <alignment horizontal="center"/>
    </xf>
    <xf numFmtId="0" fontId="4" fillId="0" borderId="0" xfId="0" applyFont="1" applyAlignment="1">
      <alignment horizontal="justify" vertical="center"/>
    </xf>
    <xf numFmtId="0" fontId="7" fillId="0" borderId="0" xfId="2" applyFont="1" applyAlignment="1"/>
    <xf numFmtId="0" fontId="9" fillId="0" borderId="0" xfId="2" applyFont="1" applyAlignment="1">
      <alignment horizontal="left"/>
    </xf>
    <xf numFmtId="0" fontId="8" fillId="0" borderId="0" xfId="2" applyFont="1" applyAlignment="1"/>
    <xf numFmtId="0" fontId="10" fillId="0" borderId="0" xfId="2" applyFont="1" applyAlignment="1"/>
    <xf numFmtId="0" fontId="0" fillId="0" borderId="0" xfId="0" applyAlignment="1"/>
    <xf numFmtId="0" fontId="8" fillId="0" borderId="0" xfId="2" applyFont="1" applyAlignment="1">
      <alignment horizontal="left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right" vertical="center"/>
    </xf>
    <xf numFmtId="0" fontId="3" fillId="0" borderId="0" xfId="0" applyFont="1" applyAlignment="1">
      <alignment horizontal="left"/>
    </xf>
    <xf numFmtId="0" fontId="3" fillId="0" borderId="0" xfId="0" applyFont="1" applyAlignment="1">
      <alignment horizontal="center"/>
    </xf>
    <xf numFmtId="0" fontId="3" fillId="0" borderId="0" xfId="0" applyFont="1" applyAlignment="1">
      <alignment wrapText="1"/>
    </xf>
    <xf numFmtId="0" fontId="13" fillId="0" borderId="0" xfId="0" applyFont="1" applyAlignment="1">
      <alignment horizontal="left"/>
    </xf>
    <xf numFmtId="0" fontId="4" fillId="0" borderId="1" xfId="0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 wrapText="1"/>
    </xf>
    <xf numFmtId="0" fontId="10" fillId="0" borderId="1" xfId="2" applyFont="1" applyBorder="1" applyAlignment="1">
      <alignment horizontal="center" vertical="center"/>
    </xf>
    <xf numFmtId="0" fontId="10" fillId="0" borderId="1" xfId="2" applyFont="1" applyBorder="1" applyAlignment="1">
      <alignment horizontal="left" vertical="center"/>
    </xf>
    <xf numFmtId="0" fontId="12" fillId="0" borderId="1" xfId="2" applyFont="1" applyBorder="1" applyAlignment="1">
      <alignment vertical="center" wrapText="1"/>
    </xf>
    <xf numFmtId="0" fontId="14" fillId="0" borderId="1" xfId="2" applyFont="1" applyBorder="1" applyAlignment="1">
      <alignment vertical="center" wrapText="1"/>
    </xf>
    <xf numFmtId="0" fontId="14" fillId="0" borderId="1" xfId="2" applyFont="1" applyBorder="1" applyAlignment="1">
      <alignment horizontal="center" vertical="center"/>
    </xf>
    <xf numFmtId="164" fontId="14" fillId="0" borderId="1" xfId="1" applyFont="1" applyBorder="1" applyAlignment="1">
      <alignment horizontal="center" vertical="center"/>
    </xf>
    <xf numFmtId="0" fontId="13" fillId="0" borderId="0" xfId="0" applyFont="1" applyFill="1" applyAlignment="1">
      <alignment vertical="center"/>
    </xf>
    <xf numFmtId="0" fontId="4" fillId="0" borderId="0" xfId="0" applyFont="1" applyFill="1" applyAlignment="1">
      <alignment vertical="center"/>
    </xf>
    <xf numFmtId="0" fontId="16" fillId="0" borderId="7" xfId="0" applyFont="1" applyBorder="1" applyAlignment="1">
      <alignment vertical="top" wrapText="1"/>
    </xf>
    <xf numFmtId="164" fontId="16" fillId="0" borderId="5" xfId="1" applyFont="1" applyBorder="1" applyAlignment="1">
      <alignment horizontal="center" vertical="center"/>
    </xf>
    <xf numFmtId="0" fontId="13" fillId="0" borderId="0" xfId="0" applyFont="1" applyAlignment="1">
      <alignment horizontal="center"/>
    </xf>
    <xf numFmtId="0" fontId="4" fillId="0" borderId="0" xfId="0" applyFont="1" applyAlignment="1">
      <alignment horizontal="center" vertical="center"/>
    </xf>
    <xf numFmtId="164" fontId="16" fillId="0" borderId="8" xfId="1" applyFont="1" applyBorder="1" applyAlignment="1">
      <alignment horizontal="center" vertical="center"/>
    </xf>
    <xf numFmtId="164" fontId="16" fillId="0" borderId="1" xfId="1" applyFont="1" applyBorder="1" applyAlignment="1">
      <alignment horizontal="center" vertical="center"/>
    </xf>
    <xf numFmtId="0" fontId="14" fillId="2" borderId="9" xfId="0" applyFont="1" applyFill="1" applyBorder="1" applyAlignment="1">
      <alignment vertical="center" wrapText="1"/>
    </xf>
    <xf numFmtId="0" fontId="15" fillId="0" borderId="7" xfId="0" applyFont="1" applyFill="1" applyBorder="1" applyAlignment="1">
      <alignment vertical="center" wrapText="1"/>
    </xf>
    <xf numFmtId="0" fontId="14" fillId="2" borderId="9" xfId="0" applyFont="1" applyFill="1" applyBorder="1" applyAlignment="1">
      <alignment vertical="center"/>
    </xf>
    <xf numFmtId="0" fontId="13" fillId="0" borderId="0" xfId="0" applyFont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14" fillId="2" borderId="10" xfId="0" applyFont="1" applyFill="1" applyBorder="1" applyAlignment="1">
      <alignment horizontal="center" vertical="center" wrapText="1"/>
    </xf>
    <xf numFmtId="0" fontId="15" fillId="0" borderId="5" xfId="0" applyFont="1" applyFill="1" applyBorder="1" applyAlignment="1">
      <alignment horizontal="center" vertical="center"/>
    </xf>
    <xf numFmtId="166" fontId="15" fillId="0" borderId="5" xfId="0" applyNumberFormat="1" applyFont="1" applyFill="1" applyBorder="1" applyAlignment="1">
      <alignment horizontal="center" vertical="center"/>
    </xf>
    <xf numFmtId="167" fontId="15" fillId="0" borderId="5" xfId="0" applyNumberFormat="1" applyFont="1" applyFill="1" applyBorder="1" applyAlignment="1">
      <alignment horizontal="center" vertical="center"/>
    </xf>
    <xf numFmtId="165" fontId="15" fillId="0" borderId="5" xfId="0" applyNumberFormat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164" fontId="3" fillId="0" borderId="0" xfId="1" applyFont="1" applyAlignment="1">
      <alignment horizontal="center"/>
    </xf>
    <xf numFmtId="164" fontId="4" fillId="0" borderId="1" xfId="1" applyFont="1" applyBorder="1" applyAlignment="1">
      <alignment horizontal="center" vertical="center" wrapText="1"/>
    </xf>
    <xf numFmtId="164" fontId="14" fillId="0" borderId="1" xfId="1" applyFont="1" applyFill="1" applyBorder="1" applyAlignment="1">
      <alignment horizontal="center" vertical="top" wrapText="1"/>
    </xf>
    <xf numFmtId="164" fontId="4" fillId="0" borderId="0" xfId="1" applyFont="1" applyBorder="1" applyAlignment="1">
      <alignment horizontal="center" vertical="center"/>
    </xf>
    <xf numFmtId="164" fontId="4" fillId="0" borderId="0" xfId="1" applyFont="1" applyAlignment="1">
      <alignment horizontal="center" vertical="center" wrapText="1"/>
    </xf>
    <xf numFmtId="164" fontId="4" fillId="0" borderId="0" xfId="1" applyFont="1" applyAlignment="1">
      <alignment horizontal="center"/>
    </xf>
    <xf numFmtId="164" fontId="4" fillId="0" borderId="0" xfId="1" applyFont="1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168" fontId="15" fillId="0" borderId="5" xfId="0" applyNumberFormat="1" applyFont="1" applyFill="1" applyBorder="1" applyAlignment="1">
      <alignment horizontal="center" vertical="center"/>
    </xf>
    <xf numFmtId="2" fontId="15" fillId="0" borderId="5" xfId="0" applyNumberFormat="1" applyFont="1" applyFill="1" applyBorder="1" applyAlignment="1">
      <alignment horizontal="center" vertical="center"/>
    </xf>
    <xf numFmtId="165" fontId="15" fillId="0" borderId="6" xfId="0" applyNumberFormat="1" applyFont="1" applyFill="1" applyBorder="1" applyAlignment="1">
      <alignment horizontal="center" vertical="center"/>
    </xf>
    <xf numFmtId="2" fontId="14" fillId="2" borderId="10" xfId="0" applyNumberFormat="1" applyFont="1" applyFill="1" applyBorder="1" applyAlignment="1">
      <alignment horizontal="center" vertical="center" wrapText="1"/>
    </xf>
    <xf numFmtId="0" fontId="14" fillId="2" borderId="11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vertical="center"/>
    </xf>
    <xf numFmtId="164" fontId="4" fillId="0" borderId="0" xfId="0" applyNumberFormat="1" applyFont="1"/>
    <xf numFmtId="164" fontId="0" fillId="0" borderId="0" xfId="0" applyNumberFormat="1" applyAlignment="1"/>
    <xf numFmtId="164" fontId="10" fillId="0" borderId="1" xfId="1" applyFont="1" applyFill="1" applyBorder="1" applyAlignment="1">
      <alignment horizontal="center" vertical="center"/>
    </xf>
    <xf numFmtId="0" fontId="13" fillId="0" borderId="0" xfId="0" applyFont="1" applyAlignment="1">
      <alignment horizontal="center"/>
    </xf>
    <xf numFmtId="164" fontId="4" fillId="0" borderId="0" xfId="1" applyFont="1"/>
    <xf numFmtId="164" fontId="15" fillId="0" borderId="0" xfId="1" applyFont="1" applyAlignment="1"/>
    <xf numFmtId="164" fontId="16" fillId="0" borderId="0" xfId="1" applyFont="1" applyBorder="1" applyAlignment="1">
      <alignment horizontal="left"/>
    </xf>
    <xf numFmtId="164" fontId="15" fillId="0" borderId="0" xfId="1" applyFont="1" applyBorder="1" applyAlignment="1">
      <alignment horizontal="left"/>
    </xf>
    <xf numFmtId="164" fontId="4" fillId="0" borderId="0" xfId="1" applyFont="1" applyBorder="1"/>
    <xf numFmtId="164" fontId="4" fillId="0" borderId="0" xfId="1" applyFont="1" applyBorder="1" applyAlignment="1">
      <alignment wrapText="1"/>
    </xf>
    <xf numFmtId="164" fontId="18" fillId="0" borderId="0" xfId="1" quotePrefix="1" applyFont="1" applyAlignment="1">
      <alignment horizontal="right" vertical="top" wrapText="1"/>
    </xf>
    <xf numFmtId="164" fontId="18" fillId="0" borderId="0" xfId="1" quotePrefix="1" applyFont="1" applyBorder="1" applyAlignment="1">
      <alignment vertical="top" wrapText="1"/>
    </xf>
    <xf numFmtId="164" fontId="18" fillId="0" borderId="0" xfId="1" quotePrefix="1" applyFont="1" applyAlignment="1">
      <alignment vertical="top" wrapText="1"/>
    </xf>
    <xf numFmtId="164" fontId="18" fillId="0" borderId="0" xfId="1" quotePrefix="1" applyFont="1" applyBorder="1" applyAlignment="1">
      <alignment horizontal="right" vertical="top" wrapText="1"/>
    </xf>
    <xf numFmtId="164" fontId="18" fillId="0" borderId="0" xfId="1" quotePrefix="1" applyFont="1" applyAlignment="1">
      <alignment horizontal="left" vertical="top" wrapText="1"/>
    </xf>
    <xf numFmtId="164" fontId="4" fillId="0" borderId="0" xfId="1" applyFont="1" applyAlignment="1">
      <alignment wrapText="1"/>
    </xf>
    <xf numFmtId="164" fontId="4" fillId="0" borderId="12" xfId="1" applyFont="1" applyBorder="1" applyAlignment="1">
      <alignment wrapText="1"/>
    </xf>
    <xf numFmtId="164" fontId="18" fillId="0" borderId="14" xfId="1" quotePrefix="1" applyFont="1" applyBorder="1" applyAlignment="1">
      <alignment vertical="top" wrapText="1"/>
    </xf>
    <xf numFmtId="164" fontId="15" fillId="0" borderId="0" xfId="1" applyFont="1" applyAlignment="1">
      <alignment horizontal="left" vertical="center"/>
    </xf>
    <xf numFmtId="164" fontId="4" fillId="0" borderId="1" xfId="1" applyFont="1" applyBorder="1" applyAlignment="1">
      <alignment wrapText="1"/>
    </xf>
    <xf numFmtId="164" fontId="15" fillId="0" borderId="0" xfId="1" applyFont="1" applyAlignment="1">
      <alignment horizontal="left" vertical="top"/>
    </xf>
    <xf numFmtId="164" fontId="18" fillId="0" borderId="0" xfId="1" applyFont="1" applyBorder="1" applyAlignment="1">
      <alignment horizontal="right" vertical="top" wrapText="1"/>
    </xf>
    <xf numFmtId="164" fontId="18" fillId="0" borderId="0" xfId="1" applyFont="1" applyBorder="1" applyAlignment="1">
      <alignment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6" fillId="0" borderId="0" xfId="1" applyFont="1" applyAlignment="1">
      <alignment horizontal="left"/>
    </xf>
    <xf numFmtId="164" fontId="15" fillId="0" borderId="0" xfId="1" applyFont="1" applyAlignment="1">
      <alignment horizontal="left"/>
    </xf>
    <xf numFmtId="164" fontId="19" fillId="0" borderId="0" xfId="1" applyFont="1" applyAlignment="1">
      <alignment horizontal="left" vertical="top"/>
    </xf>
    <xf numFmtId="164" fontId="20" fillId="4" borderId="18" xfId="1" applyFont="1" applyFill="1" applyBorder="1" applyAlignment="1">
      <alignment horizontal="left" vertical="center"/>
    </xf>
    <xf numFmtId="164" fontId="19" fillId="0" borderId="0" xfId="1" applyFont="1" applyAlignment="1">
      <alignment horizontal="left" vertical="center"/>
    </xf>
    <xf numFmtId="164" fontId="19" fillId="0" borderId="22" xfId="1" applyFont="1" applyBorder="1" applyAlignment="1">
      <alignment horizontal="right" vertical="top" wrapText="1"/>
    </xf>
    <xf numFmtId="164" fontId="21" fillId="0" borderId="0" xfId="1" applyFont="1"/>
    <xf numFmtId="164" fontId="19" fillId="0" borderId="0" xfId="1" applyFont="1" applyAlignment="1">
      <alignment horizontal="left"/>
    </xf>
    <xf numFmtId="164" fontId="21" fillId="0" borderId="0" xfId="1" applyFont="1" applyAlignment="1"/>
    <xf numFmtId="164" fontId="0" fillId="0" borderId="0" xfId="1" applyFont="1"/>
    <xf numFmtId="0" fontId="4" fillId="0" borderId="0" xfId="0" applyFont="1" applyAlignment="1">
      <alignment horizontal="center" vertical="center"/>
    </xf>
    <xf numFmtId="0" fontId="4" fillId="0" borderId="0" xfId="0" applyFont="1" applyFill="1" applyAlignment="1"/>
    <xf numFmtId="0" fontId="15" fillId="0" borderId="9" xfId="0" applyFont="1" applyFill="1" applyBorder="1" applyAlignment="1">
      <alignment vertical="top" wrapText="1"/>
    </xf>
    <xf numFmtId="0" fontId="15" fillId="0" borderId="1" xfId="0" applyFont="1" applyFill="1" applyBorder="1" applyAlignment="1">
      <alignment horizontal="center" vertical="center"/>
    </xf>
    <xf numFmtId="165" fontId="15" fillId="0" borderId="1" xfId="0" applyNumberFormat="1" applyFont="1" applyFill="1" applyBorder="1" applyAlignment="1">
      <alignment horizontal="center" vertical="center"/>
    </xf>
    <xf numFmtId="166" fontId="15" fillId="0" borderId="1" xfId="0" applyNumberFormat="1" applyFont="1" applyFill="1" applyBorder="1" applyAlignment="1">
      <alignment horizontal="center" vertical="center"/>
    </xf>
    <xf numFmtId="167" fontId="15" fillId="0" borderId="1" xfId="0" applyNumberFormat="1" applyFont="1" applyFill="1" applyBorder="1" applyAlignment="1">
      <alignment horizontal="center" vertical="center"/>
    </xf>
    <xf numFmtId="0" fontId="14" fillId="0" borderId="9" xfId="0" applyFont="1" applyFill="1" applyBorder="1" applyAlignment="1">
      <alignment vertical="top" wrapText="1"/>
    </xf>
    <xf numFmtId="0" fontId="13" fillId="0" borderId="0" xfId="0" applyFont="1" applyFill="1" applyAlignment="1"/>
    <xf numFmtId="2" fontId="15" fillId="0" borderId="1" xfId="0" applyNumberFormat="1" applyFont="1" applyFill="1" applyBorder="1" applyAlignment="1">
      <alignment horizontal="center" vertical="center"/>
    </xf>
    <xf numFmtId="0" fontId="4" fillId="0" borderId="0" xfId="0" applyFont="1" applyAlignment="1">
      <alignment horizontal="left" vertical="center" wrapText="1"/>
    </xf>
    <xf numFmtId="0" fontId="18" fillId="0" borderId="0" xfId="1" quotePrefix="1" applyNumberFormat="1" applyFont="1" applyBorder="1" applyAlignment="1">
      <alignment horizontal="left" vertical="top" wrapText="1"/>
    </xf>
    <xf numFmtId="0" fontId="18" fillId="3" borderId="0" xfId="1" applyNumberFormat="1" applyFont="1" applyFill="1" applyBorder="1" applyAlignment="1">
      <alignment horizontal="left" vertical="top" wrapText="1"/>
    </xf>
    <xf numFmtId="0" fontId="18" fillId="0" borderId="0" xfId="1" applyNumberFormat="1" applyFont="1" applyBorder="1" applyAlignment="1">
      <alignment horizontal="left" vertical="top" wrapText="1"/>
    </xf>
    <xf numFmtId="164" fontId="20" fillId="0" borderId="22" xfId="1" applyFont="1" applyBorder="1" applyAlignment="1">
      <alignment horizontal="right" vertical="top"/>
    </xf>
    <xf numFmtId="164" fontId="20" fillId="5" borderId="0" xfId="1" applyFont="1" applyFill="1" applyAlignment="1">
      <alignment horizontal="left" vertical="top"/>
    </xf>
    <xf numFmtId="164" fontId="20" fillId="0" borderId="0" xfId="1" applyFont="1" applyAlignment="1">
      <alignment horizontal="left" vertical="top"/>
    </xf>
    <xf numFmtId="164" fontId="20" fillId="0" borderId="22" xfId="1" applyFont="1" applyBorder="1" applyAlignment="1">
      <alignment horizontal="right" vertical="top" wrapText="1"/>
    </xf>
    <xf numFmtId="164" fontId="25" fillId="0" borderId="0" xfId="1" applyFont="1"/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Fill="1" applyAlignment="1">
      <alignment vertical="center"/>
    </xf>
    <xf numFmtId="0" fontId="15" fillId="0" borderId="0" xfId="0" applyFont="1" applyFill="1" applyAlignment="1">
      <alignment horizontal="center" vertical="center"/>
    </xf>
    <xf numFmtId="0" fontId="15" fillId="0" borderId="0" xfId="0" applyFont="1" applyFill="1" applyAlignment="1"/>
    <xf numFmtId="0" fontId="15" fillId="0" borderId="0" xfId="0" applyFont="1" applyFill="1" applyAlignment="1">
      <alignment horizontal="left" vertical="top"/>
    </xf>
    <xf numFmtId="164" fontId="15" fillId="0" borderId="1" xfId="1" applyNumberFormat="1" applyFont="1" applyFill="1" applyBorder="1" applyAlignment="1">
      <alignment vertical="center" wrapText="1"/>
    </xf>
    <xf numFmtId="164" fontId="15" fillId="0" borderId="1" xfId="1" applyNumberFormat="1" applyFont="1" applyFill="1" applyBorder="1" applyAlignment="1">
      <alignment horizontal="center" vertical="center" wrapText="1"/>
    </xf>
    <xf numFmtId="164" fontId="15" fillId="0" borderId="1" xfId="1" applyNumberFormat="1" applyFont="1" applyFill="1" applyBorder="1" applyAlignment="1">
      <alignment vertical="top" wrapText="1"/>
    </xf>
    <xf numFmtId="164" fontId="14" fillId="0" borderId="1" xfId="1" applyNumberFormat="1" applyFont="1" applyFill="1" applyBorder="1" applyAlignment="1">
      <alignment vertical="top" wrapText="1"/>
    </xf>
    <xf numFmtId="164" fontId="22" fillId="0" borderId="1" xfId="1" applyNumberFormat="1" applyFont="1" applyFill="1" applyBorder="1" applyAlignment="1">
      <alignment vertical="center"/>
    </xf>
    <xf numFmtId="164" fontId="15" fillId="0" borderId="1" xfId="1" applyNumberFormat="1" applyFont="1" applyFill="1" applyBorder="1" applyAlignment="1">
      <alignment horizontal="center" vertical="center"/>
    </xf>
    <xf numFmtId="164" fontId="22" fillId="0" borderId="1" xfId="1" applyNumberFormat="1" applyFont="1" applyFill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4" fillId="0" borderId="0" xfId="0" applyFont="1" applyFill="1" applyAlignment="1">
      <alignment horizontal="center" vertical="center" wrapText="1"/>
    </xf>
    <xf numFmtId="164" fontId="14" fillId="0" borderId="1" xfId="1" applyNumberFormat="1" applyFont="1" applyFill="1" applyBorder="1" applyAlignment="1">
      <alignment horizontal="center" vertical="center" wrapText="1"/>
    </xf>
    <xf numFmtId="164" fontId="13" fillId="0" borderId="1" xfId="1" applyNumberFormat="1" applyFont="1" applyFill="1" applyBorder="1" applyAlignment="1">
      <alignment horizontal="center" vertical="center"/>
    </xf>
    <xf numFmtId="0" fontId="15" fillId="0" borderId="0" xfId="0" applyFont="1" applyFill="1" applyAlignment="1">
      <alignment horizontal="center" vertical="center" wrapText="1"/>
    </xf>
    <xf numFmtId="164" fontId="22" fillId="0" borderId="1" xfId="1" applyNumberFormat="1" applyFont="1" applyFill="1" applyBorder="1" applyAlignment="1">
      <alignment horizontal="center" vertical="center" wrapText="1"/>
    </xf>
    <xf numFmtId="0" fontId="18" fillId="0" borderId="0" xfId="1" applyNumberFormat="1" applyFont="1" applyFill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1" xfId="0" applyFont="1" applyFill="1" applyBorder="1" applyAlignment="1">
      <alignment vertical="center" wrapText="1"/>
    </xf>
    <xf numFmtId="0" fontId="15" fillId="0" borderId="1" xfId="0" applyFont="1" applyFill="1" applyBorder="1" applyAlignment="1">
      <alignment horizontal="center" vertical="center" wrapText="1"/>
    </xf>
    <xf numFmtId="164" fontId="16" fillId="0" borderId="1" xfId="1" applyFont="1" applyFill="1" applyBorder="1" applyAlignment="1">
      <alignment horizontal="center" vertical="center" wrapText="1"/>
    </xf>
    <xf numFmtId="164" fontId="15" fillId="0" borderId="1" xfId="1" applyFont="1" applyFill="1" applyBorder="1" applyAlignment="1">
      <alignment horizontal="center" vertical="center"/>
    </xf>
    <xf numFmtId="164" fontId="14" fillId="2" borderId="10" xfId="1" applyFont="1" applyFill="1" applyBorder="1" applyAlignment="1">
      <alignment horizontal="center" vertical="center" wrapText="1"/>
    </xf>
    <xf numFmtId="164" fontId="14" fillId="2" borderId="11" xfId="1" applyFont="1" applyFill="1" applyBorder="1" applyAlignment="1">
      <alignment horizontal="center" vertical="center" wrapText="1"/>
    </xf>
    <xf numFmtId="164" fontId="15" fillId="0" borderId="5" xfId="1" applyFont="1" applyFill="1" applyBorder="1" applyAlignment="1">
      <alignment horizontal="center" vertical="center"/>
    </xf>
    <xf numFmtId="164" fontId="15" fillId="0" borderId="6" xfId="1" applyFont="1" applyFill="1" applyBorder="1" applyAlignment="1">
      <alignment horizontal="center" vertical="center"/>
    </xf>
    <xf numFmtId="0" fontId="22" fillId="0" borderId="1" xfId="0" applyFont="1" applyFill="1" applyBorder="1" applyAlignment="1">
      <alignment vertical="center"/>
    </xf>
    <xf numFmtId="164" fontId="22" fillId="0" borderId="1" xfId="1" applyFont="1" applyFill="1" applyBorder="1" applyAlignment="1">
      <alignment horizontal="center" vertical="center"/>
    </xf>
    <xf numFmtId="0" fontId="14" fillId="0" borderId="1" xfId="0" applyFont="1" applyFill="1" applyBorder="1" applyAlignment="1">
      <alignment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0" fontId="15" fillId="0" borderId="0" xfId="0" applyFont="1" applyAlignment="1">
      <alignment horizontal="justify" vertical="center"/>
    </xf>
    <xf numFmtId="0" fontId="15" fillId="0" borderId="24" xfId="0" applyFont="1" applyBorder="1" applyAlignment="1">
      <alignment horizontal="centerContinuous" vertical="center" wrapText="1"/>
    </xf>
    <xf numFmtId="0" fontId="15" fillId="0" borderId="26" xfId="0" applyFont="1" applyBorder="1" applyAlignment="1">
      <alignment horizontal="left" vertical="center"/>
    </xf>
    <xf numFmtId="0" fontId="15" fillId="0" borderId="23" xfId="0" applyFont="1" applyBorder="1" applyAlignment="1">
      <alignment horizontal="center" vertical="center" wrapText="1"/>
    </xf>
    <xf numFmtId="165" fontId="15" fillId="0" borderId="0" xfId="0" applyNumberFormat="1" applyFont="1" applyAlignment="1">
      <alignment horizontal="justify" vertical="center"/>
    </xf>
    <xf numFmtId="164" fontId="22" fillId="6" borderId="0" xfId="0" applyNumberFormat="1" applyFont="1" applyFill="1" applyAlignment="1">
      <alignment vertical="center" wrapText="1"/>
    </xf>
    <xf numFmtId="164" fontId="15" fillId="6" borderId="0" xfId="0" applyNumberFormat="1" applyFont="1" applyFill="1" applyAlignment="1">
      <alignment vertical="center" wrapText="1"/>
    </xf>
    <xf numFmtId="0" fontId="15" fillId="6" borderId="0" xfId="0" applyFont="1" applyFill="1" applyAlignment="1">
      <alignment horizontal="justify" vertical="center"/>
    </xf>
    <xf numFmtId="0" fontId="15" fillId="6" borderId="0" xfId="0" applyFont="1" applyFill="1" applyAlignment="1">
      <alignment horizontal="justify" vertical="center" wrapText="1"/>
    </xf>
    <xf numFmtId="0" fontId="15" fillId="6" borderId="0" xfId="0" applyFont="1" applyFill="1" applyAlignment="1">
      <alignment vertical="center" wrapText="1"/>
    </xf>
    <xf numFmtId="0" fontId="15" fillId="6" borderId="0" xfId="0" applyFont="1" applyFill="1" applyAlignment="1">
      <alignment vertical="center"/>
    </xf>
    <xf numFmtId="0" fontId="15" fillId="0" borderId="0" xfId="0" applyFont="1" applyAlignment="1">
      <alignment vertical="center"/>
    </xf>
    <xf numFmtId="165" fontId="16" fillId="6" borderId="6" xfId="0" applyNumberFormat="1" applyFont="1" applyFill="1" applyBorder="1" applyAlignment="1">
      <alignment horizontal="left" vertical="center"/>
    </xf>
    <xf numFmtId="0" fontId="15" fillId="6" borderId="25" xfId="0" applyFont="1" applyFill="1" applyBorder="1" applyAlignment="1">
      <alignment horizontal="left" vertical="center" wrapText="1"/>
    </xf>
    <xf numFmtId="0" fontId="15" fillId="6" borderId="5" xfId="0" applyFont="1" applyFill="1" applyBorder="1" applyAlignment="1">
      <alignment horizontal="center" vertical="center"/>
    </xf>
    <xf numFmtId="0" fontId="15" fillId="6" borderId="1" xfId="0" applyFont="1" applyFill="1" applyBorder="1" applyAlignment="1">
      <alignment horizontal="center" vertical="center"/>
    </xf>
    <xf numFmtId="2" fontId="15" fillId="6" borderId="1" xfId="0" applyNumberFormat="1" applyFont="1" applyFill="1" applyBorder="1" applyAlignment="1">
      <alignment horizontal="center" vertical="center"/>
    </xf>
    <xf numFmtId="2" fontId="15" fillId="6" borderId="6" xfId="0" applyNumberFormat="1" applyFont="1" applyFill="1" applyBorder="1" applyAlignment="1">
      <alignment horizontal="center" vertical="center"/>
    </xf>
    <xf numFmtId="2" fontId="16" fillId="6" borderId="6" xfId="0" applyNumberFormat="1" applyFont="1" applyFill="1" applyBorder="1" applyAlignment="1">
      <alignment horizontal="center" vertical="center"/>
    </xf>
    <xf numFmtId="168" fontId="15" fillId="6" borderId="5" xfId="0" applyNumberFormat="1" applyFont="1" applyFill="1" applyBorder="1" applyAlignment="1">
      <alignment horizontal="center" vertical="center"/>
    </xf>
    <xf numFmtId="166" fontId="15" fillId="6" borderId="5" xfId="0" applyNumberFormat="1" applyFont="1" applyFill="1" applyBorder="1" applyAlignment="1">
      <alignment horizontal="center" vertical="center"/>
    </xf>
    <xf numFmtId="165" fontId="15" fillId="6" borderId="5" xfId="0" applyNumberFormat="1" applyFont="1" applyFill="1" applyBorder="1" applyAlignment="1">
      <alignment horizontal="center" vertical="center"/>
    </xf>
    <xf numFmtId="167" fontId="15" fillId="6" borderId="5" xfId="0" applyNumberFormat="1" applyFont="1" applyFill="1" applyBorder="1" applyAlignment="1">
      <alignment horizontal="center" vertical="center"/>
    </xf>
    <xf numFmtId="164" fontId="20" fillId="6" borderId="0" xfId="1" applyFont="1" applyFill="1" applyAlignment="1">
      <alignment horizontal="left" vertical="top"/>
    </xf>
    <xf numFmtId="0" fontId="15" fillId="0" borderId="0" xfId="0" applyFont="1" applyAlignment="1">
      <alignment horizontal="justify" vertical="center"/>
    </xf>
    <xf numFmtId="0" fontId="4" fillId="0" borderId="0" xfId="0" applyFont="1" applyAlignment="1">
      <alignment horizontal="left" vertical="center"/>
    </xf>
    <xf numFmtId="0" fontId="13" fillId="0" borderId="0" xfId="0" applyFont="1" applyAlignment="1">
      <alignment horizontal="center" wrapText="1"/>
    </xf>
    <xf numFmtId="0" fontId="13" fillId="0" borderId="0" xfId="0" applyFont="1" applyAlignment="1">
      <alignment horizontal="center"/>
    </xf>
    <xf numFmtId="164" fontId="13" fillId="0" borderId="0" xfId="1" applyFont="1" applyAlignment="1">
      <alignment horizontal="right"/>
    </xf>
    <xf numFmtId="0" fontId="4" fillId="0" borderId="0" xfId="0" applyFont="1" applyAlignment="1">
      <alignment horizontal="center" vertical="center"/>
    </xf>
    <xf numFmtId="0" fontId="6" fillId="0" borderId="0" xfId="2" applyFont="1" applyAlignment="1">
      <alignment horizontal="center"/>
    </xf>
    <xf numFmtId="164" fontId="12" fillId="0" borderId="2" xfId="1" applyFont="1" applyBorder="1" applyAlignment="1">
      <alignment horizontal="right" vertical="center"/>
    </xf>
    <xf numFmtId="164" fontId="12" fillId="0" borderId="4" xfId="1" applyFont="1" applyBorder="1" applyAlignment="1">
      <alignment horizontal="right" vertical="center"/>
    </xf>
    <xf numFmtId="164" fontId="12" fillId="0" borderId="3" xfId="1" applyFont="1" applyBorder="1" applyAlignment="1">
      <alignment horizontal="right" vertical="center"/>
    </xf>
    <xf numFmtId="0" fontId="10" fillId="0" borderId="2" xfId="0" applyFont="1" applyBorder="1" applyAlignment="1">
      <alignment horizontal="center" vertical="center"/>
    </xf>
    <xf numFmtId="0" fontId="10" fillId="0" borderId="4" xfId="0" applyFon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8" fillId="0" borderId="0" xfId="2" applyFont="1" applyAlignment="1">
      <alignment horizontal="left"/>
    </xf>
    <xf numFmtId="164" fontId="22" fillId="0" borderId="0" xfId="1" applyFont="1" applyAlignment="1">
      <alignment horizontal="left"/>
    </xf>
    <xf numFmtId="164" fontId="20" fillId="0" borderId="19" xfId="1" applyFont="1" applyBorder="1" applyAlignment="1">
      <alignment horizontal="left" vertical="top" wrapText="1"/>
    </xf>
    <xf numFmtId="164" fontId="20" fillId="0" borderId="20" xfId="1" applyFont="1" applyBorder="1" applyAlignment="1">
      <alignment horizontal="left" vertical="top" wrapText="1"/>
    </xf>
    <xf numFmtId="164" fontId="20" fillId="0" borderId="21" xfId="1" applyFont="1" applyBorder="1" applyAlignment="1">
      <alignment horizontal="left" vertical="top" wrapText="1"/>
    </xf>
    <xf numFmtId="164" fontId="19" fillId="0" borderId="19" xfId="1" applyFont="1" applyBorder="1" applyAlignment="1">
      <alignment horizontal="left" vertical="top" wrapText="1"/>
    </xf>
    <xf numFmtId="164" fontId="19" fillId="0" borderId="20" xfId="1" applyFont="1" applyBorder="1" applyAlignment="1">
      <alignment horizontal="left" vertical="top" wrapText="1"/>
    </xf>
    <xf numFmtId="164" fontId="19" fillId="0" borderId="21" xfId="1" applyFont="1" applyBorder="1" applyAlignment="1">
      <alignment horizontal="left" vertical="top" wrapText="1"/>
    </xf>
    <xf numFmtId="164" fontId="15" fillId="0" borderId="0" xfId="1" applyFont="1" applyAlignment="1">
      <alignment horizontal="left"/>
    </xf>
    <xf numFmtId="164" fontId="6" fillId="0" borderId="0" xfId="1" applyFont="1" applyAlignment="1">
      <alignment horizontal="center"/>
    </xf>
    <xf numFmtId="164" fontId="17" fillId="0" borderId="0" xfId="1" quotePrefix="1" applyFont="1" applyBorder="1" applyAlignment="1">
      <alignment horizontal="center" vertical="center" wrapText="1"/>
    </xf>
    <xf numFmtId="164" fontId="18" fillId="0" borderId="0" xfId="1" quotePrefix="1" applyFont="1" applyAlignment="1">
      <alignment horizontal="left" vertical="top" wrapText="1"/>
    </xf>
    <xf numFmtId="164" fontId="18" fillId="0" borderId="13" xfId="1" quotePrefix="1" applyFont="1" applyBorder="1" applyAlignment="1">
      <alignment horizontal="left" vertical="top" wrapText="1"/>
    </xf>
    <xf numFmtId="164" fontId="18" fillId="0" borderId="0" xfId="1" quotePrefix="1" applyFont="1" applyBorder="1" applyAlignment="1">
      <alignment horizontal="left" vertical="top" wrapText="1"/>
    </xf>
    <xf numFmtId="164" fontId="20" fillId="4" borderId="15" xfId="1" applyFont="1" applyFill="1" applyBorder="1" applyAlignment="1">
      <alignment horizontal="left" vertical="center"/>
    </xf>
    <xf numFmtId="164" fontId="20" fillId="4" borderId="16" xfId="1" applyFont="1" applyFill="1" applyBorder="1" applyAlignment="1">
      <alignment horizontal="left" vertical="center"/>
    </xf>
    <xf numFmtId="164" fontId="20" fillId="4" borderId="17" xfId="1" applyFont="1" applyFill="1" applyBorder="1" applyAlignment="1">
      <alignment horizontal="left" vertical="center"/>
    </xf>
    <xf numFmtId="0" fontId="4" fillId="0" borderId="0" xfId="0" applyFont="1" applyBorder="1" applyAlignment="1">
      <alignment horizontal="left" vertical="center" wrapText="1"/>
    </xf>
    <xf numFmtId="0" fontId="4" fillId="0" borderId="0" xfId="0" applyFont="1" applyBorder="1" applyAlignment="1">
      <alignment horizontal="left" vertical="center"/>
    </xf>
    <xf numFmtId="0" fontId="4" fillId="0" borderId="0" xfId="0" applyFont="1" applyAlignment="1">
      <alignment horizontal="left" vertical="top" wrapText="1"/>
    </xf>
    <xf numFmtId="0" fontId="4" fillId="0" borderId="0" xfId="0" applyFont="1" applyAlignment="1">
      <alignment horizontal="left" vertical="center" wrapText="1"/>
    </xf>
    <xf numFmtId="0" fontId="15" fillId="0" borderId="0" xfId="0" applyFont="1" applyFill="1" applyAlignment="1">
      <alignment horizontal="left" vertical="top" wrapText="1"/>
    </xf>
    <xf numFmtId="0" fontId="15" fillId="0" borderId="0" xfId="0" applyFont="1" applyAlignment="1">
      <alignment horizontal="justify" vertical="center"/>
    </xf>
    <xf numFmtId="0" fontId="15" fillId="0" borderId="0" xfId="0" applyFont="1" applyAlignment="1">
      <alignment horizontal="center" vertical="center"/>
    </xf>
    <xf numFmtId="0" fontId="15" fillId="0" borderId="0" xfId="0" applyFont="1" applyAlignment="1">
      <alignment horizontal="justify" vertical="center" wrapText="1"/>
    </xf>
    <xf numFmtId="0" fontId="26" fillId="0" borderId="0" xfId="0" applyFont="1" applyAlignment="1">
      <alignment horizontal="center" vertical="center"/>
    </xf>
    <xf numFmtId="0" fontId="14" fillId="6" borderId="7" xfId="0" applyFont="1" applyFill="1" applyBorder="1" applyAlignment="1">
      <alignment horizontal="left" vertical="center" wrapText="1"/>
    </xf>
    <xf numFmtId="0" fontId="14" fillId="6" borderId="4" xfId="0" applyFont="1" applyFill="1" applyBorder="1" applyAlignment="1">
      <alignment horizontal="left" vertical="center" wrapText="1"/>
    </xf>
    <xf numFmtId="0" fontId="14" fillId="6" borderId="3" xfId="0" applyFont="1" applyFill="1" applyBorder="1" applyAlignment="1">
      <alignment horizontal="left" vertical="center" wrapText="1"/>
    </xf>
    <xf numFmtId="0" fontId="14" fillId="6" borderId="28" xfId="0" applyFont="1" applyFill="1" applyBorder="1" applyAlignment="1">
      <alignment horizontal="left" vertical="center" wrapText="1"/>
    </xf>
    <xf numFmtId="0" fontId="14" fillId="6" borderId="29" xfId="0" applyFont="1" applyFill="1" applyBorder="1" applyAlignment="1">
      <alignment horizontal="left" vertical="center" wrapText="1"/>
    </xf>
    <xf numFmtId="0" fontId="14" fillId="6" borderId="27" xfId="0" applyFont="1" applyFill="1" applyBorder="1" applyAlignment="1">
      <alignment horizontal="left" vertical="center" wrapText="1"/>
    </xf>
    <xf numFmtId="0" fontId="22" fillId="6" borderId="0" xfId="0" applyFont="1" applyFill="1" applyAlignment="1">
      <alignment horizontal="left" vertical="center" wrapText="1"/>
    </xf>
    <xf numFmtId="0" fontId="15" fillId="6" borderId="0" xfId="0" applyFont="1" applyFill="1" applyAlignment="1">
      <alignment horizontal="left" vertical="center" wrapText="1"/>
    </xf>
  </cellXfs>
  <cellStyles count="11">
    <cellStyle name="S10 2" xfId="3"/>
    <cellStyle name="S12 2" xfId="4"/>
    <cellStyle name="S13 2" xfId="5"/>
    <cellStyle name="S14 2" xfId="6"/>
    <cellStyle name="S15 2" xfId="7"/>
    <cellStyle name="S7 2" xfId="8"/>
    <cellStyle name="S9 2" xfId="9"/>
    <cellStyle name="Обычный" xfId="0" builtinId="0"/>
    <cellStyle name="Обычный 2" xfId="2"/>
    <cellStyle name="Обычный 3" xfId="10"/>
    <cellStyle name="Финансовый" xfId="1" builtinId="3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82"/>
  <sheetViews>
    <sheetView view="pageBreakPreview" topLeftCell="A37" zoomScale="85" zoomScaleSheetLayoutView="85" workbookViewId="0">
      <selection activeCell="G60" sqref="G60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81" t="s">
        <v>114</v>
      </c>
      <c r="B1" s="181"/>
      <c r="C1" s="181"/>
      <c r="D1" s="181"/>
      <c r="E1" s="181"/>
      <c r="I1" s="3"/>
    </row>
    <row r="2" spans="1:9" ht="31.5" customHeight="1" x14ac:dyDescent="0.2">
      <c r="A2" s="180" t="s">
        <v>115</v>
      </c>
      <c r="B2" s="180"/>
      <c r="C2" s="180"/>
      <c r="D2" s="180"/>
      <c r="E2" s="180"/>
      <c r="I2" s="3"/>
    </row>
    <row r="3" spans="1:9" ht="14.25" x14ac:dyDescent="0.2">
      <c r="A3" s="17" t="s">
        <v>6</v>
      </c>
      <c r="B3" s="37"/>
      <c r="C3" s="30"/>
      <c r="D3" s="182" t="s">
        <v>7</v>
      </c>
      <c r="E3" s="182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6" spans="1:9" s="27" customFormat="1" ht="15" x14ac:dyDescent="0.25">
      <c r="A6" s="34" t="s">
        <v>8</v>
      </c>
      <c r="B6" s="39"/>
      <c r="C6" s="39"/>
      <c r="D6" s="59"/>
      <c r="E6" s="60"/>
    </row>
    <row r="7" spans="1:9" s="26" customFormat="1" ht="15" x14ac:dyDescent="0.25">
      <c r="A7" s="35" t="s">
        <v>54</v>
      </c>
      <c r="B7" s="40" t="s">
        <v>21</v>
      </c>
      <c r="C7" s="40" t="s">
        <v>11</v>
      </c>
      <c r="D7" s="57">
        <f>E7</f>
        <v>4879.21</v>
      </c>
      <c r="E7" s="58">
        <v>4879.21</v>
      </c>
    </row>
    <row r="8" spans="1:9" s="27" customFormat="1" ht="15" x14ac:dyDescent="0.25">
      <c r="A8" s="34" t="s">
        <v>37</v>
      </c>
      <c r="B8" s="39"/>
      <c r="C8" s="39"/>
      <c r="D8" s="59"/>
      <c r="E8" s="60"/>
    </row>
    <row r="9" spans="1:9" s="27" customFormat="1" ht="15" x14ac:dyDescent="0.25">
      <c r="A9" s="35" t="s">
        <v>55</v>
      </c>
      <c r="B9" s="41">
        <v>1360</v>
      </c>
      <c r="C9" s="40" t="s">
        <v>12</v>
      </c>
      <c r="D9" s="57">
        <f t="shared" ref="D9" si="0">E9/B9</f>
        <v>3.9500073529411766</v>
      </c>
      <c r="E9" s="58">
        <v>5372.01</v>
      </c>
    </row>
    <row r="10" spans="1:9" s="27" customFormat="1" ht="15" x14ac:dyDescent="0.25">
      <c r="A10" s="36" t="s">
        <v>53</v>
      </c>
      <c r="B10" s="39"/>
      <c r="C10" s="39"/>
      <c r="D10" s="59"/>
      <c r="E10" s="60"/>
    </row>
    <row r="11" spans="1:9" s="27" customFormat="1" ht="30" x14ac:dyDescent="0.25">
      <c r="A11" s="35" t="s">
        <v>56</v>
      </c>
      <c r="B11" s="40" t="s">
        <v>21</v>
      </c>
      <c r="C11" s="40" t="s">
        <v>11</v>
      </c>
      <c r="D11" s="57">
        <f>E11</f>
        <v>75064.800000000003</v>
      </c>
      <c r="E11" s="58">
        <v>75064.800000000003</v>
      </c>
    </row>
    <row r="12" spans="1:9" s="27" customFormat="1" ht="15" x14ac:dyDescent="0.25">
      <c r="A12" s="36" t="s">
        <v>89</v>
      </c>
      <c r="B12" s="39"/>
      <c r="C12" s="39"/>
      <c r="D12" s="59"/>
      <c r="E12" s="60"/>
    </row>
    <row r="13" spans="1:9" s="27" customFormat="1" ht="15" x14ac:dyDescent="0.25">
      <c r="A13" s="35" t="s">
        <v>91</v>
      </c>
      <c r="B13" s="40" t="s">
        <v>22</v>
      </c>
      <c r="C13" s="40" t="s">
        <v>11</v>
      </c>
      <c r="D13" s="57">
        <f>E13</f>
        <v>5101.29</v>
      </c>
      <c r="E13" s="58">
        <v>5101.29</v>
      </c>
    </row>
    <row r="14" spans="1:9" s="27" customFormat="1" ht="30" x14ac:dyDescent="0.25">
      <c r="A14" s="35" t="s">
        <v>92</v>
      </c>
      <c r="B14" s="40" t="s">
        <v>99</v>
      </c>
      <c r="C14" s="40" t="s">
        <v>11</v>
      </c>
      <c r="D14" s="57">
        <f t="shared" ref="D14:D15" si="1">E14</f>
        <v>2379.96</v>
      </c>
      <c r="E14" s="58">
        <v>2379.96</v>
      </c>
    </row>
    <row r="15" spans="1:9" s="27" customFormat="1" ht="15" x14ac:dyDescent="0.25">
      <c r="A15" s="35" t="s">
        <v>93</v>
      </c>
      <c r="B15" s="40" t="s">
        <v>99</v>
      </c>
      <c r="C15" s="40" t="s">
        <v>11</v>
      </c>
      <c r="D15" s="57">
        <f t="shared" si="1"/>
        <v>2014.47</v>
      </c>
      <c r="E15" s="58">
        <v>2014.47</v>
      </c>
    </row>
    <row r="16" spans="1:9" s="27" customFormat="1" ht="30" x14ac:dyDescent="0.25">
      <c r="A16" s="35" t="s">
        <v>94</v>
      </c>
      <c r="B16" s="40" t="s">
        <v>22</v>
      </c>
      <c r="C16" s="40" t="s">
        <v>11</v>
      </c>
      <c r="D16" s="57">
        <f>E16</f>
        <v>7614.37</v>
      </c>
      <c r="E16" s="58">
        <v>7614.37</v>
      </c>
    </row>
    <row r="17" spans="1:5" s="27" customFormat="1" ht="15" x14ac:dyDescent="0.25">
      <c r="A17" s="34" t="s">
        <v>90</v>
      </c>
      <c r="B17" s="39"/>
      <c r="C17" s="39"/>
      <c r="D17" s="59"/>
      <c r="E17" s="60"/>
    </row>
    <row r="18" spans="1:5" s="27" customFormat="1" ht="15" x14ac:dyDescent="0.25">
      <c r="A18" s="35" t="s">
        <v>95</v>
      </c>
      <c r="B18" s="40" t="s">
        <v>22</v>
      </c>
      <c r="C18" s="40" t="s">
        <v>11</v>
      </c>
      <c r="D18" s="57">
        <f>E18</f>
        <v>50700</v>
      </c>
      <c r="E18" s="58">
        <v>50700</v>
      </c>
    </row>
    <row r="19" spans="1:5" s="27" customFormat="1" ht="15" x14ac:dyDescent="0.25">
      <c r="A19" s="36" t="s">
        <v>38</v>
      </c>
      <c r="B19" s="39"/>
      <c r="C19" s="39"/>
      <c r="D19" s="59"/>
      <c r="E19" s="60"/>
    </row>
    <row r="20" spans="1:5" s="27" customFormat="1" ht="30" x14ac:dyDescent="0.25">
      <c r="A20" s="35" t="s">
        <v>57</v>
      </c>
      <c r="B20" s="40" t="s">
        <v>22</v>
      </c>
      <c r="C20" s="40" t="s">
        <v>11</v>
      </c>
      <c r="D20" s="57">
        <f>E20</f>
        <v>7188.5</v>
      </c>
      <c r="E20" s="58">
        <v>7188.5</v>
      </c>
    </row>
    <row r="21" spans="1:5" s="27" customFormat="1" ht="15" x14ac:dyDescent="0.25">
      <c r="A21" s="34" t="s">
        <v>39</v>
      </c>
      <c r="B21" s="39"/>
      <c r="C21" s="39"/>
      <c r="D21" s="59"/>
      <c r="E21" s="60"/>
    </row>
    <row r="22" spans="1:5" s="27" customFormat="1" ht="15" x14ac:dyDescent="0.25">
      <c r="A22" s="35" t="s">
        <v>58</v>
      </c>
      <c r="B22" s="41">
        <v>1</v>
      </c>
      <c r="C22" s="40" t="s">
        <v>14</v>
      </c>
      <c r="D22" s="57">
        <f t="shared" ref="D22:D38" si="2">E22/B22</f>
        <v>796.94</v>
      </c>
      <c r="E22" s="58">
        <v>796.94</v>
      </c>
    </row>
    <row r="23" spans="1:5" s="27" customFormat="1" ht="15" x14ac:dyDescent="0.25">
      <c r="A23" s="35" t="s">
        <v>96</v>
      </c>
      <c r="B23" s="43">
        <v>0.09</v>
      </c>
      <c r="C23" s="40" t="s">
        <v>15</v>
      </c>
      <c r="D23" s="57">
        <f t="shared" si="2"/>
        <v>4450.7777777777783</v>
      </c>
      <c r="E23" s="58">
        <v>400.57</v>
      </c>
    </row>
    <row r="24" spans="1:5" s="27" customFormat="1" ht="30" x14ac:dyDescent="0.25">
      <c r="A24" s="35" t="s">
        <v>102</v>
      </c>
      <c r="B24" s="43">
        <v>1.08</v>
      </c>
      <c r="C24" s="40" t="s">
        <v>16</v>
      </c>
      <c r="D24" s="57">
        <f t="shared" si="2"/>
        <v>1572.5833333333333</v>
      </c>
      <c r="E24" s="58">
        <v>1698.39</v>
      </c>
    </row>
    <row r="25" spans="1:5" s="27" customFormat="1" ht="45" x14ac:dyDescent="0.25">
      <c r="A25" s="35" t="s">
        <v>103</v>
      </c>
      <c r="B25" s="43">
        <v>1.87</v>
      </c>
      <c r="C25" s="40" t="s">
        <v>16</v>
      </c>
      <c r="D25" s="57">
        <f t="shared" si="2"/>
        <v>1582.7967914438502</v>
      </c>
      <c r="E25" s="58">
        <v>2959.83</v>
      </c>
    </row>
    <row r="26" spans="1:5" s="27" customFormat="1" ht="15" x14ac:dyDescent="0.25">
      <c r="A26" s="35" t="s">
        <v>74</v>
      </c>
      <c r="B26" s="43">
        <v>0.09</v>
      </c>
      <c r="C26" s="40" t="s">
        <v>75</v>
      </c>
      <c r="D26" s="57">
        <f t="shared" si="2"/>
        <v>22659.111111111109</v>
      </c>
      <c r="E26" s="58">
        <v>2039.32</v>
      </c>
    </row>
    <row r="27" spans="1:5" s="27" customFormat="1" ht="30" x14ac:dyDescent="0.25">
      <c r="A27" s="35" t="s">
        <v>59</v>
      </c>
      <c r="B27" s="56">
        <v>1.8</v>
      </c>
      <c r="C27" s="40" t="s">
        <v>16</v>
      </c>
      <c r="D27" s="57">
        <f t="shared" si="2"/>
        <v>1559.0944444444444</v>
      </c>
      <c r="E27" s="58">
        <v>2806.37</v>
      </c>
    </row>
    <row r="28" spans="1:5" s="27" customFormat="1" ht="15" x14ac:dyDescent="0.25">
      <c r="A28" s="35" t="s">
        <v>60</v>
      </c>
      <c r="B28" s="43">
        <v>0.01</v>
      </c>
      <c r="C28" s="40" t="s">
        <v>17</v>
      </c>
      <c r="D28" s="57">
        <f t="shared" si="2"/>
        <v>24653</v>
      </c>
      <c r="E28" s="58">
        <v>246.53</v>
      </c>
    </row>
    <row r="29" spans="1:5" s="27" customFormat="1" ht="30" x14ac:dyDescent="0.25">
      <c r="A29" s="35" t="s">
        <v>61</v>
      </c>
      <c r="B29" s="41">
        <v>1</v>
      </c>
      <c r="C29" s="40" t="s">
        <v>14</v>
      </c>
      <c r="D29" s="57">
        <f t="shared" si="2"/>
        <v>384.58</v>
      </c>
      <c r="E29" s="58">
        <v>384.58</v>
      </c>
    </row>
    <row r="30" spans="1:5" s="27" customFormat="1" ht="15" x14ac:dyDescent="0.25">
      <c r="A30" s="35" t="s">
        <v>76</v>
      </c>
      <c r="B30" s="43">
        <v>0.31</v>
      </c>
      <c r="C30" s="40" t="s">
        <v>15</v>
      </c>
      <c r="D30" s="57">
        <f t="shared" si="2"/>
        <v>12483.838709677419</v>
      </c>
      <c r="E30" s="58">
        <v>3869.99</v>
      </c>
    </row>
    <row r="31" spans="1:5" s="27" customFormat="1" ht="30" x14ac:dyDescent="0.25">
      <c r="A31" s="35" t="s">
        <v>62</v>
      </c>
      <c r="B31" s="41">
        <v>5</v>
      </c>
      <c r="C31" s="40" t="s">
        <v>18</v>
      </c>
      <c r="D31" s="57">
        <f t="shared" si="2"/>
        <v>151.42000000000002</v>
      </c>
      <c r="E31" s="58">
        <v>757.1</v>
      </c>
    </row>
    <row r="32" spans="1:5" s="27" customFormat="1" ht="15" x14ac:dyDescent="0.25">
      <c r="A32" s="35" t="s">
        <v>97</v>
      </c>
      <c r="B32" s="41">
        <v>1</v>
      </c>
      <c r="C32" s="40" t="s">
        <v>13</v>
      </c>
      <c r="D32" s="57">
        <f t="shared" si="2"/>
        <v>4978.5200000000004</v>
      </c>
      <c r="E32" s="58">
        <v>4978.5200000000004</v>
      </c>
    </row>
    <row r="33" spans="1:5" s="27" customFormat="1" ht="15" x14ac:dyDescent="0.25">
      <c r="A33" s="35" t="s">
        <v>104</v>
      </c>
      <c r="B33" s="41">
        <v>17130</v>
      </c>
      <c r="C33" s="40" t="s">
        <v>105</v>
      </c>
      <c r="D33" s="57">
        <f t="shared" si="2"/>
        <v>1.3421494454173963</v>
      </c>
      <c r="E33" s="58">
        <v>22991.02</v>
      </c>
    </row>
    <row r="34" spans="1:5" s="27" customFormat="1" ht="15" x14ac:dyDescent="0.25">
      <c r="A34" s="35" t="s">
        <v>63</v>
      </c>
      <c r="B34" s="41">
        <v>1</v>
      </c>
      <c r="C34" s="40" t="s">
        <v>13</v>
      </c>
      <c r="D34" s="57">
        <f t="shared" si="2"/>
        <v>387.91</v>
      </c>
      <c r="E34" s="58">
        <v>387.91</v>
      </c>
    </row>
    <row r="35" spans="1:5" s="27" customFormat="1" ht="15" x14ac:dyDescent="0.25">
      <c r="A35" s="35" t="s">
        <v>116</v>
      </c>
      <c r="B35" s="41">
        <v>1</v>
      </c>
      <c r="C35" s="40" t="s">
        <v>13</v>
      </c>
      <c r="D35" s="57">
        <f t="shared" si="2"/>
        <v>167.7</v>
      </c>
      <c r="E35" s="58">
        <v>167.7</v>
      </c>
    </row>
    <row r="36" spans="1:5" s="27" customFormat="1" ht="31.5" customHeight="1" x14ac:dyDescent="0.25">
      <c r="A36" s="35" t="s">
        <v>64</v>
      </c>
      <c r="B36" s="41">
        <v>1</v>
      </c>
      <c r="C36" s="40" t="s">
        <v>19</v>
      </c>
      <c r="D36" s="57">
        <f t="shared" si="2"/>
        <v>542.77</v>
      </c>
      <c r="E36" s="58">
        <v>542.77</v>
      </c>
    </row>
    <row r="37" spans="1:5" s="27" customFormat="1" ht="30" x14ac:dyDescent="0.25">
      <c r="A37" s="35" t="s">
        <v>117</v>
      </c>
      <c r="B37" s="41">
        <v>1</v>
      </c>
      <c r="C37" s="40" t="s">
        <v>118</v>
      </c>
      <c r="D37" s="57">
        <f t="shared" si="2"/>
        <v>448.38</v>
      </c>
      <c r="E37" s="58">
        <v>448.38</v>
      </c>
    </row>
    <row r="38" spans="1:5" s="27" customFormat="1" ht="15" x14ac:dyDescent="0.25">
      <c r="A38" s="35" t="s">
        <v>65</v>
      </c>
      <c r="B38" s="41">
        <v>29</v>
      </c>
      <c r="C38" s="40" t="s">
        <v>19</v>
      </c>
      <c r="D38" s="57">
        <f t="shared" si="2"/>
        <v>226.88758620689654</v>
      </c>
      <c r="E38" s="58">
        <v>6579.74</v>
      </c>
    </row>
    <row r="39" spans="1:5" s="27" customFormat="1" ht="15" x14ac:dyDescent="0.25">
      <c r="A39" s="34" t="s">
        <v>40</v>
      </c>
      <c r="B39" s="39"/>
      <c r="C39" s="39"/>
      <c r="D39" s="59"/>
      <c r="E39" s="60"/>
    </row>
    <row r="40" spans="1:5" s="27" customFormat="1" ht="30" x14ac:dyDescent="0.25">
      <c r="A40" s="35" t="s">
        <v>66</v>
      </c>
      <c r="B40" s="42">
        <v>1.575</v>
      </c>
      <c r="C40" s="40" t="s">
        <v>16</v>
      </c>
      <c r="D40" s="57">
        <f t="shared" ref="D40:D47" si="3">E40/B40</f>
        <v>1557.2</v>
      </c>
      <c r="E40" s="58">
        <v>2452.59</v>
      </c>
    </row>
    <row r="41" spans="1:5" s="27" customFormat="1" ht="30" x14ac:dyDescent="0.25">
      <c r="A41" s="35" t="s">
        <v>106</v>
      </c>
      <c r="B41" s="42">
        <v>4.0380000000000003</v>
      </c>
      <c r="C41" s="40" t="s">
        <v>16</v>
      </c>
      <c r="D41" s="57">
        <f t="shared" si="3"/>
        <v>1568.8137691926695</v>
      </c>
      <c r="E41" s="58">
        <v>6334.87</v>
      </c>
    </row>
    <row r="42" spans="1:5" s="27" customFormat="1" ht="30" x14ac:dyDescent="0.25">
      <c r="A42" s="35" t="s">
        <v>107</v>
      </c>
      <c r="B42" s="41">
        <v>120</v>
      </c>
      <c r="C42" s="40" t="s">
        <v>101</v>
      </c>
      <c r="D42" s="57">
        <f t="shared" si="3"/>
        <v>44.859749999999998</v>
      </c>
      <c r="E42" s="58">
        <v>5383.17</v>
      </c>
    </row>
    <row r="43" spans="1:5" s="27" customFormat="1" ht="30" x14ac:dyDescent="0.25">
      <c r="A43" s="35" t="s">
        <v>98</v>
      </c>
      <c r="B43" s="41">
        <v>80</v>
      </c>
      <c r="C43" s="40" t="s">
        <v>67</v>
      </c>
      <c r="D43" s="57">
        <f t="shared" si="3"/>
        <v>67.366875000000007</v>
      </c>
      <c r="E43" s="58">
        <v>5389.35</v>
      </c>
    </row>
    <row r="44" spans="1:5" s="27" customFormat="1" ht="15" x14ac:dyDescent="0.25">
      <c r="A44" s="35" t="s">
        <v>119</v>
      </c>
      <c r="B44" s="43">
        <v>0.05</v>
      </c>
      <c r="C44" s="40" t="s">
        <v>15</v>
      </c>
      <c r="D44" s="57">
        <f t="shared" si="3"/>
        <v>42554.399999999994</v>
      </c>
      <c r="E44" s="58">
        <v>2127.7199999999998</v>
      </c>
    </row>
    <row r="45" spans="1:5" s="27" customFormat="1" ht="45" x14ac:dyDescent="0.25">
      <c r="A45" s="35" t="s">
        <v>108</v>
      </c>
      <c r="B45" s="42">
        <v>4.0380000000000003</v>
      </c>
      <c r="C45" s="40" t="s">
        <v>16</v>
      </c>
      <c r="D45" s="57">
        <f t="shared" si="3"/>
        <v>2058.8979692917283</v>
      </c>
      <c r="E45" s="58">
        <v>8313.83</v>
      </c>
    </row>
    <row r="46" spans="1:5" s="27" customFormat="1" ht="30" customHeight="1" x14ac:dyDescent="0.25">
      <c r="A46" s="35" t="s">
        <v>109</v>
      </c>
      <c r="B46" s="42">
        <v>2E-3</v>
      </c>
      <c r="C46" s="40" t="s">
        <v>80</v>
      </c>
      <c r="D46" s="57">
        <f t="shared" si="3"/>
        <v>198074.99999999997</v>
      </c>
      <c r="E46" s="58">
        <v>396.15</v>
      </c>
    </row>
    <row r="47" spans="1:5" s="27" customFormat="1" ht="15" x14ac:dyDescent="0.25">
      <c r="A47" s="61" t="s">
        <v>120</v>
      </c>
      <c r="B47" s="43">
        <v>0.01</v>
      </c>
      <c r="C47" s="40" t="s">
        <v>13</v>
      </c>
      <c r="D47" s="57">
        <f t="shared" si="3"/>
        <v>27583.999999999996</v>
      </c>
      <c r="E47" s="58">
        <v>275.83999999999997</v>
      </c>
    </row>
    <row r="48" spans="1:5" s="27" customFormat="1" ht="15" x14ac:dyDescent="0.25">
      <c r="A48" s="34" t="s">
        <v>77</v>
      </c>
      <c r="B48" s="39"/>
      <c r="C48" s="39"/>
      <c r="D48" s="59"/>
      <c r="E48" s="60"/>
    </row>
    <row r="49" spans="1:5" s="27" customFormat="1" ht="15" x14ac:dyDescent="0.25">
      <c r="A49" s="35" t="s">
        <v>78</v>
      </c>
      <c r="B49" s="40" t="s">
        <v>82</v>
      </c>
      <c r="C49" s="40" t="s">
        <v>11</v>
      </c>
      <c r="D49" s="57">
        <f>E49/12</f>
        <v>1800</v>
      </c>
      <c r="E49" s="58">
        <v>21600</v>
      </c>
    </row>
    <row r="50" spans="1:5" s="27" customFormat="1" ht="15" x14ac:dyDescent="0.25">
      <c r="A50" s="34" t="s">
        <v>41</v>
      </c>
      <c r="B50" s="39"/>
      <c r="C50" s="39"/>
      <c r="D50" s="59"/>
      <c r="E50" s="60"/>
    </row>
    <row r="51" spans="1:5" s="27" customFormat="1" ht="30" x14ac:dyDescent="0.25">
      <c r="A51" s="35" t="s">
        <v>121</v>
      </c>
      <c r="B51" s="41">
        <v>1</v>
      </c>
      <c r="C51" s="40" t="s">
        <v>13</v>
      </c>
      <c r="D51" s="57">
        <f>E51/B51</f>
        <v>656.97</v>
      </c>
      <c r="E51" s="58">
        <v>656.97</v>
      </c>
    </row>
    <row r="52" spans="1:5" s="27" customFormat="1" ht="15" x14ac:dyDescent="0.25">
      <c r="A52" s="36" t="s">
        <v>79</v>
      </c>
      <c r="B52" s="39"/>
      <c r="C52" s="39"/>
      <c r="D52" s="59"/>
      <c r="E52" s="60"/>
    </row>
    <row r="53" spans="1:5" s="27" customFormat="1" ht="15" x14ac:dyDescent="0.25">
      <c r="A53" s="61" t="s">
        <v>110</v>
      </c>
      <c r="B53" s="43">
        <v>0.24</v>
      </c>
      <c r="C53" s="40" t="s">
        <v>17</v>
      </c>
      <c r="D53" s="57">
        <f t="shared" ref="D53:D56" si="4">E53/B53</f>
        <v>4740.625</v>
      </c>
      <c r="E53" s="58">
        <v>1137.75</v>
      </c>
    </row>
    <row r="54" spans="1:5" s="27" customFormat="1" ht="30" x14ac:dyDescent="0.25">
      <c r="A54" s="35" t="s">
        <v>122</v>
      </c>
      <c r="B54" s="43">
        <v>0.01</v>
      </c>
      <c r="C54" s="40" t="s">
        <v>17</v>
      </c>
      <c r="D54" s="57">
        <f t="shared" si="4"/>
        <v>177704</v>
      </c>
      <c r="E54" s="58">
        <v>1777.04</v>
      </c>
    </row>
    <row r="55" spans="1:5" s="27" customFormat="1" ht="15" x14ac:dyDescent="0.25">
      <c r="A55" s="35" t="s">
        <v>123</v>
      </c>
      <c r="B55" s="42">
        <v>3.0000000000000001E-3</v>
      </c>
      <c r="C55" s="40" t="s">
        <v>80</v>
      </c>
      <c r="D55" s="57">
        <f t="shared" si="4"/>
        <v>15073.333333333332</v>
      </c>
      <c r="E55" s="58">
        <v>45.22</v>
      </c>
    </row>
    <row r="56" spans="1:5" s="27" customFormat="1" ht="30" x14ac:dyDescent="0.25">
      <c r="A56" s="35" t="s">
        <v>124</v>
      </c>
      <c r="B56" s="43">
        <v>0.01</v>
      </c>
      <c r="C56" s="40" t="s">
        <v>17</v>
      </c>
      <c r="D56" s="57">
        <f t="shared" si="4"/>
        <v>102527</v>
      </c>
      <c r="E56" s="58">
        <v>1025.27</v>
      </c>
    </row>
    <row r="57" spans="1:5" s="27" customFormat="1" ht="15" x14ac:dyDescent="0.25">
      <c r="A57" s="34" t="s">
        <v>42</v>
      </c>
      <c r="B57" s="39"/>
      <c r="C57" s="39"/>
      <c r="D57" s="59"/>
      <c r="E57" s="60"/>
    </row>
    <row r="58" spans="1:5" s="27" customFormat="1" ht="15" x14ac:dyDescent="0.25">
      <c r="A58" s="35" t="s">
        <v>81</v>
      </c>
      <c r="B58" s="40" t="s">
        <v>22</v>
      </c>
      <c r="C58" s="40" t="s">
        <v>11</v>
      </c>
      <c r="D58" s="57">
        <f t="shared" ref="D58:D59" si="5">E58</f>
        <v>1811.27</v>
      </c>
      <c r="E58" s="58">
        <v>1811.27</v>
      </c>
    </row>
    <row r="59" spans="1:5" s="27" customFormat="1" ht="15" x14ac:dyDescent="0.25">
      <c r="A59" s="35" t="s">
        <v>68</v>
      </c>
      <c r="B59" s="40" t="s">
        <v>22</v>
      </c>
      <c r="C59" s="40" t="s">
        <v>11</v>
      </c>
      <c r="D59" s="57">
        <f t="shared" si="5"/>
        <v>3775.44</v>
      </c>
      <c r="E59" s="58">
        <v>3775.44</v>
      </c>
    </row>
    <row r="60" spans="1:5" s="27" customFormat="1" ht="15" x14ac:dyDescent="0.25">
      <c r="A60" s="34" t="s">
        <v>43</v>
      </c>
      <c r="B60" s="39"/>
      <c r="C60" s="39"/>
      <c r="D60" s="59"/>
      <c r="E60" s="60"/>
    </row>
    <row r="61" spans="1:5" s="27" customFormat="1" ht="15" x14ac:dyDescent="0.25">
      <c r="A61" s="35" t="s">
        <v>71</v>
      </c>
      <c r="B61" s="40" t="s">
        <v>23</v>
      </c>
      <c r="C61" s="40" t="s">
        <v>12</v>
      </c>
      <c r="D61" s="57">
        <f>E61</f>
        <v>62679.11</v>
      </c>
      <c r="E61" s="58">
        <v>62679.11</v>
      </c>
    </row>
    <row r="62" spans="1:5" s="27" customFormat="1" ht="15" x14ac:dyDescent="0.25">
      <c r="A62" s="34" t="s">
        <v>9</v>
      </c>
      <c r="B62" s="39"/>
      <c r="C62" s="39"/>
      <c r="D62" s="59"/>
      <c r="E62" s="60"/>
    </row>
    <row r="63" spans="1:5" s="27" customFormat="1" ht="15" x14ac:dyDescent="0.25">
      <c r="A63" s="35" t="s">
        <v>69</v>
      </c>
      <c r="B63" s="40" t="s">
        <v>23</v>
      </c>
      <c r="C63" s="40" t="s">
        <v>12</v>
      </c>
      <c r="D63" s="57">
        <f>E63</f>
        <v>110345.26</v>
      </c>
      <c r="E63" s="58">
        <v>110345.26</v>
      </c>
    </row>
    <row r="64" spans="1:5" s="27" customFormat="1" ht="15" x14ac:dyDescent="0.25">
      <c r="A64" s="34" t="s">
        <v>10</v>
      </c>
      <c r="B64" s="39"/>
      <c r="C64" s="39"/>
      <c r="D64" s="59"/>
      <c r="E64" s="60"/>
    </row>
    <row r="65" spans="1:5" s="27" customFormat="1" ht="15" x14ac:dyDescent="0.25">
      <c r="A65" s="35" t="s">
        <v>70</v>
      </c>
      <c r="B65" s="40" t="s">
        <v>21</v>
      </c>
      <c r="C65" s="40" t="s">
        <v>11</v>
      </c>
      <c r="D65" s="57">
        <f>E65</f>
        <v>49452.614000000001</v>
      </c>
      <c r="E65" s="58">
        <f>Бюджет!C33*10%</f>
        <v>49452.614000000001</v>
      </c>
    </row>
    <row r="66" spans="1:5" ht="14.25" x14ac:dyDescent="0.2">
      <c r="A66" s="23" t="s">
        <v>24</v>
      </c>
      <c r="B66" s="44" t="s">
        <v>20</v>
      </c>
      <c r="C66" s="24"/>
      <c r="D66" s="49"/>
      <c r="E66" s="25">
        <f>SUM(E7:E65)</f>
        <v>497349.73399999988</v>
      </c>
    </row>
    <row r="67" spans="1:5" ht="15" x14ac:dyDescent="0.2">
      <c r="D67" s="50"/>
    </row>
    <row r="68" spans="1:5" ht="15" x14ac:dyDescent="0.2">
      <c r="A68" s="12" t="s">
        <v>30</v>
      </c>
      <c r="B68" s="45"/>
      <c r="C68" s="45"/>
      <c r="D68" s="50"/>
      <c r="E68" s="50"/>
    </row>
    <row r="69" spans="1:5" ht="15" x14ac:dyDescent="0.2">
      <c r="A69" s="12" t="s">
        <v>126</v>
      </c>
      <c r="B69" s="45"/>
      <c r="C69" s="45"/>
      <c r="D69" s="50"/>
      <c r="E69" s="50"/>
    </row>
    <row r="70" spans="1:5" ht="15" x14ac:dyDescent="0.2">
      <c r="A70" s="12" t="s">
        <v>31</v>
      </c>
      <c r="B70" s="45"/>
      <c r="C70" s="45"/>
      <c r="D70" s="50"/>
      <c r="E70" s="50"/>
    </row>
    <row r="71" spans="1:5" ht="15" x14ac:dyDescent="0.2">
      <c r="A71" s="12" t="s">
        <v>32</v>
      </c>
      <c r="B71" s="45"/>
      <c r="C71" s="45"/>
      <c r="D71" s="51"/>
      <c r="E71" s="50"/>
    </row>
    <row r="72" spans="1:5" ht="15" customHeight="1" x14ac:dyDescent="0.2">
      <c r="A72" s="54" t="s">
        <v>72</v>
      </c>
      <c r="B72" s="46"/>
      <c r="C72" s="46"/>
      <c r="E72" s="51"/>
    </row>
    <row r="73" spans="1:5" ht="15" x14ac:dyDescent="0.25">
      <c r="A73" s="54" t="s">
        <v>73</v>
      </c>
      <c r="D73" s="52"/>
    </row>
    <row r="74" spans="1:5" ht="15" x14ac:dyDescent="0.25">
      <c r="A74" s="54"/>
      <c r="D74" s="52"/>
    </row>
    <row r="75" spans="1:5" ht="15" x14ac:dyDescent="0.25">
      <c r="A75" s="5" t="s">
        <v>25</v>
      </c>
      <c r="B75" s="55"/>
      <c r="C75" s="4"/>
      <c r="D75" s="52"/>
      <c r="E75" s="52"/>
    </row>
    <row r="76" spans="1:5" ht="15" x14ac:dyDescent="0.25">
      <c r="A76" s="5"/>
      <c r="B76" s="55"/>
      <c r="C76" s="4"/>
      <c r="D76" s="53"/>
      <c r="E76" s="52"/>
    </row>
    <row r="77" spans="1:5" ht="15" x14ac:dyDescent="0.25">
      <c r="A77" s="179" t="s">
        <v>50</v>
      </c>
      <c r="B77" s="179"/>
      <c r="C77" s="55" t="s">
        <v>29</v>
      </c>
      <c r="D77" s="52"/>
      <c r="E77" s="53"/>
    </row>
    <row r="78" spans="1:5" ht="15" x14ac:dyDescent="0.25">
      <c r="A78" s="183" t="s">
        <v>51</v>
      </c>
      <c r="B78" s="183"/>
      <c r="C78" s="4" t="s">
        <v>26</v>
      </c>
      <c r="D78" s="52"/>
      <c r="E78" s="52"/>
    </row>
    <row r="79" spans="1:5" ht="15" x14ac:dyDescent="0.25">
      <c r="A79" s="5"/>
      <c r="B79" s="31"/>
      <c r="C79" s="4"/>
      <c r="D79" s="53"/>
      <c r="E79" s="52"/>
    </row>
    <row r="80" spans="1:5" ht="15" x14ac:dyDescent="0.25">
      <c r="A80" s="179" t="s">
        <v>28</v>
      </c>
      <c r="B80" s="179"/>
      <c r="C80" s="31" t="s">
        <v>29</v>
      </c>
      <c r="D80" s="52"/>
      <c r="E80" s="52"/>
    </row>
    <row r="81" spans="1:5" ht="15" x14ac:dyDescent="0.25">
      <c r="A81" s="13" t="s">
        <v>27</v>
      </c>
      <c r="B81" s="31"/>
      <c r="C81" s="4" t="s">
        <v>26</v>
      </c>
      <c r="D81" s="52"/>
      <c r="E81" s="52"/>
    </row>
    <row r="82" spans="1:5" ht="15" x14ac:dyDescent="0.25">
      <c r="A82" s="2"/>
      <c r="B82" s="31"/>
      <c r="C82" s="4"/>
      <c r="E82" s="52"/>
    </row>
  </sheetData>
  <mergeCells count="6">
    <mergeCell ref="A80:B80"/>
    <mergeCell ref="A2:E2"/>
    <mergeCell ref="A1:E1"/>
    <mergeCell ref="D3:E3"/>
    <mergeCell ref="A78:B78"/>
    <mergeCell ref="A77:B77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1"/>
  <sheetViews>
    <sheetView view="pageBreakPreview" zoomScale="90" zoomScaleSheetLayoutView="90" workbookViewId="0">
      <selection activeCell="O28" sqref="O28"/>
    </sheetView>
  </sheetViews>
  <sheetFormatPr defaultColWidth="9.140625" defaultRowHeight="15" x14ac:dyDescent="0.25"/>
  <cols>
    <col min="1" max="1" width="50.140625" style="2" customWidth="1"/>
    <col min="2" max="2" width="13.140625" style="2" bestFit="1" customWidth="1"/>
    <col min="3" max="3" width="13.28515625" style="2" bestFit="1" customWidth="1"/>
    <col min="4" max="4" width="13.85546875" style="2" customWidth="1"/>
    <col min="5" max="5" width="13.140625" style="2" bestFit="1" customWidth="1"/>
    <col min="6" max="16384" width="9.140625" style="2"/>
  </cols>
  <sheetData>
    <row r="1" spans="1:9" ht="20.25" x14ac:dyDescent="0.3">
      <c r="A1" s="184" t="s">
        <v>112</v>
      </c>
      <c r="B1" s="184"/>
      <c r="C1" s="184"/>
      <c r="D1" s="184"/>
    </row>
    <row r="2" spans="1:9" x14ac:dyDescent="0.25">
      <c r="A2" s="6"/>
      <c r="B2" s="6"/>
      <c r="C2" s="6"/>
      <c r="D2" s="6"/>
    </row>
    <row r="3" spans="1:9" x14ac:dyDescent="0.25">
      <c r="A3" s="7" t="s">
        <v>49</v>
      </c>
      <c r="B3" s="8"/>
      <c r="C3" s="191"/>
      <c r="D3" s="191"/>
    </row>
    <row r="4" spans="1:9" x14ac:dyDescent="0.25">
      <c r="A4" s="7"/>
      <c r="B4" s="8"/>
      <c r="C4" s="11"/>
      <c r="D4" s="11"/>
    </row>
    <row r="5" spans="1:9" x14ac:dyDescent="0.25">
      <c r="A5" s="19" t="s">
        <v>33</v>
      </c>
      <c r="B5" s="19" t="s">
        <v>34</v>
      </c>
      <c r="C5" s="20" t="s">
        <v>35</v>
      </c>
      <c r="D5" s="20" t="s">
        <v>36</v>
      </c>
    </row>
    <row r="6" spans="1:9" x14ac:dyDescent="0.25">
      <c r="A6" s="22" t="s">
        <v>111</v>
      </c>
      <c r="B6" s="185">
        <v>158740.85999999999</v>
      </c>
      <c r="C6" s="186"/>
      <c r="D6" s="187"/>
    </row>
    <row r="7" spans="1:9" x14ac:dyDescent="0.25">
      <c r="A7" s="28" t="s">
        <v>48</v>
      </c>
      <c r="B7" s="29" t="s">
        <v>20</v>
      </c>
      <c r="C7" s="33">
        <v>281861.03999999998</v>
      </c>
      <c r="D7" s="32">
        <v>260257.9</v>
      </c>
      <c r="E7" s="62"/>
    </row>
    <row r="8" spans="1:9" x14ac:dyDescent="0.25">
      <c r="A8" s="28" t="s">
        <v>83</v>
      </c>
      <c r="B8" s="29" t="s">
        <v>20</v>
      </c>
      <c r="C8" s="33">
        <v>2500</v>
      </c>
      <c r="D8" s="32">
        <v>3768.32</v>
      </c>
      <c r="E8" s="62"/>
    </row>
    <row r="9" spans="1:9" x14ac:dyDescent="0.25">
      <c r="A9" s="28" t="s">
        <v>52</v>
      </c>
      <c r="B9" s="29" t="s">
        <v>20</v>
      </c>
      <c r="C9" s="33">
        <v>56769.599999999999</v>
      </c>
      <c r="D9" s="32">
        <v>55253.19</v>
      </c>
      <c r="E9" s="62"/>
    </row>
    <row r="10" spans="1:9" x14ac:dyDescent="0.25">
      <c r="A10" s="28" t="s">
        <v>84</v>
      </c>
      <c r="B10" s="29" t="s">
        <v>20</v>
      </c>
      <c r="C10" s="33">
        <v>7653.45</v>
      </c>
      <c r="D10" s="32">
        <v>2629.38</v>
      </c>
    </row>
    <row r="11" spans="1:9" x14ac:dyDescent="0.25">
      <c r="A11" s="28" t="s">
        <v>85</v>
      </c>
      <c r="B11" s="29" t="s">
        <v>20</v>
      </c>
      <c r="C11" s="33">
        <v>3973.92</v>
      </c>
      <c r="D11" s="32">
        <v>3883.84</v>
      </c>
    </row>
    <row r="12" spans="1:9" x14ac:dyDescent="0.25">
      <c r="A12" s="28" t="s">
        <v>77</v>
      </c>
      <c r="B12" s="29" t="s">
        <v>20</v>
      </c>
      <c r="C12" s="33">
        <v>21572.400000000001</v>
      </c>
      <c r="D12" s="32">
        <v>10271.780000000001</v>
      </c>
      <c r="E12" s="62"/>
      <c r="F12" s="62"/>
      <c r="G12" s="62"/>
      <c r="H12" s="62"/>
      <c r="I12" s="62"/>
    </row>
    <row r="13" spans="1:9" x14ac:dyDescent="0.25">
      <c r="A13" s="28" t="s">
        <v>86</v>
      </c>
      <c r="B13" s="29" t="s">
        <v>20</v>
      </c>
      <c r="C13" s="33">
        <v>2379.96</v>
      </c>
      <c r="D13" s="32" t="s">
        <v>20</v>
      </c>
      <c r="E13" s="62"/>
    </row>
    <row r="14" spans="1:9" x14ac:dyDescent="0.25">
      <c r="A14" s="28" t="s">
        <v>100</v>
      </c>
      <c r="B14" s="29" t="s">
        <v>20</v>
      </c>
      <c r="C14" s="33">
        <v>101872.51</v>
      </c>
      <c r="D14" s="32">
        <v>102689.70999999999</v>
      </c>
    </row>
    <row r="15" spans="1:9" ht="15" customHeight="1" x14ac:dyDescent="0.25">
      <c r="A15" s="28" t="s">
        <v>87</v>
      </c>
      <c r="B15" s="29" t="s">
        <v>20</v>
      </c>
      <c r="C15" s="33">
        <v>2014.47</v>
      </c>
      <c r="D15" s="32">
        <v>10158.94</v>
      </c>
    </row>
    <row r="16" spans="1:9" ht="15.75" customHeight="1" x14ac:dyDescent="0.25">
      <c r="A16" s="28" t="s">
        <v>88</v>
      </c>
      <c r="B16" s="29" t="s">
        <v>20</v>
      </c>
      <c r="C16" s="33">
        <v>13928.79</v>
      </c>
      <c r="D16" s="32">
        <v>2551.5700000000002</v>
      </c>
    </row>
    <row r="17" spans="1:4" ht="15.75" customHeight="1" x14ac:dyDescent="0.25">
      <c r="A17" s="28" t="s">
        <v>125</v>
      </c>
      <c r="B17" s="29">
        <v>24200</v>
      </c>
      <c r="C17" s="33"/>
      <c r="D17" s="32"/>
    </row>
    <row r="18" spans="1:4" ht="15.75" customHeight="1" x14ac:dyDescent="0.25">
      <c r="A18" s="28" t="s">
        <v>8</v>
      </c>
      <c r="B18" s="29">
        <f>Акт!E7</f>
        <v>4879.21</v>
      </c>
      <c r="C18" s="33" t="s">
        <v>20</v>
      </c>
      <c r="D18" s="32" t="s">
        <v>20</v>
      </c>
    </row>
    <row r="19" spans="1:4" x14ac:dyDescent="0.25">
      <c r="A19" s="28" t="s">
        <v>37</v>
      </c>
      <c r="B19" s="29">
        <f>SUM(Акт!E9:E9)</f>
        <v>5372.01</v>
      </c>
      <c r="C19" s="33" t="s">
        <v>20</v>
      </c>
      <c r="D19" s="32" t="s">
        <v>20</v>
      </c>
    </row>
    <row r="20" spans="1:4" ht="30" x14ac:dyDescent="0.25">
      <c r="A20" s="28" t="s">
        <v>53</v>
      </c>
      <c r="B20" s="29">
        <f>Акт!E11</f>
        <v>75064.800000000003</v>
      </c>
      <c r="C20" s="33" t="s">
        <v>20</v>
      </c>
      <c r="D20" s="32" t="s">
        <v>20</v>
      </c>
    </row>
    <row r="21" spans="1:4" ht="30" x14ac:dyDescent="0.25">
      <c r="A21" s="28" t="s">
        <v>89</v>
      </c>
      <c r="B21" s="29">
        <f>SUM(Акт!E13:E16)</f>
        <v>17110.09</v>
      </c>
      <c r="C21" s="33" t="s">
        <v>20</v>
      </c>
      <c r="D21" s="32" t="s">
        <v>20</v>
      </c>
    </row>
    <row r="22" spans="1:4" x14ac:dyDescent="0.25">
      <c r="A22" s="28" t="s">
        <v>90</v>
      </c>
      <c r="B22" s="29">
        <f>Акт!E18</f>
        <v>50700</v>
      </c>
      <c r="C22" s="33" t="s">
        <v>20</v>
      </c>
      <c r="D22" s="32" t="s">
        <v>20</v>
      </c>
    </row>
    <row r="23" spans="1:4" ht="30" x14ac:dyDescent="0.25">
      <c r="A23" s="28" t="s">
        <v>38</v>
      </c>
      <c r="B23" s="29">
        <f>Акт!E20</f>
        <v>7188.5</v>
      </c>
      <c r="C23" s="33" t="s">
        <v>20</v>
      </c>
      <c r="D23" s="32" t="s">
        <v>20</v>
      </c>
    </row>
    <row r="24" spans="1:4" x14ac:dyDescent="0.25">
      <c r="A24" s="28" t="s">
        <v>39</v>
      </c>
      <c r="B24" s="29">
        <f>SUM(Акт!E22:E38)</f>
        <v>52055.659999999996</v>
      </c>
      <c r="C24" s="33" t="s">
        <v>20</v>
      </c>
      <c r="D24" s="32" t="s">
        <v>20</v>
      </c>
    </row>
    <row r="25" spans="1:4" x14ac:dyDescent="0.25">
      <c r="A25" s="28" t="s">
        <v>40</v>
      </c>
      <c r="B25" s="29">
        <f>SUM(Акт!E40:E47)</f>
        <v>30673.52</v>
      </c>
      <c r="C25" s="33" t="s">
        <v>20</v>
      </c>
      <c r="D25" s="32" t="s">
        <v>20</v>
      </c>
    </row>
    <row r="26" spans="1:4" x14ac:dyDescent="0.25">
      <c r="A26" s="28" t="s">
        <v>77</v>
      </c>
      <c r="B26" s="29">
        <f>Акт!E49</f>
        <v>21600</v>
      </c>
      <c r="C26" s="33" t="s">
        <v>20</v>
      </c>
      <c r="D26" s="32" t="s">
        <v>20</v>
      </c>
    </row>
    <row r="27" spans="1:4" x14ac:dyDescent="0.25">
      <c r="A27" s="28" t="s">
        <v>41</v>
      </c>
      <c r="B27" s="29">
        <f>Акт!E51</f>
        <v>656.97</v>
      </c>
      <c r="C27" s="33" t="s">
        <v>20</v>
      </c>
      <c r="D27" s="32" t="s">
        <v>20</v>
      </c>
    </row>
    <row r="28" spans="1:4" ht="30" x14ac:dyDescent="0.25">
      <c r="A28" s="28" t="s">
        <v>79</v>
      </c>
      <c r="B28" s="29">
        <f>SUM(Акт!E53:E56)</f>
        <v>3985.2799999999997</v>
      </c>
      <c r="C28" s="33" t="s">
        <v>20</v>
      </c>
      <c r="D28" s="32" t="s">
        <v>20</v>
      </c>
    </row>
    <row r="29" spans="1:4" x14ac:dyDescent="0.25">
      <c r="A29" s="28" t="s">
        <v>42</v>
      </c>
      <c r="B29" s="29">
        <f>SUM(Акт!E58:E59)</f>
        <v>5586.71</v>
      </c>
      <c r="C29" s="33" t="s">
        <v>20</v>
      </c>
      <c r="D29" s="32" t="s">
        <v>20</v>
      </c>
    </row>
    <row r="30" spans="1:4" x14ac:dyDescent="0.25">
      <c r="A30" s="28" t="s">
        <v>43</v>
      </c>
      <c r="B30" s="29">
        <f>Акт!E61</f>
        <v>62679.11</v>
      </c>
      <c r="C30" s="33" t="s">
        <v>20</v>
      </c>
      <c r="D30" s="32" t="s">
        <v>20</v>
      </c>
    </row>
    <row r="31" spans="1:4" x14ac:dyDescent="0.25">
      <c r="A31" s="28" t="s">
        <v>9</v>
      </c>
      <c r="B31" s="29">
        <f>Акт!E63</f>
        <v>110345.26</v>
      </c>
      <c r="C31" s="33" t="s">
        <v>20</v>
      </c>
      <c r="D31" s="32" t="s">
        <v>20</v>
      </c>
    </row>
    <row r="32" spans="1:4" x14ac:dyDescent="0.25">
      <c r="A32" s="28" t="s">
        <v>10</v>
      </c>
      <c r="B32" s="29">
        <f>Акт!E65</f>
        <v>49452.614000000001</v>
      </c>
      <c r="C32" s="33" t="s">
        <v>20</v>
      </c>
      <c r="D32" s="32" t="s">
        <v>20</v>
      </c>
    </row>
    <row r="33" spans="1:5" x14ac:dyDescent="0.25">
      <c r="A33" s="21" t="s">
        <v>24</v>
      </c>
      <c r="B33" s="64">
        <f t="shared" ref="B33:C33" si="0">SUM(B7:B32)</f>
        <v>521549.734</v>
      </c>
      <c r="C33" s="64">
        <f t="shared" si="0"/>
        <v>494526.13999999996</v>
      </c>
      <c r="D33" s="64">
        <f>SUM(D7:D32)</f>
        <v>451464.63</v>
      </c>
    </row>
    <row r="34" spans="1:5" s="10" customFormat="1" ht="24.75" customHeight="1" x14ac:dyDescent="0.25">
      <c r="A34" s="188" t="s">
        <v>127</v>
      </c>
      <c r="B34" s="189"/>
      <c r="C34" s="189"/>
      <c r="D34" s="190"/>
      <c r="E34" s="63">
        <f>B6+D33-B33</f>
        <v>88655.755999999994</v>
      </c>
    </row>
    <row r="35" spans="1:5" s="10" customFormat="1" ht="24.75" customHeight="1" x14ac:dyDescent="0.25">
      <c r="A35" s="188" t="s">
        <v>113</v>
      </c>
      <c r="B35" s="189"/>
      <c r="C35" s="189"/>
      <c r="D35" s="190"/>
    </row>
    <row r="36" spans="1:5" s="10" customFormat="1" ht="24.75" customHeight="1" x14ac:dyDescent="0.25">
      <c r="A36" s="2"/>
      <c r="B36" s="2"/>
      <c r="C36" s="2"/>
      <c r="D36" s="2"/>
    </row>
    <row r="37" spans="1:5" ht="15" customHeight="1" x14ac:dyDescent="0.25">
      <c r="A37" s="9" t="s">
        <v>46</v>
      </c>
      <c r="B37" s="8"/>
      <c r="C37" s="8"/>
      <c r="D37" s="6"/>
    </row>
    <row r="38" spans="1:5" ht="22.5" customHeight="1" x14ac:dyDescent="0.25">
      <c r="A38" s="8" t="s">
        <v>47</v>
      </c>
      <c r="B38" s="8"/>
      <c r="C38" s="8"/>
      <c r="D38" s="6"/>
    </row>
    <row r="39" spans="1:5" ht="22.5" customHeight="1" x14ac:dyDescent="0.25">
      <c r="A39" s="9" t="s">
        <v>44</v>
      </c>
      <c r="B39" s="8"/>
      <c r="C39" s="8"/>
      <c r="D39" s="6"/>
    </row>
    <row r="40" spans="1:5" ht="22.5" customHeight="1" x14ac:dyDescent="0.25">
      <c r="A40" s="9" t="s">
        <v>45</v>
      </c>
      <c r="B40" s="8"/>
      <c r="C40" s="8"/>
      <c r="D40" s="6"/>
    </row>
    <row r="41" spans="1:5" ht="22.5" customHeight="1" x14ac:dyDescent="0.25">
      <c r="A41" s="1"/>
      <c r="B41" s="1"/>
      <c r="C41" s="1"/>
    </row>
  </sheetData>
  <mergeCells count="5">
    <mergeCell ref="A1:D1"/>
    <mergeCell ref="B6:D6"/>
    <mergeCell ref="A34:D34"/>
    <mergeCell ref="A35:D35"/>
    <mergeCell ref="C3:D3"/>
  </mergeCells>
  <pageMargins left="0.70866141732283472" right="0.70866141732283472" top="0.74803149606299213" bottom="0.74803149606299213" header="0.31496062992125984" footer="0.31496062992125984"/>
  <pageSetup paperSize="9"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view="pageBreakPreview" zoomScale="60" workbookViewId="0">
      <selection activeCell="A22" activeCellId="2" sqref="A12:XFD14 A18:XFD18 A22:XFD25"/>
    </sheetView>
  </sheetViews>
  <sheetFormatPr defaultColWidth="9.140625" defaultRowHeight="15" x14ac:dyDescent="0.25"/>
  <cols>
    <col min="1" max="1" width="12.5703125" style="95" customWidth="1"/>
    <col min="2" max="2" width="14.5703125" style="95" customWidth="1"/>
    <col min="3" max="3" width="19.5703125" style="95" customWidth="1"/>
    <col min="4" max="4" width="14.42578125" style="95" customWidth="1"/>
    <col min="5" max="5" width="18.28515625" style="95" customWidth="1"/>
    <col min="6" max="6" width="16.28515625" style="95" customWidth="1"/>
    <col min="7" max="16384" width="9.140625" style="95"/>
  </cols>
  <sheetData>
    <row r="1" spans="1:19" s="66" customFormat="1" ht="35.25" customHeight="1" x14ac:dyDescent="0.3">
      <c r="A1" s="200" t="s">
        <v>154</v>
      </c>
      <c r="B1" s="200"/>
      <c r="C1" s="200"/>
      <c r="D1" s="200"/>
      <c r="E1" s="200"/>
      <c r="F1" s="200"/>
    </row>
    <row r="2" spans="1:19" s="66" customFormat="1" x14ac:dyDescent="0.25">
      <c r="A2" s="67"/>
      <c r="B2" s="67"/>
      <c r="C2" s="67"/>
      <c r="D2" s="67"/>
      <c r="E2" s="67"/>
      <c r="F2" s="67"/>
    </row>
    <row r="3" spans="1:19" s="66" customFormat="1" ht="19.5" customHeight="1" x14ac:dyDescent="0.25">
      <c r="A3" s="68" t="s">
        <v>128</v>
      </c>
      <c r="B3" s="68"/>
      <c r="C3" s="68"/>
      <c r="D3" s="68"/>
      <c r="E3" s="68"/>
      <c r="F3" s="69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</row>
    <row r="4" spans="1:19" s="66" customFormat="1" ht="19.5" customHeight="1" x14ac:dyDescent="0.25">
      <c r="A4" s="68"/>
      <c r="B4" s="68"/>
      <c r="C4" s="68"/>
      <c r="D4" s="68"/>
      <c r="E4" s="68"/>
      <c r="F4" s="69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</row>
    <row r="5" spans="1:19" s="66" customFormat="1" ht="36.75" customHeight="1" x14ac:dyDescent="0.25">
      <c r="A5" s="201" t="s">
        <v>129</v>
      </c>
      <c r="B5" s="201"/>
      <c r="C5" s="201"/>
      <c r="D5" s="201"/>
      <c r="E5" s="201"/>
      <c r="F5" s="20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s="80" customFormat="1" ht="27.75" customHeight="1" x14ac:dyDescent="0.25">
      <c r="A6" s="107" t="s">
        <v>130</v>
      </c>
      <c r="B6" s="107">
        <v>4</v>
      </c>
      <c r="C6" s="107" t="s">
        <v>131</v>
      </c>
      <c r="D6" s="108">
        <v>2365.4</v>
      </c>
      <c r="E6" s="107" t="s">
        <v>132</v>
      </c>
      <c r="F6" s="109">
        <v>1346.5</v>
      </c>
      <c r="G6" s="71"/>
      <c r="H6" s="73"/>
      <c r="I6" s="74"/>
      <c r="J6" s="75"/>
      <c r="K6" s="76"/>
      <c r="L6" s="77"/>
      <c r="M6" s="77"/>
      <c r="N6" s="77"/>
      <c r="O6" s="77"/>
      <c r="P6" s="78"/>
      <c r="Q6" s="202"/>
      <c r="R6" s="203"/>
      <c r="S6" s="79"/>
    </row>
    <row r="7" spans="1:19" s="82" customFormat="1" ht="32.25" customHeight="1" x14ac:dyDescent="0.25">
      <c r="A7" s="107" t="s">
        <v>133</v>
      </c>
      <c r="B7" s="107">
        <v>3</v>
      </c>
      <c r="C7" s="107" t="s">
        <v>134</v>
      </c>
      <c r="D7" s="108">
        <v>762.3</v>
      </c>
      <c r="E7" s="107" t="s">
        <v>135</v>
      </c>
      <c r="F7" s="109">
        <v>897.7</v>
      </c>
      <c r="G7" s="71"/>
      <c r="H7" s="73"/>
      <c r="I7" s="74"/>
      <c r="J7" s="75"/>
      <c r="K7" s="76"/>
      <c r="L7" s="77"/>
      <c r="M7" s="77"/>
      <c r="N7" s="77"/>
      <c r="O7" s="77"/>
      <c r="P7" s="78"/>
      <c r="Q7" s="202"/>
      <c r="R7" s="204"/>
      <c r="S7" s="81"/>
    </row>
    <row r="8" spans="1:19" s="82" customFormat="1" ht="33.75" customHeight="1" x14ac:dyDescent="0.25">
      <c r="A8" s="107" t="s">
        <v>136</v>
      </c>
      <c r="B8" s="107">
        <v>39</v>
      </c>
      <c r="C8" s="107" t="s">
        <v>137</v>
      </c>
      <c r="D8" s="109">
        <v>302.8</v>
      </c>
      <c r="E8" s="107" t="s">
        <v>138</v>
      </c>
      <c r="F8" s="109">
        <v>678.2</v>
      </c>
      <c r="G8" s="71"/>
      <c r="H8" s="73"/>
      <c r="I8" s="74"/>
      <c r="J8" s="75"/>
      <c r="K8" s="76"/>
      <c r="L8" s="77"/>
      <c r="M8" s="77"/>
      <c r="N8" s="77"/>
      <c r="O8" s="77"/>
      <c r="P8" s="78"/>
      <c r="Q8" s="202"/>
      <c r="R8" s="203"/>
      <c r="S8" s="81"/>
    </row>
    <row r="9" spans="1:19" s="82" customFormat="1" ht="33.75" customHeight="1" x14ac:dyDescent="0.25">
      <c r="A9" s="72"/>
      <c r="B9" s="75"/>
      <c r="C9" s="72"/>
      <c r="D9" s="83"/>
      <c r="E9" s="75"/>
      <c r="F9" s="84"/>
      <c r="G9" s="71"/>
      <c r="H9" s="73"/>
      <c r="I9" s="74"/>
      <c r="J9" s="75"/>
      <c r="K9" s="76"/>
      <c r="L9" s="77"/>
      <c r="M9" s="77"/>
      <c r="N9" s="77"/>
      <c r="O9" s="77"/>
      <c r="P9" s="71"/>
      <c r="Q9" s="76"/>
      <c r="R9" s="85"/>
      <c r="S9" s="71"/>
    </row>
    <row r="10" spans="1:19" s="88" customFormat="1" ht="15" customHeight="1" thickBot="1" x14ac:dyDescent="0.3">
      <c r="A10" s="86"/>
      <c r="B10" s="86"/>
      <c r="C10" s="86"/>
      <c r="D10" s="86"/>
      <c r="E10" s="86"/>
      <c r="F10" s="87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s="88" customFormat="1" ht="30" customHeight="1" x14ac:dyDescent="0.25">
      <c r="A11" s="205" t="s">
        <v>139</v>
      </c>
      <c r="B11" s="206"/>
      <c r="C11" s="206"/>
      <c r="D11" s="206"/>
      <c r="E11" s="207"/>
      <c r="F11" s="89" t="s">
        <v>140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</row>
    <row r="12" spans="1:19" s="112" customFormat="1" ht="30" customHeight="1" x14ac:dyDescent="0.25">
      <c r="A12" s="193" t="s">
        <v>141</v>
      </c>
      <c r="B12" s="194"/>
      <c r="C12" s="194"/>
      <c r="D12" s="194"/>
      <c r="E12" s="195"/>
      <c r="F12" s="110">
        <v>88655.76</v>
      </c>
      <c r="G12" s="111"/>
    </row>
    <row r="13" spans="1:19" s="112" customFormat="1" ht="30" customHeight="1" x14ac:dyDescent="0.25">
      <c r="A13" s="193" t="s">
        <v>142</v>
      </c>
      <c r="B13" s="194"/>
      <c r="C13" s="194"/>
      <c r="D13" s="194"/>
      <c r="E13" s="195"/>
      <c r="F13" s="110">
        <f>91707.66+888.95</f>
        <v>92596.61</v>
      </c>
    </row>
    <row r="14" spans="1:19" s="112" customFormat="1" ht="30" customHeight="1" x14ac:dyDescent="0.25">
      <c r="A14" s="193" t="s">
        <v>143</v>
      </c>
      <c r="B14" s="194"/>
      <c r="C14" s="194"/>
      <c r="D14" s="194"/>
      <c r="E14" s="195"/>
      <c r="F14" s="113">
        <f>SUM(F15:F17)</f>
        <v>529242.32000000007</v>
      </c>
    </row>
    <row r="15" spans="1:19" s="88" customFormat="1" ht="28.5" customHeight="1" x14ac:dyDescent="0.25">
      <c r="A15" s="196" t="s">
        <v>144</v>
      </c>
      <c r="B15" s="197"/>
      <c r="C15" s="197"/>
      <c r="D15" s="197"/>
      <c r="E15" s="198"/>
      <c r="F15" s="91">
        <f>370694.26+22289.08</f>
        <v>392983.34</v>
      </c>
    </row>
    <row r="16" spans="1:19" s="88" customFormat="1" ht="24.75" customHeight="1" x14ac:dyDescent="0.25">
      <c r="A16" s="196" t="s">
        <v>145</v>
      </c>
      <c r="B16" s="197"/>
      <c r="C16" s="197"/>
      <c r="D16" s="197"/>
      <c r="E16" s="198"/>
      <c r="F16" s="91">
        <v>130768.98</v>
      </c>
    </row>
    <row r="17" spans="1:19" s="88" customFormat="1" ht="30" customHeight="1" x14ac:dyDescent="0.25">
      <c r="A17" s="196" t="s">
        <v>146</v>
      </c>
      <c r="B17" s="197"/>
      <c r="C17" s="197"/>
      <c r="D17" s="197"/>
      <c r="E17" s="198"/>
      <c r="F17" s="91">
        <v>5490</v>
      </c>
    </row>
    <row r="18" spans="1:19" s="112" customFormat="1" ht="30" customHeight="1" x14ac:dyDescent="0.25">
      <c r="A18" s="193" t="s">
        <v>147</v>
      </c>
      <c r="B18" s="194"/>
      <c r="C18" s="194"/>
      <c r="D18" s="194"/>
      <c r="E18" s="195"/>
      <c r="F18" s="113">
        <f>SUM(F19:F21)</f>
        <v>556131.48</v>
      </c>
    </row>
    <row r="19" spans="1:19" s="88" customFormat="1" ht="30" customHeight="1" x14ac:dyDescent="0.25">
      <c r="A19" s="196" t="s">
        <v>144</v>
      </c>
      <c r="B19" s="197"/>
      <c r="C19" s="197"/>
      <c r="D19" s="197"/>
      <c r="E19" s="198"/>
      <c r="F19" s="91">
        <v>421952.36</v>
      </c>
    </row>
    <row r="20" spans="1:19" s="88" customFormat="1" ht="30" customHeight="1" x14ac:dyDescent="0.25">
      <c r="A20" s="196" t="s">
        <v>145</v>
      </c>
      <c r="B20" s="197"/>
      <c r="C20" s="197"/>
      <c r="D20" s="197"/>
      <c r="E20" s="198"/>
      <c r="F20" s="91">
        <v>129416.62</v>
      </c>
    </row>
    <row r="21" spans="1:19" s="92" customFormat="1" ht="30" customHeight="1" x14ac:dyDescent="0.2">
      <c r="A21" s="196" t="s">
        <v>146</v>
      </c>
      <c r="B21" s="197"/>
      <c r="C21" s="197"/>
      <c r="D21" s="197"/>
      <c r="E21" s="198"/>
      <c r="F21" s="91">
        <v>4762.5</v>
      </c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</row>
    <row r="22" spans="1:19" s="114" customFormat="1" ht="30" customHeight="1" x14ac:dyDescent="0.25">
      <c r="A22" s="193" t="s">
        <v>148</v>
      </c>
      <c r="B22" s="194"/>
      <c r="C22" s="194"/>
      <c r="D22" s="194"/>
      <c r="E22" s="195"/>
      <c r="F22" s="113">
        <f>F12+F18</f>
        <v>644787.24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3" t="s">
        <v>149</v>
      </c>
      <c r="B23" s="194"/>
      <c r="C23" s="194"/>
      <c r="D23" s="194"/>
      <c r="E23" s="195"/>
      <c r="F23" s="113">
        <f>'Акт (2)'!E73</f>
        <v>486818.84899999993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3" t="s">
        <v>150</v>
      </c>
      <c r="B24" s="194"/>
      <c r="C24" s="194"/>
      <c r="D24" s="194"/>
      <c r="E24" s="195"/>
      <c r="F24" s="113">
        <f>F22-F23</f>
        <v>157968.39100000006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3" t="s">
        <v>151</v>
      </c>
      <c r="B25" s="194"/>
      <c r="C25" s="194"/>
      <c r="D25" s="194"/>
      <c r="E25" s="195"/>
      <c r="F25" s="110">
        <f>F13+F14-F18</f>
        <v>65707.45000000007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92" customFormat="1" ht="11.45" customHeight="1" x14ac:dyDescent="0.25">
      <c r="A26" s="93"/>
      <c r="B26" s="93"/>
      <c r="C26" s="93"/>
      <c r="D26" s="93"/>
      <c r="E26" s="93"/>
      <c r="F26" s="93"/>
    </row>
    <row r="27" spans="1:19" s="94" customFormat="1" ht="48" customHeight="1" x14ac:dyDescent="0.2">
      <c r="A27" s="192" t="s">
        <v>152</v>
      </c>
      <c r="B27" s="192"/>
      <c r="C27" s="192"/>
      <c r="D27" s="192"/>
    </row>
    <row r="28" spans="1:19" s="66" customFormat="1" ht="21.75" customHeight="1" x14ac:dyDescent="0.25">
      <c r="A28" s="199" t="s">
        <v>153</v>
      </c>
      <c r="B28" s="199"/>
      <c r="C28" s="199"/>
      <c r="D28" s="199"/>
    </row>
    <row r="29" spans="1:19" s="66" customFormat="1" ht="22.5" customHeight="1" x14ac:dyDescent="0.25">
      <c r="A29" s="192" t="s">
        <v>44</v>
      </c>
      <c r="B29" s="192"/>
      <c r="C29" s="192"/>
      <c r="D29" s="192"/>
    </row>
    <row r="30" spans="1:19" s="66" customFormat="1" ht="22.5" customHeight="1" x14ac:dyDescent="0.25">
      <c r="A30" s="192" t="s">
        <v>45</v>
      </c>
      <c r="B30" s="192"/>
      <c r="C30" s="192"/>
      <c r="D30" s="6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90"/>
  <sheetViews>
    <sheetView view="pageBreakPreview" topLeftCell="A13" zoomScale="85" zoomScaleSheetLayoutView="85" workbookViewId="0">
      <selection activeCell="B37" sqref="B37:E37"/>
    </sheetView>
  </sheetViews>
  <sheetFormatPr defaultColWidth="9.140625" defaultRowHeight="12.75" x14ac:dyDescent="0.2"/>
  <cols>
    <col min="1" max="1" width="47.7109375" style="1" customWidth="1"/>
    <col min="2" max="2" width="16.28515625" style="38" bestFit="1" customWidth="1"/>
    <col min="3" max="3" width="12.85546875" style="15" customWidth="1"/>
    <col min="4" max="4" width="13.85546875" style="47" customWidth="1"/>
    <col min="5" max="5" width="15" style="47" customWidth="1"/>
    <col min="6" max="6" width="10.140625" style="1" bestFit="1" customWidth="1"/>
    <col min="7" max="16384" width="9.140625" style="1"/>
  </cols>
  <sheetData>
    <row r="1" spans="1:9" ht="14.25" x14ac:dyDescent="0.2">
      <c r="A1" s="181" t="s">
        <v>205</v>
      </c>
      <c r="B1" s="181"/>
      <c r="C1" s="181"/>
      <c r="D1" s="181"/>
      <c r="E1" s="181"/>
      <c r="I1" s="3"/>
    </row>
    <row r="2" spans="1:9" ht="31.5" customHeight="1" x14ac:dyDescent="0.2">
      <c r="A2" s="180" t="s">
        <v>115</v>
      </c>
      <c r="B2" s="180"/>
      <c r="C2" s="180"/>
      <c r="D2" s="180"/>
      <c r="E2" s="180"/>
      <c r="I2" s="3"/>
    </row>
    <row r="3" spans="1:9" ht="14.25" x14ac:dyDescent="0.2">
      <c r="A3" s="17" t="s">
        <v>6</v>
      </c>
      <c r="B3" s="37"/>
      <c r="C3" s="65"/>
      <c r="D3" s="182" t="s">
        <v>206</v>
      </c>
      <c r="E3" s="182"/>
      <c r="I3" s="3" t="s">
        <v>5</v>
      </c>
    </row>
    <row r="4" spans="1:9" x14ac:dyDescent="0.2">
      <c r="A4" s="14"/>
      <c r="I4" s="3"/>
    </row>
    <row r="5" spans="1:9" s="16" customFormat="1" ht="120" x14ac:dyDescent="0.2">
      <c r="A5" s="18" t="s">
        <v>2</v>
      </c>
      <c r="B5" s="18" t="s">
        <v>3</v>
      </c>
      <c r="C5" s="18" t="s">
        <v>0</v>
      </c>
      <c r="D5" s="48" t="s">
        <v>4</v>
      </c>
      <c r="E5" s="48" t="s">
        <v>1</v>
      </c>
      <c r="I5" s="3"/>
    </row>
    <row r="6" spans="1:9" s="104" customFormat="1" ht="14.25" x14ac:dyDescent="0.2">
      <c r="A6" s="103" t="s">
        <v>8</v>
      </c>
      <c r="B6" s="44"/>
      <c r="C6" s="44"/>
      <c r="D6" s="44"/>
      <c r="E6" s="44"/>
    </row>
    <row r="7" spans="1:9" s="97" customFormat="1" ht="15" x14ac:dyDescent="0.25">
      <c r="A7" s="98" t="s">
        <v>54</v>
      </c>
      <c r="B7" s="99" t="s">
        <v>21</v>
      </c>
      <c r="C7" s="99" t="s">
        <v>11</v>
      </c>
      <c r="D7" s="100">
        <f>E7</f>
        <v>4879.21</v>
      </c>
      <c r="E7" s="100">
        <v>4879.21</v>
      </c>
    </row>
    <row r="8" spans="1:9" s="104" customFormat="1" ht="14.25" x14ac:dyDescent="0.2">
      <c r="A8" s="103" t="s">
        <v>37</v>
      </c>
      <c r="B8" s="44"/>
      <c r="C8" s="44"/>
      <c r="D8" s="44"/>
      <c r="E8" s="44"/>
    </row>
    <row r="9" spans="1:9" s="97" customFormat="1" ht="15" x14ac:dyDescent="0.25">
      <c r="A9" s="98" t="s">
        <v>155</v>
      </c>
      <c r="B9" s="99" t="s">
        <v>22</v>
      </c>
      <c r="C9" s="99" t="s">
        <v>199</v>
      </c>
      <c r="D9" s="100">
        <f>E9</f>
        <v>350</v>
      </c>
      <c r="E9" s="100">
        <v>350</v>
      </c>
    </row>
    <row r="10" spans="1:9" s="97" customFormat="1" ht="15" x14ac:dyDescent="0.25">
      <c r="A10" s="98" t="s">
        <v>156</v>
      </c>
      <c r="B10" s="99" t="s">
        <v>22</v>
      </c>
      <c r="C10" s="99" t="s">
        <v>11</v>
      </c>
      <c r="D10" s="100">
        <f>E10</f>
        <v>500</v>
      </c>
      <c r="E10" s="100">
        <v>500</v>
      </c>
    </row>
    <row r="11" spans="1:9" s="97" customFormat="1" ht="15" x14ac:dyDescent="0.25">
      <c r="A11" s="98" t="s">
        <v>157</v>
      </c>
      <c r="B11" s="101">
        <v>1</v>
      </c>
      <c r="C11" s="99" t="s">
        <v>13</v>
      </c>
      <c r="D11" s="105">
        <f>E11/B11</f>
        <v>2968.96</v>
      </c>
      <c r="E11" s="100">
        <v>2968.96</v>
      </c>
    </row>
    <row r="12" spans="1:9" s="97" customFormat="1" ht="30" x14ac:dyDescent="0.25">
      <c r="A12" s="98" t="s">
        <v>158</v>
      </c>
      <c r="B12" s="102">
        <v>0.13700000000000001</v>
      </c>
      <c r="C12" s="99" t="s">
        <v>80</v>
      </c>
      <c r="D12" s="105">
        <f t="shared" ref="D12:D13" si="0">E12/B12</f>
        <v>4682.7737226277368</v>
      </c>
      <c r="E12" s="100">
        <v>641.54</v>
      </c>
    </row>
    <row r="13" spans="1:9" s="97" customFormat="1" ht="15" x14ac:dyDescent="0.25">
      <c r="A13" s="98" t="s">
        <v>159</v>
      </c>
      <c r="B13" s="101">
        <v>1</v>
      </c>
      <c r="C13" s="99" t="s">
        <v>13</v>
      </c>
      <c r="D13" s="105">
        <f t="shared" si="0"/>
        <v>323.76</v>
      </c>
      <c r="E13" s="100">
        <v>323.76</v>
      </c>
    </row>
    <row r="14" spans="1:9" s="104" customFormat="1" ht="28.5" x14ac:dyDescent="0.2">
      <c r="A14" s="103" t="s">
        <v>53</v>
      </c>
      <c r="B14" s="44"/>
      <c r="C14" s="44"/>
      <c r="D14" s="44"/>
      <c r="E14" s="44"/>
    </row>
    <row r="15" spans="1:9" s="97" customFormat="1" ht="30" x14ac:dyDescent="0.25">
      <c r="A15" s="98" t="s">
        <v>160</v>
      </c>
      <c r="B15" s="99" t="s">
        <v>21</v>
      </c>
      <c r="C15" s="99" t="s">
        <v>11</v>
      </c>
      <c r="D15" s="100">
        <f>E15</f>
        <v>75064.800000000003</v>
      </c>
      <c r="E15" s="100">
        <v>75064.800000000003</v>
      </c>
    </row>
    <row r="16" spans="1:9" s="104" customFormat="1" ht="28.5" x14ac:dyDescent="0.2">
      <c r="A16" s="103" t="s">
        <v>89</v>
      </c>
      <c r="B16" s="44"/>
      <c r="C16" s="44"/>
      <c r="D16" s="44"/>
      <c r="E16" s="44"/>
    </row>
    <row r="17" spans="1:5" s="97" customFormat="1" ht="30" x14ac:dyDescent="0.25">
      <c r="A17" s="98" t="s">
        <v>161</v>
      </c>
      <c r="B17" s="99" t="s">
        <v>22</v>
      </c>
      <c r="C17" s="99" t="s">
        <v>11</v>
      </c>
      <c r="D17" s="100">
        <f>E17</f>
        <v>28498.39</v>
      </c>
      <c r="E17" s="100">
        <v>28498.39</v>
      </c>
    </row>
    <row r="18" spans="1:5" s="104" customFormat="1" ht="14.25" x14ac:dyDescent="0.2">
      <c r="A18" s="103" t="s">
        <v>90</v>
      </c>
      <c r="B18" s="44"/>
      <c r="C18" s="44"/>
      <c r="D18" s="44"/>
      <c r="E18" s="44"/>
    </row>
    <row r="19" spans="1:5" s="97" customFormat="1" ht="15" x14ac:dyDescent="0.25">
      <c r="A19" s="98" t="s">
        <v>162</v>
      </c>
      <c r="B19" s="99" t="s">
        <v>200</v>
      </c>
      <c r="C19" s="99" t="s">
        <v>163</v>
      </c>
      <c r="D19" s="99"/>
      <c r="E19" s="100">
        <v>14072.68</v>
      </c>
    </row>
    <row r="20" spans="1:5" s="104" customFormat="1" ht="28.5" x14ac:dyDescent="0.2">
      <c r="A20" s="103" t="s">
        <v>38</v>
      </c>
      <c r="B20" s="44"/>
      <c r="C20" s="44"/>
      <c r="D20" s="44"/>
      <c r="E20" s="44"/>
    </row>
    <row r="21" spans="1:5" s="97" customFormat="1" ht="30" x14ac:dyDescent="0.25">
      <c r="A21" s="98" t="s">
        <v>57</v>
      </c>
      <c r="B21" s="99" t="s">
        <v>201</v>
      </c>
      <c r="C21" s="99" t="s">
        <v>11</v>
      </c>
      <c r="D21" s="100">
        <f>E21</f>
        <v>10582.73</v>
      </c>
      <c r="E21" s="100">
        <f>2893.57+7689.16</f>
        <v>10582.73</v>
      </c>
    </row>
    <row r="22" spans="1:5" s="97" customFormat="1" ht="15" x14ac:dyDescent="0.25">
      <c r="A22" s="98" t="s">
        <v>164</v>
      </c>
      <c r="B22" s="101">
        <v>2</v>
      </c>
      <c r="C22" s="99" t="s">
        <v>13</v>
      </c>
      <c r="D22" s="99">
        <f>E22/B22</f>
        <v>5146.8900000000003</v>
      </c>
      <c r="E22" s="100">
        <v>10293.780000000001</v>
      </c>
    </row>
    <row r="23" spans="1:5" s="104" customFormat="1" ht="14.25" x14ac:dyDescent="0.2">
      <c r="A23" s="103" t="s">
        <v>39</v>
      </c>
      <c r="B23" s="44"/>
      <c r="C23" s="44"/>
      <c r="D23" s="44"/>
      <c r="E23" s="44"/>
    </row>
    <row r="24" spans="1:5" s="97" customFormat="1" ht="15" x14ac:dyDescent="0.25">
      <c r="A24" s="98" t="s">
        <v>165</v>
      </c>
      <c r="B24" s="101">
        <v>1</v>
      </c>
      <c r="C24" s="99" t="s">
        <v>166</v>
      </c>
      <c r="D24" s="105">
        <f>E24/B24</f>
        <v>83.75</v>
      </c>
      <c r="E24" s="100">
        <v>83.75</v>
      </c>
    </row>
    <row r="25" spans="1:5" s="97" customFormat="1" ht="15" x14ac:dyDescent="0.25">
      <c r="A25" s="98" t="s">
        <v>58</v>
      </c>
      <c r="B25" s="101">
        <v>1</v>
      </c>
      <c r="C25" s="99" t="s">
        <v>14</v>
      </c>
      <c r="D25" s="105">
        <f t="shared" ref="D25:D65" si="1">E25/B25</f>
        <v>839.52</v>
      </c>
      <c r="E25" s="100">
        <v>839.52</v>
      </c>
    </row>
    <row r="26" spans="1:5" s="97" customFormat="1" ht="15" x14ac:dyDescent="0.25">
      <c r="A26" s="98" t="s">
        <v>96</v>
      </c>
      <c r="B26" s="100">
        <v>0.09</v>
      </c>
      <c r="C26" s="99" t="s">
        <v>15</v>
      </c>
      <c r="D26" s="105">
        <f t="shared" si="1"/>
        <v>6088.8888888888887</v>
      </c>
      <c r="E26" s="100">
        <v>548</v>
      </c>
    </row>
    <row r="27" spans="1:5" s="97" customFormat="1" ht="30" x14ac:dyDescent="0.25">
      <c r="A27" s="98" t="s">
        <v>167</v>
      </c>
      <c r="B27" s="101">
        <v>1</v>
      </c>
      <c r="C27" s="99" t="s">
        <v>14</v>
      </c>
      <c r="D27" s="105">
        <f t="shared" si="1"/>
        <v>254.67</v>
      </c>
      <c r="E27" s="100">
        <v>254.67</v>
      </c>
    </row>
    <row r="28" spans="1:5" s="97" customFormat="1" ht="45" x14ac:dyDescent="0.25">
      <c r="A28" s="98" t="s">
        <v>103</v>
      </c>
      <c r="B28" s="100">
        <v>0.27</v>
      </c>
      <c r="C28" s="99" t="s">
        <v>16</v>
      </c>
      <c r="D28" s="105">
        <f t="shared" si="1"/>
        <v>1678.9999999999998</v>
      </c>
      <c r="E28" s="100">
        <v>453.33</v>
      </c>
    </row>
    <row r="29" spans="1:5" s="97" customFormat="1" ht="15" x14ac:dyDescent="0.25">
      <c r="A29" s="98" t="s">
        <v>74</v>
      </c>
      <c r="B29" s="100">
        <v>7.0000000000000007E-2</v>
      </c>
      <c r="C29" s="99" t="s">
        <v>75</v>
      </c>
      <c r="D29" s="105">
        <f t="shared" si="1"/>
        <v>25457.999999999996</v>
      </c>
      <c r="E29" s="100">
        <v>1782.06</v>
      </c>
    </row>
    <row r="30" spans="1:5" s="97" customFormat="1" ht="30" x14ac:dyDescent="0.25">
      <c r="A30" s="98" t="s">
        <v>59</v>
      </c>
      <c r="B30" s="100">
        <v>6.89</v>
      </c>
      <c r="C30" s="99" t="s">
        <v>16</v>
      </c>
      <c r="D30" s="105">
        <f t="shared" si="1"/>
        <v>1692.7010159651668</v>
      </c>
      <c r="E30" s="100">
        <v>11662.71</v>
      </c>
    </row>
    <row r="31" spans="1:5" s="97" customFormat="1" ht="30" x14ac:dyDescent="0.25">
      <c r="A31" s="98" t="s">
        <v>168</v>
      </c>
      <c r="B31" s="100">
        <v>0.01</v>
      </c>
      <c r="C31" s="99" t="s">
        <v>17</v>
      </c>
      <c r="D31" s="105">
        <f t="shared" si="1"/>
        <v>25071</v>
      </c>
      <c r="E31" s="100">
        <v>250.71</v>
      </c>
    </row>
    <row r="32" spans="1:5" s="97" customFormat="1" ht="30" x14ac:dyDescent="0.25">
      <c r="A32" s="98" t="s">
        <v>61</v>
      </c>
      <c r="B32" s="101">
        <v>1</v>
      </c>
      <c r="C32" s="99" t="s">
        <v>14</v>
      </c>
      <c r="D32" s="105">
        <f t="shared" si="1"/>
        <v>503.4</v>
      </c>
      <c r="E32" s="100">
        <v>503.4</v>
      </c>
    </row>
    <row r="33" spans="1:5" s="97" customFormat="1" ht="15" x14ac:dyDescent="0.25">
      <c r="A33" s="98" t="s">
        <v>76</v>
      </c>
      <c r="B33" s="102">
        <v>5.0000000000000001E-3</v>
      </c>
      <c r="C33" s="99" t="s">
        <v>15</v>
      </c>
      <c r="D33" s="105">
        <f t="shared" si="1"/>
        <v>14708.000000000002</v>
      </c>
      <c r="E33" s="100">
        <v>73.540000000000006</v>
      </c>
    </row>
    <row r="34" spans="1:5" s="97" customFormat="1" ht="30" x14ac:dyDescent="0.25">
      <c r="A34" s="98" t="s">
        <v>62</v>
      </c>
      <c r="B34" s="101">
        <v>7</v>
      </c>
      <c r="C34" s="99" t="s">
        <v>18</v>
      </c>
      <c r="D34" s="105">
        <f t="shared" si="1"/>
        <v>208.71428571428572</v>
      </c>
      <c r="E34" s="100">
        <v>1461</v>
      </c>
    </row>
    <row r="35" spans="1:5" s="97" customFormat="1" ht="15" x14ac:dyDescent="0.25">
      <c r="A35" s="98" t="s">
        <v>169</v>
      </c>
      <c r="B35" s="101">
        <v>1</v>
      </c>
      <c r="C35" s="99" t="s">
        <v>166</v>
      </c>
      <c r="D35" s="105">
        <f t="shared" si="1"/>
        <v>67.25</v>
      </c>
      <c r="E35" s="100">
        <v>67.25</v>
      </c>
    </row>
    <row r="36" spans="1:5" s="97" customFormat="1" ht="15" x14ac:dyDescent="0.25">
      <c r="A36" s="98" t="s">
        <v>97</v>
      </c>
      <c r="B36" s="101">
        <v>1</v>
      </c>
      <c r="C36" s="99" t="s">
        <v>13</v>
      </c>
      <c r="D36" s="105">
        <f t="shared" si="1"/>
        <v>5260.25</v>
      </c>
      <c r="E36" s="100">
        <v>5260.25</v>
      </c>
    </row>
    <row r="37" spans="1:5" s="97" customFormat="1" ht="15" x14ac:dyDescent="0.25">
      <c r="A37" s="98" t="s">
        <v>104</v>
      </c>
      <c r="B37" s="101">
        <v>14431</v>
      </c>
      <c r="C37" s="99" t="s">
        <v>105</v>
      </c>
      <c r="D37" s="105">
        <f t="shared" si="1"/>
        <v>1.3064853440510014</v>
      </c>
      <c r="E37" s="100">
        <v>18853.89</v>
      </c>
    </row>
    <row r="38" spans="1:5" s="97" customFormat="1" ht="15" x14ac:dyDescent="0.25">
      <c r="A38" s="98" t="s">
        <v>170</v>
      </c>
      <c r="B38" s="101">
        <v>1</v>
      </c>
      <c r="C38" s="99" t="s">
        <v>171</v>
      </c>
      <c r="D38" s="105">
        <f t="shared" si="1"/>
        <v>623.63</v>
      </c>
      <c r="E38" s="100">
        <v>623.63</v>
      </c>
    </row>
    <row r="39" spans="1:5" s="97" customFormat="1" ht="15" x14ac:dyDescent="0.25">
      <c r="A39" s="98" t="s">
        <v>65</v>
      </c>
      <c r="B39" s="101">
        <v>26</v>
      </c>
      <c r="C39" s="99" t="s">
        <v>19</v>
      </c>
      <c r="D39" s="105">
        <f t="shared" si="1"/>
        <v>254.18653846153848</v>
      </c>
      <c r="E39" s="100">
        <v>6608.85</v>
      </c>
    </row>
    <row r="40" spans="1:5" s="97" customFormat="1" ht="15" x14ac:dyDescent="0.25">
      <c r="A40" s="98" t="s">
        <v>172</v>
      </c>
      <c r="B40" s="101">
        <v>1</v>
      </c>
      <c r="C40" s="99" t="s">
        <v>173</v>
      </c>
      <c r="D40" s="105">
        <f t="shared" si="1"/>
        <v>289.62</v>
      </c>
      <c r="E40" s="100">
        <v>289.62</v>
      </c>
    </row>
    <row r="41" spans="1:5" s="104" customFormat="1" ht="15" x14ac:dyDescent="0.2">
      <c r="A41" s="103" t="s">
        <v>40</v>
      </c>
      <c r="B41" s="44"/>
      <c r="C41" s="44"/>
      <c r="D41" s="105"/>
      <c r="E41" s="44"/>
    </row>
    <row r="42" spans="1:5" s="97" customFormat="1" ht="30" x14ac:dyDescent="0.25">
      <c r="A42" s="98" t="s">
        <v>106</v>
      </c>
      <c r="B42" s="102">
        <v>1.877</v>
      </c>
      <c r="C42" s="99" t="s">
        <v>16</v>
      </c>
      <c r="D42" s="105">
        <f t="shared" si="1"/>
        <v>1651.1987213638786</v>
      </c>
      <c r="E42" s="100">
        <v>3099.3</v>
      </c>
    </row>
    <row r="43" spans="1:5" s="97" customFormat="1" ht="15" x14ac:dyDescent="0.25">
      <c r="A43" s="98" t="s">
        <v>174</v>
      </c>
      <c r="B43" s="100">
        <v>162.75</v>
      </c>
      <c r="C43" s="99" t="s">
        <v>67</v>
      </c>
      <c r="D43" s="105">
        <f t="shared" si="1"/>
        <v>56.970384024577577</v>
      </c>
      <c r="E43" s="100">
        <v>9271.93</v>
      </c>
    </row>
    <row r="44" spans="1:5" s="97" customFormat="1" ht="30" x14ac:dyDescent="0.25">
      <c r="A44" s="98" t="s">
        <v>175</v>
      </c>
      <c r="B44" s="101">
        <v>112</v>
      </c>
      <c r="C44" s="99" t="s">
        <v>101</v>
      </c>
      <c r="D44" s="105">
        <f t="shared" si="1"/>
        <v>64.840357142857144</v>
      </c>
      <c r="E44" s="100">
        <v>7262.12</v>
      </c>
    </row>
    <row r="45" spans="1:5" s="97" customFormat="1" ht="30" x14ac:dyDescent="0.25">
      <c r="A45" s="98" t="s">
        <v>176</v>
      </c>
      <c r="B45" s="99" t="s">
        <v>20</v>
      </c>
      <c r="C45" s="99" t="s">
        <v>12</v>
      </c>
      <c r="D45" s="105">
        <f>E45</f>
        <v>15430.08</v>
      </c>
      <c r="E45" s="100">
        <v>15430.08</v>
      </c>
    </row>
    <row r="46" spans="1:5" s="97" customFormat="1" ht="15" x14ac:dyDescent="0.25">
      <c r="A46" s="98" t="s">
        <v>177</v>
      </c>
      <c r="B46" s="100">
        <v>0.01</v>
      </c>
      <c r="C46" s="99" t="s">
        <v>178</v>
      </c>
      <c r="D46" s="105">
        <f t="shared" si="1"/>
        <v>29124</v>
      </c>
      <c r="E46" s="100">
        <v>291.24</v>
      </c>
    </row>
    <row r="47" spans="1:5" s="97" customFormat="1" ht="15" x14ac:dyDescent="0.25">
      <c r="A47" s="98" t="s">
        <v>179</v>
      </c>
      <c r="B47" s="100">
        <v>0.02</v>
      </c>
      <c r="C47" s="99" t="s">
        <v>178</v>
      </c>
      <c r="D47" s="105">
        <f t="shared" si="1"/>
        <v>32158.499999999996</v>
      </c>
      <c r="E47" s="100">
        <v>643.16999999999996</v>
      </c>
    </row>
    <row r="48" spans="1:5" s="97" customFormat="1" ht="15" x14ac:dyDescent="0.25">
      <c r="A48" s="98" t="s">
        <v>180</v>
      </c>
      <c r="B48" s="100">
        <v>0.02</v>
      </c>
      <c r="C48" s="99" t="s">
        <v>17</v>
      </c>
      <c r="D48" s="105">
        <f t="shared" si="1"/>
        <v>15955.5</v>
      </c>
      <c r="E48" s="100">
        <v>319.11</v>
      </c>
    </row>
    <row r="49" spans="1:5" s="97" customFormat="1" ht="30" x14ac:dyDescent="0.25">
      <c r="A49" s="98" t="s">
        <v>181</v>
      </c>
      <c r="B49" s="102">
        <v>7.0000000000000001E-3</v>
      </c>
      <c r="C49" s="99" t="s">
        <v>80</v>
      </c>
      <c r="D49" s="105">
        <f t="shared" si="1"/>
        <v>8032.8571428571422</v>
      </c>
      <c r="E49" s="100">
        <v>56.23</v>
      </c>
    </row>
    <row r="50" spans="1:5" s="97" customFormat="1" ht="30" x14ac:dyDescent="0.25">
      <c r="A50" s="98" t="s">
        <v>182</v>
      </c>
      <c r="B50" s="100">
        <v>0.02</v>
      </c>
      <c r="C50" s="99" t="s">
        <v>17</v>
      </c>
      <c r="D50" s="105">
        <f t="shared" si="1"/>
        <v>42926</v>
      </c>
      <c r="E50" s="100">
        <v>858.52</v>
      </c>
    </row>
    <row r="51" spans="1:5" s="104" customFormat="1" ht="15" x14ac:dyDescent="0.2">
      <c r="A51" s="103" t="s">
        <v>77</v>
      </c>
      <c r="B51" s="44"/>
      <c r="C51" s="44"/>
      <c r="D51" s="105"/>
      <c r="E51" s="44"/>
    </row>
    <row r="52" spans="1:5" s="97" customFormat="1" ht="15" x14ac:dyDescent="0.25">
      <c r="A52" s="98" t="s">
        <v>78</v>
      </c>
      <c r="B52" s="99" t="s">
        <v>201</v>
      </c>
      <c r="C52" s="99" t="s">
        <v>11</v>
      </c>
      <c r="D52" s="105">
        <f>E52</f>
        <v>21600</v>
      </c>
      <c r="E52" s="100">
        <v>21600</v>
      </c>
    </row>
    <row r="53" spans="1:5" s="104" customFormat="1" ht="15" x14ac:dyDescent="0.2">
      <c r="A53" s="103" t="s">
        <v>41</v>
      </c>
      <c r="B53" s="44"/>
      <c r="C53" s="44"/>
      <c r="D53" s="105"/>
      <c r="E53" s="44"/>
    </row>
    <row r="54" spans="1:5" s="97" customFormat="1" ht="15" x14ac:dyDescent="0.25">
      <c r="A54" s="98" t="s">
        <v>183</v>
      </c>
      <c r="B54" s="100">
        <v>0.01</v>
      </c>
      <c r="C54" s="99" t="s">
        <v>184</v>
      </c>
      <c r="D54" s="105">
        <f t="shared" si="1"/>
        <v>25297</v>
      </c>
      <c r="E54" s="100">
        <v>252.97</v>
      </c>
    </row>
    <row r="55" spans="1:5" s="97" customFormat="1" ht="15" x14ac:dyDescent="0.25">
      <c r="A55" s="98" t="s">
        <v>185</v>
      </c>
      <c r="B55" s="101">
        <v>1</v>
      </c>
      <c r="C55" s="99" t="s">
        <v>13</v>
      </c>
      <c r="D55" s="105">
        <f t="shared" si="1"/>
        <v>1031.8</v>
      </c>
      <c r="E55" s="100">
        <v>1031.8</v>
      </c>
    </row>
    <row r="56" spans="1:5" s="97" customFormat="1" ht="15" x14ac:dyDescent="0.25">
      <c r="A56" s="98" t="s">
        <v>186</v>
      </c>
      <c r="B56" s="101">
        <v>1</v>
      </c>
      <c r="C56" s="99" t="s">
        <v>13</v>
      </c>
      <c r="D56" s="105">
        <f t="shared" si="1"/>
        <v>757.91</v>
      </c>
      <c r="E56" s="100">
        <v>757.91</v>
      </c>
    </row>
    <row r="57" spans="1:5" s="97" customFormat="1" ht="30" x14ac:dyDescent="0.25">
      <c r="A57" s="98" t="s">
        <v>187</v>
      </c>
      <c r="B57" s="101">
        <v>1</v>
      </c>
      <c r="C57" s="99" t="s">
        <v>188</v>
      </c>
      <c r="D57" s="105">
        <f t="shared" si="1"/>
        <v>1216.4000000000001</v>
      </c>
      <c r="E57" s="100">
        <v>1216.4000000000001</v>
      </c>
    </row>
    <row r="58" spans="1:5" s="104" customFormat="1" ht="28.5" x14ac:dyDescent="0.2">
      <c r="A58" s="103" t="s">
        <v>79</v>
      </c>
      <c r="B58" s="44"/>
      <c r="C58" s="44"/>
      <c r="D58" s="105"/>
      <c r="E58" s="44"/>
    </row>
    <row r="59" spans="1:5" s="97" customFormat="1" ht="15" x14ac:dyDescent="0.25">
      <c r="A59" s="98" t="s">
        <v>189</v>
      </c>
      <c r="B59" s="101">
        <v>1</v>
      </c>
      <c r="C59" s="99" t="s">
        <v>13</v>
      </c>
      <c r="D59" s="105">
        <f t="shared" si="1"/>
        <v>512.74</v>
      </c>
      <c r="E59" s="100">
        <v>512.74</v>
      </c>
    </row>
    <row r="60" spans="1:5" s="97" customFormat="1" ht="15" x14ac:dyDescent="0.25">
      <c r="A60" s="98" t="s">
        <v>190</v>
      </c>
      <c r="B60" s="100">
        <v>0.01</v>
      </c>
      <c r="C60" s="99" t="s">
        <v>17</v>
      </c>
      <c r="D60" s="105">
        <f t="shared" si="1"/>
        <v>81212</v>
      </c>
      <c r="E60" s="100">
        <v>812.12</v>
      </c>
    </row>
    <row r="61" spans="1:5" s="97" customFormat="1" ht="15" x14ac:dyDescent="0.25">
      <c r="A61" s="98" t="s">
        <v>191</v>
      </c>
      <c r="B61" s="102">
        <v>7.0000000000000001E-3</v>
      </c>
      <c r="C61" s="99" t="s">
        <v>80</v>
      </c>
      <c r="D61" s="105">
        <f t="shared" si="1"/>
        <v>18782.857142857141</v>
      </c>
      <c r="E61" s="100">
        <v>131.47999999999999</v>
      </c>
    </row>
    <row r="62" spans="1:5" s="97" customFormat="1" ht="15" x14ac:dyDescent="0.25">
      <c r="A62" s="98" t="s">
        <v>192</v>
      </c>
      <c r="B62" s="102">
        <v>2E-3</v>
      </c>
      <c r="C62" s="99" t="s">
        <v>193</v>
      </c>
      <c r="D62" s="105">
        <f t="shared" si="1"/>
        <v>335920</v>
      </c>
      <c r="E62" s="100">
        <v>671.84</v>
      </c>
    </row>
    <row r="63" spans="1:5" s="97" customFormat="1" ht="15" x14ac:dyDescent="0.25">
      <c r="A63" s="98" t="s">
        <v>194</v>
      </c>
      <c r="B63" s="102">
        <v>0.159</v>
      </c>
      <c r="C63" s="99" t="s">
        <v>105</v>
      </c>
      <c r="D63" s="105">
        <f t="shared" si="1"/>
        <v>17264.591194968554</v>
      </c>
      <c r="E63" s="100">
        <v>2745.07</v>
      </c>
    </row>
    <row r="64" spans="1:5" s="97" customFormat="1" ht="15" x14ac:dyDescent="0.25">
      <c r="A64" s="98" t="s">
        <v>195</v>
      </c>
      <c r="B64" s="101">
        <v>2</v>
      </c>
      <c r="C64" s="99" t="s">
        <v>13</v>
      </c>
      <c r="D64" s="105">
        <f t="shared" si="1"/>
        <v>351.09</v>
      </c>
      <c r="E64" s="100">
        <v>702.18</v>
      </c>
    </row>
    <row r="65" spans="1:5" s="97" customFormat="1" ht="15" x14ac:dyDescent="0.25">
      <c r="A65" s="98" t="s">
        <v>196</v>
      </c>
      <c r="B65" s="100">
        <v>0.04</v>
      </c>
      <c r="C65" s="99" t="s">
        <v>197</v>
      </c>
      <c r="D65" s="105">
        <f t="shared" si="1"/>
        <v>16510.75</v>
      </c>
      <c r="E65" s="100">
        <v>660.43</v>
      </c>
    </row>
    <row r="66" spans="1:5" s="104" customFormat="1" ht="14.25" x14ac:dyDescent="0.2">
      <c r="A66" s="103" t="s">
        <v>43</v>
      </c>
      <c r="B66" s="44"/>
      <c r="C66" s="44"/>
      <c r="D66" s="44"/>
      <c r="E66" s="44"/>
    </row>
    <row r="67" spans="1:5" s="97" customFormat="1" ht="15" x14ac:dyDescent="0.25">
      <c r="A67" s="98" t="s">
        <v>71</v>
      </c>
      <c r="B67" s="99" t="s">
        <v>202</v>
      </c>
      <c r="C67" s="99" t="s">
        <v>12</v>
      </c>
      <c r="D67" s="100">
        <f>E67</f>
        <v>62679.11</v>
      </c>
      <c r="E67" s="100">
        <v>62679.11</v>
      </c>
    </row>
    <row r="68" spans="1:5" s="104" customFormat="1" ht="14.25" x14ac:dyDescent="0.2">
      <c r="A68" s="103" t="s">
        <v>9</v>
      </c>
      <c r="B68" s="44"/>
      <c r="C68" s="44"/>
      <c r="D68" s="44"/>
      <c r="E68" s="44"/>
    </row>
    <row r="69" spans="1:5" s="97" customFormat="1" ht="15" x14ac:dyDescent="0.25">
      <c r="A69" s="98" t="s">
        <v>69</v>
      </c>
      <c r="B69" s="99" t="s">
        <v>202</v>
      </c>
      <c r="C69" s="99" t="s">
        <v>12</v>
      </c>
      <c r="D69" s="100">
        <f>E69</f>
        <v>110345.26</v>
      </c>
      <c r="E69" s="100">
        <v>110345.26</v>
      </c>
    </row>
    <row r="70" spans="1:5" s="97" customFormat="1" ht="30" x14ac:dyDescent="0.25">
      <c r="A70" s="98" t="s">
        <v>198</v>
      </c>
      <c r="B70" s="99" t="s">
        <v>22</v>
      </c>
      <c r="C70" s="99" t="s">
        <v>11</v>
      </c>
      <c r="D70" s="100">
        <f>E70</f>
        <v>3419.55</v>
      </c>
      <c r="E70" s="100">
        <v>3419.55</v>
      </c>
    </row>
    <row r="71" spans="1:5" s="27" customFormat="1" ht="15" x14ac:dyDescent="0.25">
      <c r="A71" s="34" t="s">
        <v>10</v>
      </c>
      <c r="B71" s="39"/>
      <c r="C71" s="39"/>
      <c r="D71" s="59"/>
      <c r="E71" s="60"/>
    </row>
    <row r="72" spans="1:5" s="27" customFormat="1" ht="15" x14ac:dyDescent="0.25">
      <c r="A72" s="35" t="s">
        <v>70</v>
      </c>
      <c r="B72" s="40" t="s">
        <v>21</v>
      </c>
      <c r="C72" s="40" t="s">
        <v>11</v>
      </c>
      <c r="D72" s="57">
        <f>E72</f>
        <v>44256.258999999991</v>
      </c>
      <c r="E72" s="58">
        <f>SUM(E6:E70)*10%</f>
        <v>44256.258999999991</v>
      </c>
    </row>
    <row r="73" spans="1:5" ht="14.25" x14ac:dyDescent="0.2">
      <c r="A73" s="23" t="s">
        <v>24</v>
      </c>
      <c r="B73" s="44" t="s">
        <v>20</v>
      </c>
      <c r="C73" s="24"/>
      <c r="D73" s="49"/>
      <c r="E73" s="25">
        <f>SUM(E6:E72)</f>
        <v>486818.84899999993</v>
      </c>
    </row>
    <row r="74" spans="1:5" ht="15" x14ac:dyDescent="0.2">
      <c r="D74" s="50"/>
    </row>
    <row r="75" spans="1:5" ht="15" customHeight="1" x14ac:dyDescent="0.2">
      <c r="A75" s="208" t="s">
        <v>207</v>
      </c>
      <c r="B75" s="208"/>
      <c r="C75" s="208"/>
      <c r="D75" s="208"/>
      <c r="E75" s="208"/>
    </row>
    <row r="76" spans="1:5" ht="15" customHeight="1" x14ac:dyDescent="0.2">
      <c r="A76" s="208"/>
      <c r="B76" s="208"/>
      <c r="C76" s="208"/>
      <c r="D76" s="208"/>
      <c r="E76" s="208"/>
    </row>
    <row r="77" spans="1:5" ht="15" customHeight="1" x14ac:dyDescent="0.2">
      <c r="A77" s="209" t="s">
        <v>31</v>
      </c>
      <c r="B77" s="209"/>
      <c r="C77" s="209"/>
      <c r="D77" s="209"/>
      <c r="E77" s="209"/>
    </row>
    <row r="78" spans="1:5" ht="15" customHeight="1" x14ac:dyDescent="0.2">
      <c r="A78" s="209" t="s">
        <v>32</v>
      </c>
      <c r="B78" s="209"/>
      <c r="C78" s="209"/>
      <c r="D78" s="209"/>
      <c r="E78" s="209"/>
    </row>
    <row r="79" spans="1:5" ht="15" customHeight="1" x14ac:dyDescent="0.2">
      <c r="A79" s="210" t="s">
        <v>203</v>
      </c>
      <c r="B79" s="210"/>
      <c r="C79" s="210"/>
      <c r="D79" s="210"/>
      <c r="E79" s="210"/>
    </row>
    <row r="80" spans="1:5" ht="15" customHeight="1" x14ac:dyDescent="0.2">
      <c r="A80" s="210"/>
      <c r="B80" s="210"/>
      <c r="C80" s="210"/>
      <c r="D80" s="210"/>
      <c r="E80" s="210"/>
    </row>
    <row r="81" spans="1:5" ht="15" customHeight="1" x14ac:dyDescent="0.2">
      <c r="A81" s="211"/>
      <c r="B81" s="211"/>
      <c r="C81" s="211"/>
      <c r="D81" s="211"/>
      <c r="E81" s="211"/>
    </row>
    <row r="82" spans="1:5" ht="15" x14ac:dyDescent="0.2">
      <c r="A82" s="106"/>
      <c r="B82" s="46"/>
      <c r="C82" s="46"/>
      <c r="D82" s="51"/>
      <c r="E82" s="46"/>
    </row>
    <row r="83" spans="1:5" ht="15" customHeight="1" x14ac:dyDescent="0.2">
      <c r="A83" s="5" t="s">
        <v>25</v>
      </c>
      <c r="B83" s="96"/>
      <c r="C83" s="96"/>
      <c r="D83" s="53"/>
      <c r="E83" s="96"/>
    </row>
    <row r="84" spans="1:5" ht="15" x14ac:dyDescent="0.2">
      <c r="A84" s="5"/>
      <c r="B84" s="96"/>
      <c r="C84" s="96" t="s">
        <v>20</v>
      </c>
      <c r="D84" s="53" t="s">
        <v>20</v>
      </c>
      <c r="E84" s="96"/>
    </row>
    <row r="85" spans="1:5" ht="15" customHeight="1" x14ac:dyDescent="0.2">
      <c r="A85" s="179" t="s">
        <v>204</v>
      </c>
      <c r="B85" s="179"/>
      <c r="C85" s="183" t="s">
        <v>29</v>
      </c>
      <c r="D85" s="183"/>
      <c r="E85" s="96"/>
    </row>
    <row r="86" spans="1:5" ht="15" customHeight="1" x14ac:dyDescent="0.2">
      <c r="A86" s="183" t="s">
        <v>51</v>
      </c>
      <c r="B86" s="183"/>
      <c r="C86" s="183" t="s">
        <v>26</v>
      </c>
      <c r="D86" s="183"/>
      <c r="E86" s="96"/>
    </row>
    <row r="87" spans="1:5" ht="15" customHeight="1" x14ac:dyDescent="0.2">
      <c r="A87" s="5"/>
      <c r="B87" s="96"/>
      <c r="C87" s="96"/>
      <c r="D87" s="53"/>
      <c r="E87" s="96"/>
    </row>
    <row r="88" spans="1:5" ht="15" customHeight="1" x14ac:dyDescent="0.2">
      <c r="A88" s="179" t="s">
        <v>28</v>
      </c>
      <c r="B88" s="179"/>
      <c r="C88" s="183" t="s">
        <v>29</v>
      </c>
      <c r="D88" s="183"/>
      <c r="E88" s="96"/>
    </row>
    <row r="89" spans="1:5" ht="15" x14ac:dyDescent="0.2">
      <c r="A89" s="13" t="s">
        <v>27</v>
      </c>
      <c r="B89" s="96"/>
      <c r="C89" s="183" t="s">
        <v>26</v>
      </c>
      <c r="D89" s="183"/>
      <c r="E89" s="96"/>
    </row>
    <row r="90" spans="1:5" x14ac:dyDescent="0.2">
      <c r="B90" s="1"/>
      <c r="C90" s="1"/>
      <c r="D90" s="1"/>
      <c r="E90" s="1"/>
    </row>
  </sheetData>
  <mergeCells count="15">
    <mergeCell ref="A1:E1"/>
    <mergeCell ref="A2:E2"/>
    <mergeCell ref="D3:E3"/>
    <mergeCell ref="A85:B85"/>
    <mergeCell ref="A88:B88"/>
    <mergeCell ref="C88:D88"/>
    <mergeCell ref="C89:D89"/>
    <mergeCell ref="A75:E76"/>
    <mergeCell ref="A77:E77"/>
    <mergeCell ref="A78:E78"/>
    <mergeCell ref="A79:E80"/>
    <mergeCell ref="A81:E81"/>
    <mergeCell ref="C85:D85"/>
    <mergeCell ref="A86:B86"/>
    <mergeCell ref="C86:D86"/>
  </mergeCells>
  <printOptions horizontalCentered="1"/>
  <pageMargins left="0.82677165354330717" right="0.43307086614173229" top="0.39370078740157483" bottom="0.39370078740157483" header="0.31496062992125984" footer="0.31496062992125984"/>
  <pageSetup paperSize="9" scale="84" fitToHeight="0" orientation="portrait" r:id="rId1"/>
  <colBreaks count="1" manualBreakCount="1">
    <brk id="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topLeftCell="A7" workbookViewId="0">
      <selection activeCell="D6" sqref="D6:D7"/>
    </sheetView>
  </sheetViews>
  <sheetFormatPr defaultColWidth="9.140625" defaultRowHeight="15" x14ac:dyDescent="0.25"/>
  <cols>
    <col min="1" max="1" width="12.5703125" style="95" customWidth="1"/>
    <col min="2" max="2" width="14.5703125" style="95" customWidth="1"/>
    <col min="3" max="3" width="19.5703125" style="95" customWidth="1"/>
    <col min="4" max="4" width="14.42578125" style="95" customWidth="1"/>
    <col min="5" max="5" width="18.28515625" style="95" customWidth="1"/>
    <col min="6" max="6" width="16.28515625" style="95" customWidth="1"/>
    <col min="7" max="16384" width="9.140625" style="95"/>
  </cols>
  <sheetData>
    <row r="1" spans="1:19" s="66" customFormat="1" ht="35.25" customHeight="1" x14ac:dyDescent="0.3">
      <c r="A1" s="200" t="s">
        <v>269</v>
      </c>
      <c r="B1" s="200"/>
      <c r="C1" s="200"/>
      <c r="D1" s="200"/>
      <c r="E1" s="200"/>
      <c r="F1" s="200"/>
    </row>
    <row r="2" spans="1:19" s="66" customFormat="1" x14ac:dyDescent="0.25">
      <c r="A2" s="67"/>
      <c r="B2" s="67"/>
      <c r="C2" s="67"/>
      <c r="D2" s="67"/>
      <c r="E2" s="67"/>
      <c r="F2" s="67"/>
    </row>
    <row r="3" spans="1:19" s="66" customFormat="1" ht="19.5" customHeight="1" x14ac:dyDescent="0.25">
      <c r="A3" s="68" t="s">
        <v>270</v>
      </c>
      <c r="B3" s="68"/>
      <c r="C3" s="68"/>
      <c r="D3" s="68"/>
      <c r="E3" s="68"/>
      <c r="F3" s="69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</row>
    <row r="4" spans="1:19" s="66" customFormat="1" ht="19.5" customHeight="1" x14ac:dyDescent="0.25">
      <c r="A4" s="68"/>
      <c r="B4" s="68"/>
      <c r="C4" s="68"/>
      <c r="D4" s="68"/>
      <c r="E4" s="68"/>
      <c r="F4" s="69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</row>
    <row r="5" spans="1:19" s="66" customFormat="1" ht="36.75" customHeight="1" x14ac:dyDescent="0.25">
      <c r="A5" s="201" t="s">
        <v>129</v>
      </c>
      <c r="B5" s="201"/>
      <c r="C5" s="201"/>
      <c r="D5" s="201"/>
      <c r="E5" s="201"/>
      <c r="F5" s="20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s="80" customFormat="1" ht="27.75" customHeight="1" x14ac:dyDescent="0.25">
      <c r="A6" s="107" t="s">
        <v>130</v>
      </c>
      <c r="B6" s="107">
        <v>4</v>
      </c>
      <c r="C6" s="107" t="s">
        <v>131</v>
      </c>
      <c r="D6" s="135">
        <v>2367.6</v>
      </c>
      <c r="E6" s="107" t="s">
        <v>132</v>
      </c>
      <c r="F6" s="109">
        <v>1346.5</v>
      </c>
      <c r="G6" s="71"/>
      <c r="H6" s="73"/>
      <c r="I6" s="74"/>
      <c r="J6" s="75"/>
      <c r="K6" s="116"/>
      <c r="L6" s="77"/>
      <c r="M6" s="77"/>
      <c r="N6" s="77"/>
      <c r="O6" s="77"/>
      <c r="P6" s="78"/>
      <c r="Q6" s="202"/>
      <c r="R6" s="203"/>
      <c r="S6" s="79"/>
    </row>
    <row r="7" spans="1:19" s="82" customFormat="1" ht="32.25" customHeight="1" x14ac:dyDescent="0.25">
      <c r="A7" s="107" t="s">
        <v>133</v>
      </c>
      <c r="B7" s="107">
        <v>3</v>
      </c>
      <c r="C7" s="107" t="s">
        <v>134</v>
      </c>
      <c r="D7" s="135">
        <v>762.3</v>
      </c>
      <c r="E7" s="107" t="s">
        <v>135</v>
      </c>
      <c r="F7" s="109">
        <v>897.7</v>
      </c>
      <c r="G7" s="71"/>
      <c r="H7" s="73"/>
      <c r="I7" s="74"/>
      <c r="J7" s="75"/>
      <c r="K7" s="116"/>
      <c r="L7" s="77"/>
      <c r="M7" s="77"/>
      <c r="N7" s="77"/>
      <c r="O7" s="77"/>
      <c r="P7" s="78"/>
      <c r="Q7" s="202"/>
      <c r="R7" s="204"/>
      <c r="S7" s="81"/>
    </row>
    <row r="8" spans="1:19" s="82" customFormat="1" ht="47.25" customHeight="1" x14ac:dyDescent="0.25">
      <c r="A8" s="107" t="s">
        <v>136</v>
      </c>
      <c r="B8" s="107">
        <v>39</v>
      </c>
      <c r="C8" s="107" t="s">
        <v>137</v>
      </c>
      <c r="D8" s="109">
        <v>302.8</v>
      </c>
      <c r="E8" s="107" t="s">
        <v>138</v>
      </c>
      <c r="F8" s="109">
        <v>678.2</v>
      </c>
      <c r="G8" s="71"/>
      <c r="H8" s="73"/>
      <c r="I8" s="74"/>
      <c r="J8" s="75"/>
      <c r="K8" s="116"/>
      <c r="L8" s="77"/>
      <c r="M8" s="77"/>
      <c r="N8" s="77"/>
      <c r="O8" s="77"/>
      <c r="P8" s="78"/>
      <c r="Q8" s="202"/>
      <c r="R8" s="203"/>
      <c r="S8" s="81"/>
    </row>
    <row r="9" spans="1:19" s="82" customFormat="1" ht="33.75" customHeight="1" x14ac:dyDescent="0.25">
      <c r="A9" s="72"/>
      <c r="B9" s="75"/>
      <c r="C9" s="72"/>
      <c r="D9" s="83"/>
      <c r="E9" s="75"/>
      <c r="F9" s="84"/>
      <c r="G9" s="71"/>
      <c r="H9" s="73"/>
      <c r="I9" s="74"/>
      <c r="J9" s="75"/>
      <c r="K9" s="116"/>
      <c r="L9" s="77"/>
      <c r="M9" s="77"/>
      <c r="N9" s="77"/>
      <c r="O9" s="77"/>
      <c r="P9" s="71"/>
      <c r="Q9" s="116"/>
      <c r="R9" s="117"/>
      <c r="S9" s="71"/>
    </row>
    <row r="10" spans="1:19" s="88" customFormat="1" ht="15" customHeight="1" thickBot="1" x14ac:dyDescent="0.3">
      <c r="A10" s="86"/>
      <c r="B10" s="86"/>
      <c r="C10" s="86"/>
      <c r="D10" s="86"/>
      <c r="E10" s="86"/>
      <c r="F10" s="115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s="88" customFormat="1" ht="30" customHeight="1" x14ac:dyDescent="0.25">
      <c r="A11" s="205" t="s">
        <v>139</v>
      </c>
      <c r="B11" s="206"/>
      <c r="C11" s="206"/>
      <c r="D11" s="206"/>
      <c r="E11" s="207"/>
      <c r="F11" s="89" t="s">
        <v>140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</row>
    <row r="12" spans="1:19" s="112" customFormat="1" ht="30" customHeight="1" x14ac:dyDescent="0.25">
      <c r="A12" s="193" t="s">
        <v>141</v>
      </c>
      <c r="B12" s="194"/>
      <c r="C12" s="194"/>
      <c r="D12" s="194"/>
      <c r="E12" s="195"/>
      <c r="F12" s="110">
        <v>157968.39100000006</v>
      </c>
      <c r="G12" s="111"/>
    </row>
    <row r="13" spans="1:19" s="112" customFormat="1" ht="30" customHeight="1" x14ac:dyDescent="0.25">
      <c r="A13" s="193" t="s">
        <v>142</v>
      </c>
      <c r="B13" s="194"/>
      <c r="C13" s="194"/>
      <c r="D13" s="194"/>
      <c r="E13" s="195"/>
      <c r="F13" s="110">
        <v>65707.45000000007</v>
      </c>
    </row>
    <row r="14" spans="1:19" s="112" customFormat="1" ht="30" customHeight="1" x14ac:dyDescent="0.25">
      <c r="A14" s="193" t="s">
        <v>143</v>
      </c>
      <c r="B14" s="194"/>
      <c r="C14" s="194"/>
      <c r="D14" s="194"/>
      <c r="E14" s="195"/>
      <c r="F14" s="113">
        <f>SUM(F15:F17)</f>
        <v>534848.87</v>
      </c>
    </row>
    <row r="15" spans="1:19" s="88" customFormat="1" ht="28.5" customHeight="1" x14ac:dyDescent="0.25">
      <c r="A15" s="196" t="s">
        <v>144</v>
      </c>
      <c r="B15" s="197"/>
      <c r="C15" s="197"/>
      <c r="D15" s="197"/>
      <c r="E15" s="198"/>
      <c r="F15" s="91">
        <f>863.59+375769.77+11432.04</f>
        <v>388065.4</v>
      </c>
    </row>
    <row r="16" spans="1:19" s="88" customFormat="1" ht="24.75" customHeight="1" x14ac:dyDescent="0.25">
      <c r="A16" s="196" t="s">
        <v>145</v>
      </c>
      <c r="B16" s="197"/>
      <c r="C16" s="197"/>
      <c r="D16" s="197"/>
      <c r="E16" s="198"/>
      <c r="F16" s="91">
        <v>126488.47</v>
      </c>
    </row>
    <row r="17" spans="1:19" s="88" customFormat="1" ht="30" customHeight="1" x14ac:dyDescent="0.25">
      <c r="A17" s="196" t="s">
        <v>146</v>
      </c>
      <c r="B17" s="197"/>
      <c r="C17" s="197"/>
      <c r="D17" s="197"/>
      <c r="E17" s="198"/>
      <c r="F17" s="91">
        <v>20295</v>
      </c>
    </row>
    <row r="18" spans="1:19" s="112" customFormat="1" ht="30" customHeight="1" x14ac:dyDescent="0.25">
      <c r="A18" s="193" t="s">
        <v>147</v>
      </c>
      <c r="B18" s="194"/>
      <c r="C18" s="194"/>
      <c r="D18" s="194"/>
      <c r="E18" s="195"/>
      <c r="F18" s="113">
        <f>SUM(F19:F21)</f>
        <v>544434.1</v>
      </c>
    </row>
    <row r="19" spans="1:19" s="88" customFormat="1" ht="30" customHeight="1" x14ac:dyDescent="0.25">
      <c r="A19" s="196" t="s">
        <v>144</v>
      </c>
      <c r="B19" s="197"/>
      <c r="C19" s="197"/>
      <c r="D19" s="197"/>
      <c r="E19" s="198"/>
      <c r="F19" s="91">
        <f>863.59+409282.91</f>
        <v>410146.5</v>
      </c>
    </row>
    <row r="20" spans="1:19" s="88" customFormat="1" ht="30" customHeight="1" x14ac:dyDescent="0.25">
      <c r="A20" s="196" t="s">
        <v>145</v>
      </c>
      <c r="B20" s="197"/>
      <c r="C20" s="197"/>
      <c r="D20" s="197"/>
      <c r="E20" s="198"/>
      <c r="F20" s="91">
        <v>128641.35</v>
      </c>
    </row>
    <row r="21" spans="1:19" s="92" customFormat="1" ht="30" customHeight="1" x14ac:dyDescent="0.2">
      <c r="A21" s="196" t="s">
        <v>146</v>
      </c>
      <c r="B21" s="197"/>
      <c r="C21" s="197"/>
      <c r="D21" s="197"/>
      <c r="E21" s="198"/>
      <c r="F21" s="91">
        <v>5646.25</v>
      </c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</row>
    <row r="22" spans="1:19" s="114" customFormat="1" ht="30" customHeight="1" x14ac:dyDescent="0.25">
      <c r="A22" s="193" t="s">
        <v>148</v>
      </c>
      <c r="B22" s="194"/>
      <c r="C22" s="194"/>
      <c r="D22" s="194"/>
      <c r="E22" s="195"/>
      <c r="F22" s="113">
        <f>F12+F18</f>
        <v>702402.49100000004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3" t="s">
        <v>149</v>
      </c>
      <c r="B23" s="194"/>
      <c r="C23" s="194"/>
      <c r="D23" s="194"/>
      <c r="E23" s="195"/>
      <c r="F23" s="113">
        <f>Лист3!E79</f>
        <v>468176.57700000005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3" t="s">
        <v>150</v>
      </c>
      <c r="B24" s="194"/>
      <c r="C24" s="194"/>
      <c r="D24" s="194"/>
      <c r="E24" s="195"/>
      <c r="F24" s="113">
        <f>F22-F23</f>
        <v>234225.91399999999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3" t="s">
        <v>151</v>
      </c>
      <c r="B25" s="194"/>
      <c r="C25" s="194"/>
      <c r="D25" s="194"/>
      <c r="E25" s="195"/>
      <c r="F25" s="110">
        <f>F13+F14-F18</f>
        <v>56122.220000000088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92" customFormat="1" ht="11.45" customHeight="1" x14ac:dyDescent="0.25">
      <c r="A26" s="93"/>
      <c r="B26" s="93"/>
      <c r="C26" s="93"/>
      <c r="D26" s="93"/>
      <c r="E26" s="93"/>
      <c r="F26" s="93"/>
    </row>
    <row r="27" spans="1:19" s="94" customFormat="1" ht="48" customHeight="1" x14ac:dyDescent="0.2">
      <c r="A27" s="192" t="s">
        <v>152</v>
      </c>
      <c r="B27" s="192"/>
      <c r="C27" s="192"/>
      <c r="D27" s="192"/>
    </row>
    <row r="28" spans="1:19" s="66" customFormat="1" ht="21.75" customHeight="1" x14ac:dyDescent="0.25">
      <c r="A28" s="199" t="s">
        <v>153</v>
      </c>
      <c r="B28" s="199"/>
      <c r="C28" s="199"/>
      <c r="D28" s="199"/>
    </row>
    <row r="29" spans="1:19" s="66" customFormat="1" ht="22.5" customHeight="1" x14ac:dyDescent="0.25">
      <c r="A29" s="192" t="s">
        <v>44</v>
      </c>
      <c r="B29" s="192"/>
      <c r="C29" s="192"/>
      <c r="D29" s="192"/>
    </row>
    <row r="30" spans="1:19" s="66" customFormat="1" ht="22.5" customHeight="1" x14ac:dyDescent="0.25">
      <c r="A30" s="192" t="s">
        <v>45</v>
      </c>
      <c r="B30" s="192"/>
      <c r="C30" s="192"/>
      <c r="D30" s="6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94"/>
  <sheetViews>
    <sheetView view="pageBreakPreview" topLeftCell="A34" zoomScale="60" workbookViewId="0">
      <selection activeCell="E47" sqref="E47"/>
    </sheetView>
  </sheetViews>
  <sheetFormatPr defaultRowHeight="15" x14ac:dyDescent="0.25"/>
  <cols>
    <col min="1" max="1" width="52.5703125" style="97" customWidth="1"/>
    <col min="2" max="2" width="13.85546875" style="129" customWidth="1"/>
    <col min="3" max="3" width="13" style="130" customWidth="1"/>
    <col min="4" max="4" width="17.5703125" style="129" customWidth="1"/>
    <col min="5" max="5" width="14.7109375" style="129" customWidth="1"/>
    <col min="6" max="255" width="9.140625" style="97"/>
    <col min="256" max="256" width="8.7109375" style="97" customWidth="1"/>
    <col min="257" max="257" width="31.5703125" style="97" customWidth="1"/>
    <col min="258" max="258" width="13.85546875" style="97" customWidth="1"/>
    <col min="259" max="259" width="19.140625" style="97" customWidth="1"/>
    <col min="260" max="260" width="17.5703125" style="97" customWidth="1"/>
    <col min="261" max="261" width="14.7109375" style="97" customWidth="1"/>
    <col min="262" max="511" width="9.140625" style="97"/>
    <col min="512" max="512" width="8.7109375" style="97" customWidth="1"/>
    <col min="513" max="513" width="31.5703125" style="97" customWidth="1"/>
    <col min="514" max="514" width="13.85546875" style="97" customWidth="1"/>
    <col min="515" max="515" width="19.140625" style="97" customWidth="1"/>
    <col min="516" max="516" width="17.5703125" style="97" customWidth="1"/>
    <col min="517" max="517" width="14.7109375" style="97" customWidth="1"/>
    <col min="518" max="767" width="9.140625" style="97"/>
    <col min="768" max="768" width="8.7109375" style="97" customWidth="1"/>
    <col min="769" max="769" width="31.5703125" style="97" customWidth="1"/>
    <col min="770" max="770" width="13.85546875" style="97" customWidth="1"/>
    <col min="771" max="771" width="19.140625" style="97" customWidth="1"/>
    <col min="772" max="772" width="17.5703125" style="97" customWidth="1"/>
    <col min="773" max="773" width="14.7109375" style="97" customWidth="1"/>
    <col min="774" max="1023" width="9.140625" style="97"/>
    <col min="1024" max="1024" width="8.7109375" style="97" customWidth="1"/>
    <col min="1025" max="1025" width="31.5703125" style="97" customWidth="1"/>
    <col min="1026" max="1026" width="13.85546875" style="97" customWidth="1"/>
    <col min="1027" max="1027" width="19.140625" style="97" customWidth="1"/>
    <col min="1028" max="1028" width="17.5703125" style="97" customWidth="1"/>
    <col min="1029" max="1029" width="14.7109375" style="97" customWidth="1"/>
    <col min="1030" max="1279" width="9.140625" style="97"/>
    <col min="1280" max="1280" width="8.7109375" style="97" customWidth="1"/>
    <col min="1281" max="1281" width="31.5703125" style="97" customWidth="1"/>
    <col min="1282" max="1282" width="13.85546875" style="97" customWidth="1"/>
    <col min="1283" max="1283" width="19.140625" style="97" customWidth="1"/>
    <col min="1284" max="1284" width="17.5703125" style="97" customWidth="1"/>
    <col min="1285" max="1285" width="14.7109375" style="97" customWidth="1"/>
    <col min="1286" max="1535" width="9.140625" style="97"/>
    <col min="1536" max="1536" width="8.7109375" style="97" customWidth="1"/>
    <col min="1537" max="1537" width="31.5703125" style="97" customWidth="1"/>
    <col min="1538" max="1538" width="13.85546875" style="97" customWidth="1"/>
    <col min="1539" max="1539" width="19.140625" style="97" customWidth="1"/>
    <col min="1540" max="1540" width="17.5703125" style="97" customWidth="1"/>
    <col min="1541" max="1541" width="14.7109375" style="97" customWidth="1"/>
    <col min="1542" max="1791" width="9.140625" style="97"/>
    <col min="1792" max="1792" width="8.7109375" style="97" customWidth="1"/>
    <col min="1793" max="1793" width="31.5703125" style="97" customWidth="1"/>
    <col min="1794" max="1794" width="13.85546875" style="97" customWidth="1"/>
    <col min="1795" max="1795" width="19.140625" style="97" customWidth="1"/>
    <col min="1796" max="1796" width="17.5703125" style="97" customWidth="1"/>
    <col min="1797" max="1797" width="14.7109375" style="97" customWidth="1"/>
    <col min="1798" max="2047" width="9.140625" style="97"/>
    <col min="2048" max="2048" width="8.7109375" style="97" customWidth="1"/>
    <col min="2049" max="2049" width="31.5703125" style="97" customWidth="1"/>
    <col min="2050" max="2050" width="13.85546875" style="97" customWidth="1"/>
    <col min="2051" max="2051" width="19.140625" style="97" customWidth="1"/>
    <col min="2052" max="2052" width="17.5703125" style="97" customWidth="1"/>
    <col min="2053" max="2053" width="14.7109375" style="97" customWidth="1"/>
    <col min="2054" max="2303" width="9.140625" style="97"/>
    <col min="2304" max="2304" width="8.7109375" style="97" customWidth="1"/>
    <col min="2305" max="2305" width="31.5703125" style="97" customWidth="1"/>
    <col min="2306" max="2306" width="13.85546875" style="97" customWidth="1"/>
    <col min="2307" max="2307" width="19.140625" style="97" customWidth="1"/>
    <col min="2308" max="2308" width="17.5703125" style="97" customWidth="1"/>
    <col min="2309" max="2309" width="14.7109375" style="97" customWidth="1"/>
    <col min="2310" max="2559" width="9.140625" style="97"/>
    <col min="2560" max="2560" width="8.7109375" style="97" customWidth="1"/>
    <col min="2561" max="2561" width="31.5703125" style="97" customWidth="1"/>
    <col min="2562" max="2562" width="13.85546875" style="97" customWidth="1"/>
    <col min="2563" max="2563" width="19.140625" style="97" customWidth="1"/>
    <col min="2564" max="2564" width="17.5703125" style="97" customWidth="1"/>
    <col min="2565" max="2565" width="14.7109375" style="97" customWidth="1"/>
    <col min="2566" max="2815" width="9.140625" style="97"/>
    <col min="2816" max="2816" width="8.7109375" style="97" customWidth="1"/>
    <col min="2817" max="2817" width="31.5703125" style="97" customWidth="1"/>
    <col min="2818" max="2818" width="13.85546875" style="97" customWidth="1"/>
    <col min="2819" max="2819" width="19.140625" style="97" customWidth="1"/>
    <col min="2820" max="2820" width="17.5703125" style="97" customWidth="1"/>
    <col min="2821" max="2821" width="14.7109375" style="97" customWidth="1"/>
    <col min="2822" max="3071" width="9.140625" style="97"/>
    <col min="3072" max="3072" width="8.7109375" style="97" customWidth="1"/>
    <col min="3073" max="3073" width="31.5703125" style="97" customWidth="1"/>
    <col min="3074" max="3074" width="13.85546875" style="97" customWidth="1"/>
    <col min="3075" max="3075" width="19.140625" style="97" customWidth="1"/>
    <col min="3076" max="3076" width="17.5703125" style="97" customWidth="1"/>
    <col min="3077" max="3077" width="14.7109375" style="97" customWidth="1"/>
    <col min="3078" max="3327" width="9.140625" style="97"/>
    <col min="3328" max="3328" width="8.7109375" style="97" customWidth="1"/>
    <col min="3329" max="3329" width="31.5703125" style="97" customWidth="1"/>
    <col min="3330" max="3330" width="13.85546875" style="97" customWidth="1"/>
    <col min="3331" max="3331" width="19.140625" style="97" customWidth="1"/>
    <col min="3332" max="3332" width="17.5703125" style="97" customWidth="1"/>
    <col min="3333" max="3333" width="14.7109375" style="97" customWidth="1"/>
    <col min="3334" max="3583" width="9.140625" style="97"/>
    <col min="3584" max="3584" width="8.7109375" style="97" customWidth="1"/>
    <col min="3585" max="3585" width="31.5703125" style="97" customWidth="1"/>
    <col min="3586" max="3586" width="13.85546875" style="97" customWidth="1"/>
    <col min="3587" max="3587" width="19.140625" style="97" customWidth="1"/>
    <col min="3588" max="3588" width="17.5703125" style="97" customWidth="1"/>
    <col min="3589" max="3589" width="14.7109375" style="97" customWidth="1"/>
    <col min="3590" max="3839" width="9.140625" style="97"/>
    <col min="3840" max="3840" width="8.7109375" style="97" customWidth="1"/>
    <col min="3841" max="3841" width="31.5703125" style="97" customWidth="1"/>
    <col min="3842" max="3842" width="13.85546875" style="97" customWidth="1"/>
    <col min="3843" max="3843" width="19.140625" style="97" customWidth="1"/>
    <col min="3844" max="3844" width="17.5703125" style="97" customWidth="1"/>
    <col min="3845" max="3845" width="14.7109375" style="97" customWidth="1"/>
    <col min="3846" max="4095" width="9.140625" style="97"/>
    <col min="4096" max="4096" width="8.7109375" style="97" customWidth="1"/>
    <col min="4097" max="4097" width="31.5703125" style="97" customWidth="1"/>
    <col min="4098" max="4098" width="13.85546875" style="97" customWidth="1"/>
    <col min="4099" max="4099" width="19.140625" style="97" customWidth="1"/>
    <col min="4100" max="4100" width="17.5703125" style="97" customWidth="1"/>
    <col min="4101" max="4101" width="14.7109375" style="97" customWidth="1"/>
    <col min="4102" max="4351" width="9.140625" style="97"/>
    <col min="4352" max="4352" width="8.7109375" style="97" customWidth="1"/>
    <col min="4353" max="4353" width="31.5703125" style="97" customWidth="1"/>
    <col min="4354" max="4354" width="13.85546875" style="97" customWidth="1"/>
    <col min="4355" max="4355" width="19.140625" style="97" customWidth="1"/>
    <col min="4356" max="4356" width="17.5703125" style="97" customWidth="1"/>
    <col min="4357" max="4357" width="14.7109375" style="97" customWidth="1"/>
    <col min="4358" max="4607" width="9.140625" style="97"/>
    <col min="4608" max="4608" width="8.7109375" style="97" customWidth="1"/>
    <col min="4609" max="4609" width="31.5703125" style="97" customWidth="1"/>
    <col min="4610" max="4610" width="13.85546875" style="97" customWidth="1"/>
    <col min="4611" max="4611" width="19.140625" style="97" customWidth="1"/>
    <col min="4612" max="4612" width="17.5703125" style="97" customWidth="1"/>
    <col min="4613" max="4613" width="14.7109375" style="97" customWidth="1"/>
    <col min="4614" max="4863" width="9.140625" style="97"/>
    <col min="4864" max="4864" width="8.7109375" style="97" customWidth="1"/>
    <col min="4865" max="4865" width="31.5703125" style="97" customWidth="1"/>
    <col min="4866" max="4866" width="13.85546875" style="97" customWidth="1"/>
    <col min="4867" max="4867" width="19.140625" style="97" customWidth="1"/>
    <col min="4868" max="4868" width="17.5703125" style="97" customWidth="1"/>
    <col min="4869" max="4869" width="14.7109375" style="97" customWidth="1"/>
    <col min="4870" max="5119" width="9.140625" style="97"/>
    <col min="5120" max="5120" width="8.7109375" style="97" customWidth="1"/>
    <col min="5121" max="5121" width="31.5703125" style="97" customWidth="1"/>
    <col min="5122" max="5122" width="13.85546875" style="97" customWidth="1"/>
    <col min="5123" max="5123" width="19.140625" style="97" customWidth="1"/>
    <col min="5124" max="5124" width="17.5703125" style="97" customWidth="1"/>
    <col min="5125" max="5125" width="14.7109375" style="97" customWidth="1"/>
    <col min="5126" max="5375" width="9.140625" style="97"/>
    <col min="5376" max="5376" width="8.7109375" style="97" customWidth="1"/>
    <col min="5377" max="5377" width="31.5703125" style="97" customWidth="1"/>
    <col min="5378" max="5378" width="13.85546875" style="97" customWidth="1"/>
    <col min="5379" max="5379" width="19.140625" style="97" customWidth="1"/>
    <col min="5380" max="5380" width="17.5703125" style="97" customWidth="1"/>
    <col min="5381" max="5381" width="14.7109375" style="97" customWidth="1"/>
    <col min="5382" max="5631" width="9.140625" style="97"/>
    <col min="5632" max="5632" width="8.7109375" style="97" customWidth="1"/>
    <col min="5633" max="5633" width="31.5703125" style="97" customWidth="1"/>
    <col min="5634" max="5634" width="13.85546875" style="97" customWidth="1"/>
    <col min="5635" max="5635" width="19.140625" style="97" customWidth="1"/>
    <col min="5636" max="5636" width="17.5703125" style="97" customWidth="1"/>
    <col min="5637" max="5637" width="14.7109375" style="97" customWidth="1"/>
    <col min="5638" max="5887" width="9.140625" style="97"/>
    <col min="5888" max="5888" width="8.7109375" style="97" customWidth="1"/>
    <col min="5889" max="5889" width="31.5703125" style="97" customWidth="1"/>
    <col min="5890" max="5890" width="13.85546875" style="97" customWidth="1"/>
    <col min="5891" max="5891" width="19.140625" style="97" customWidth="1"/>
    <col min="5892" max="5892" width="17.5703125" style="97" customWidth="1"/>
    <col min="5893" max="5893" width="14.7109375" style="97" customWidth="1"/>
    <col min="5894" max="6143" width="9.140625" style="97"/>
    <col min="6144" max="6144" width="8.7109375" style="97" customWidth="1"/>
    <col min="6145" max="6145" width="31.5703125" style="97" customWidth="1"/>
    <col min="6146" max="6146" width="13.85546875" style="97" customWidth="1"/>
    <col min="6147" max="6147" width="19.140625" style="97" customWidth="1"/>
    <col min="6148" max="6148" width="17.5703125" style="97" customWidth="1"/>
    <col min="6149" max="6149" width="14.7109375" style="97" customWidth="1"/>
    <col min="6150" max="6399" width="9.140625" style="97"/>
    <col min="6400" max="6400" width="8.7109375" style="97" customWidth="1"/>
    <col min="6401" max="6401" width="31.5703125" style="97" customWidth="1"/>
    <col min="6402" max="6402" width="13.85546875" style="97" customWidth="1"/>
    <col min="6403" max="6403" width="19.140625" style="97" customWidth="1"/>
    <col min="6404" max="6404" width="17.5703125" style="97" customWidth="1"/>
    <col min="6405" max="6405" width="14.7109375" style="97" customWidth="1"/>
    <col min="6406" max="6655" width="9.140625" style="97"/>
    <col min="6656" max="6656" width="8.7109375" style="97" customWidth="1"/>
    <col min="6657" max="6657" width="31.5703125" style="97" customWidth="1"/>
    <col min="6658" max="6658" width="13.85546875" style="97" customWidth="1"/>
    <col min="6659" max="6659" width="19.140625" style="97" customWidth="1"/>
    <col min="6660" max="6660" width="17.5703125" style="97" customWidth="1"/>
    <col min="6661" max="6661" width="14.7109375" style="97" customWidth="1"/>
    <col min="6662" max="6911" width="9.140625" style="97"/>
    <col min="6912" max="6912" width="8.7109375" style="97" customWidth="1"/>
    <col min="6913" max="6913" width="31.5703125" style="97" customWidth="1"/>
    <col min="6914" max="6914" width="13.85546875" style="97" customWidth="1"/>
    <col min="6915" max="6915" width="19.140625" style="97" customWidth="1"/>
    <col min="6916" max="6916" width="17.5703125" style="97" customWidth="1"/>
    <col min="6917" max="6917" width="14.7109375" style="97" customWidth="1"/>
    <col min="6918" max="7167" width="9.140625" style="97"/>
    <col min="7168" max="7168" width="8.7109375" style="97" customWidth="1"/>
    <col min="7169" max="7169" width="31.5703125" style="97" customWidth="1"/>
    <col min="7170" max="7170" width="13.85546875" style="97" customWidth="1"/>
    <col min="7171" max="7171" width="19.140625" style="97" customWidth="1"/>
    <col min="7172" max="7172" width="17.5703125" style="97" customWidth="1"/>
    <col min="7173" max="7173" width="14.7109375" style="97" customWidth="1"/>
    <col min="7174" max="7423" width="9.140625" style="97"/>
    <col min="7424" max="7424" width="8.7109375" style="97" customWidth="1"/>
    <col min="7425" max="7425" width="31.5703125" style="97" customWidth="1"/>
    <col min="7426" max="7426" width="13.85546875" style="97" customWidth="1"/>
    <col min="7427" max="7427" width="19.140625" style="97" customWidth="1"/>
    <col min="7428" max="7428" width="17.5703125" style="97" customWidth="1"/>
    <col min="7429" max="7429" width="14.7109375" style="97" customWidth="1"/>
    <col min="7430" max="7679" width="9.140625" style="97"/>
    <col min="7680" max="7680" width="8.7109375" style="97" customWidth="1"/>
    <col min="7681" max="7681" width="31.5703125" style="97" customWidth="1"/>
    <col min="7682" max="7682" width="13.85546875" style="97" customWidth="1"/>
    <col min="7683" max="7683" width="19.140625" style="97" customWidth="1"/>
    <col min="7684" max="7684" width="17.5703125" style="97" customWidth="1"/>
    <col min="7685" max="7685" width="14.7109375" style="97" customWidth="1"/>
    <col min="7686" max="7935" width="9.140625" style="97"/>
    <col min="7936" max="7936" width="8.7109375" style="97" customWidth="1"/>
    <col min="7937" max="7937" width="31.5703125" style="97" customWidth="1"/>
    <col min="7938" max="7938" width="13.85546875" style="97" customWidth="1"/>
    <col min="7939" max="7939" width="19.140625" style="97" customWidth="1"/>
    <col min="7940" max="7940" width="17.5703125" style="97" customWidth="1"/>
    <col min="7941" max="7941" width="14.7109375" style="97" customWidth="1"/>
    <col min="7942" max="8191" width="9.140625" style="97"/>
    <col min="8192" max="8192" width="8.7109375" style="97" customWidth="1"/>
    <col min="8193" max="8193" width="31.5703125" style="97" customWidth="1"/>
    <col min="8194" max="8194" width="13.85546875" style="97" customWidth="1"/>
    <col min="8195" max="8195" width="19.140625" style="97" customWidth="1"/>
    <col min="8196" max="8196" width="17.5703125" style="97" customWidth="1"/>
    <col min="8197" max="8197" width="14.7109375" style="97" customWidth="1"/>
    <col min="8198" max="8447" width="9.140625" style="97"/>
    <col min="8448" max="8448" width="8.7109375" style="97" customWidth="1"/>
    <col min="8449" max="8449" width="31.5703125" style="97" customWidth="1"/>
    <col min="8450" max="8450" width="13.85546875" style="97" customWidth="1"/>
    <col min="8451" max="8451" width="19.140625" style="97" customWidth="1"/>
    <col min="8452" max="8452" width="17.5703125" style="97" customWidth="1"/>
    <col min="8453" max="8453" width="14.7109375" style="97" customWidth="1"/>
    <col min="8454" max="8703" width="9.140625" style="97"/>
    <col min="8704" max="8704" width="8.7109375" style="97" customWidth="1"/>
    <col min="8705" max="8705" width="31.5703125" style="97" customWidth="1"/>
    <col min="8706" max="8706" width="13.85546875" style="97" customWidth="1"/>
    <col min="8707" max="8707" width="19.140625" style="97" customWidth="1"/>
    <col min="8708" max="8708" width="17.5703125" style="97" customWidth="1"/>
    <col min="8709" max="8709" width="14.7109375" style="97" customWidth="1"/>
    <col min="8710" max="8959" width="9.140625" style="97"/>
    <col min="8960" max="8960" width="8.7109375" style="97" customWidth="1"/>
    <col min="8961" max="8961" width="31.5703125" style="97" customWidth="1"/>
    <col min="8962" max="8962" width="13.85546875" style="97" customWidth="1"/>
    <col min="8963" max="8963" width="19.140625" style="97" customWidth="1"/>
    <col min="8964" max="8964" width="17.5703125" style="97" customWidth="1"/>
    <col min="8965" max="8965" width="14.7109375" style="97" customWidth="1"/>
    <col min="8966" max="9215" width="9.140625" style="97"/>
    <col min="9216" max="9216" width="8.7109375" style="97" customWidth="1"/>
    <col min="9217" max="9217" width="31.5703125" style="97" customWidth="1"/>
    <col min="9218" max="9218" width="13.85546875" style="97" customWidth="1"/>
    <col min="9219" max="9219" width="19.140625" style="97" customWidth="1"/>
    <col min="9220" max="9220" width="17.5703125" style="97" customWidth="1"/>
    <col min="9221" max="9221" width="14.7109375" style="97" customWidth="1"/>
    <col min="9222" max="9471" width="9.140625" style="97"/>
    <col min="9472" max="9472" width="8.7109375" style="97" customWidth="1"/>
    <col min="9473" max="9473" width="31.5703125" style="97" customWidth="1"/>
    <col min="9474" max="9474" width="13.85546875" style="97" customWidth="1"/>
    <col min="9475" max="9475" width="19.140625" style="97" customWidth="1"/>
    <col min="9476" max="9476" width="17.5703125" style="97" customWidth="1"/>
    <col min="9477" max="9477" width="14.7109375" style="97" customWidth="1"/>
    <col min="9478" max="9727" width="9.140625" style="97"/>
    <col min="9728" max="9728" width="8.7109375" style="97" customWidth="1"/>
    <col min="9729" max="9729" width="31.5703125" style="97" customWidth="1"/>
    <col min="9730" max="9730" width="13.85546875" style="97" customWidth="1"/>
    <col min="9731" max="9731" width="19.140625" style="97" customWidth="1"/>
    <col min="9732" max="9732" width="17.5703125" style="97" customWidth="1"/>
    <col min="9733" max="9733" width="14.7109375" style="97" customWidth="1"/>
    <col min="9734" max="9983" width="9.140625" style="97"/>
    <col min="9984" max="9984" width="8.7109375" style="97" customWidth="1"/>
    <col min="9985" max="9985" width="31.5703125" style="97" customWidth="1"/>
    <col min="9986" max="9986" width="13.85546875" style="97" customWidth="1"/>
    <col min="9987" max="9987" width="19.140625" style="97" customWidth="1"/>
    <col min="9988" max="9988" width="17.5703125" style="97" customWidth="1"/>
    <col min="9989" max="9989" width="14.7109375" style="97" customWidth="1"/>
    <col min="9990" max="10239" width="9.140625" style="97"/>
    <col min="10240" max="10240" width="8.7109375" style="97" customWidth="1"/>
    <col min="10241" max="10241" width="31.5703125" style="97" customWidth="1"/>
    <col min="10242" max="10242" width="13.85546875" style="97" customWidth="1"/>
    <col min="10243" max="10243" width="19.140625" style="97" customWidth="1"/>
    <col min="10244" max="10244" width="17.5703125" style="97" customWidth="1"/>
    <col min="10245" max="10245" width="14.7109375" style="97" customWidth="1"/>
    <col min="10246" max="10495" width="9.140625" style="97"/>
    <col min="10496" max="10496" width="8.7109375" style="97" customWidth="1"/>
    <col min="10497" max="10497" width="31.5703125" style="97" customWidth="1"/>
    <col min="10498" max="10498" width="13.85546875" style="97" customWidth="1"/>
    <col min="10499" max="10499" width="19.140625" style="97" customWidth="1"/>
    <col min="10500" max="10500" width="17.5703125" style="97" customWidth="1"/>
    <col min="10501" max="10501" width="14.7109375" style="97" customWidth="1"/>
    <col min="10502" max="10751" width="9.140625" style="97"/>
    <col min="10752" max="10752" width="8.7109375" style="97" customWidth="1"/>
    <col min="10753" max="10753" width="31.5703125" style="97" customWidth="1"/>
    <col min="10754" max="10754" width="13.85546875" style="97" customWidth="1"/>
    <col min="10755" max="10755" width="19.140625" style="97" customWidth="1"/>
    <col min="10756" max="10756" width="17.5703125" style="97" customWidth="1"/>
    <col min="10757" max="10757" width="14.7109375" style="97" customWidth="1"/>
    <col min="10758" max="11007" width="9.140625" style="97"/>
    <col min="11008" max="11008" width="8.7109375" style="97" customWidth="1"/>
    <col min="11009" max="11009" width="31.5703125" style="97" customWidth="1"/>
    <col min="11010" max="11010" width="13.85546875" style="97" customWidth="1"/>
    <col min="11011" max="11011" width="19.140625" style="97" customWidth="1"/>
    <col min="11012" max="11012" width="17.5703125" style="97" customWidth="1"/>
    <col min="11013" max="11013" width="14.7109375" style="97" customWidth="1"/>
    <col min="11014" max="11263" width="9.140625" style="97"/>
    <col min="11264" max="11264" width="8.7109375" style="97" customWidth="1"/>
    <col min="11265" max="11265" width="31.5703125" style="97" customWidth="1"/>
    <col min="11266" max="11266" width="13.85546875" style="97" customWidth="1"/>
    <col min="11267" max="11267" width="19.140625" style="97" customWidth="1"/>
    <col min="11268" max="11268" width="17.5703125" style="97" customWidth="1"/>
    <col min="11269" max="11269" width="14.7109375" style="97" customWidth="1"/>
    <col min="11270" max="11519" width="9.140625" style="97"/>
    <col min="11520" max="11520" width="8.7109375" style="97" customWidth="1"/>
    <col min="11521" max="11521" width="31.5703125" style="97" customWidth="1"/>
    <col min="11522" max="11522" width="13.85546875" style="97" customWidth="1"/>
    <col min="11523" max="11523" width="19.140625" style="97" customWidth="1"/>
    <col min="11524" max="11524" width="17.5703125" style="97" customWidth="1"/>
    <col min="11525" max="11525" width="14.7109375" style="97" customWidth="1"/>
    <col min="11526" max="11775" width="9.140625" style="97"/>
    <col min="11776" max="11776" width="8.7109375" style="97" customWidth="1"/>
    <col min="11777" max="11777" width="31.5703125" style="97" customWidth="1"/>
    <col min="11778" max="11778" width="13.85546875" style="97" customWidth="1"/>
    <col min="11779" max="11779" width="19.140625" style="97" customWidth="1"/>
    <col min="11780" max="11780" width="17.5703125" style="97" customWidth="1"/>
    <col min="11781" max="11781" width="14.7109375" style="97" customWidth="1"/>
    <col min="11782" max="12031" width="9.140625" style="97"/>
    <col min="12032" max="12032" width="8.7109375" style="97" customWidth="1"/>
    <col min="12033" max="12033" width="31.5703125" style="97" customWidth="1"/>
    <col min="12034" max="12034" width="13.85546875" style="97" customWidth="1"/>
    <col min="12035" max="12035" width="19.140625" style="97" customWidth="1"/>
    <col min="12036" max="12036" width="17.5703125" style="97" customWidth="1"/>
    <col min="12037" max="12037" width="14.7109375" style="97" customWidth="1"/>
    <col min="12038" max="12287" width="9.140625" style="97"/>
    <col min="12288" max="12288" width="8.7109375" style="97" customWidth="1"/>
    <col min="12289" max="12289" width="31.5703125" style="97" customWidth="1"/>
    <col min="12290" max="12290" width="13.85546875" style="97" customWidth="1"/>
    <col min="12291" max="12291" width="19.140625" style="97" customWidth="1"/>
    <col min="12292" max="12292" width="17.5703125" style="97" customWidth="1"/>
    <col min="12293" max="12293" width="14.7109375" style="97" customWidth="1"/>
    <col min="12294" max="12543" width="9.140625" style="97"/>
    <col min="12544" max="12544" width="8.7109375" style="97" customWidth="1"/>
    <col min="12545" max="12545" width="31.5703125" style="97" customWidth="1"/>
    <col min="12546" max="12546" width="13.85546875" style="97" customWidth="1"/>
    <col min="12547" max="12547" width="19.140625" style="97" customWidth="1"/>
    <col min="12548" max="12548" width="17.5703125" style="97" customWidth="1"/>
    <col min="12549" max="12549" width="14.7109375" style="97" customWidth="1"/>
    <col min="12550" max="12799" width="9.140625" style="97"/>
    <col min="12800" max="12800" width="8.7109375" style="97" customWidth="1"/>
    <col min="12801" max="12801" width="31.5703125" style="97" customWidth="1"/>
    <col min="12802" max="12802" width="13.85546875" style="97" customWidth="1"/>
    <col min="12803" max="12803" width="19.140625" style="97" customWidth="1"/>
    <col min="12804" max="12804" width="17.5703125" style="97" customWidth="1"/>
    <col min="12805" max="12805" width="14.7109375" style="97" customWidth="1"/>
    <col min="12806" max="13055" width="9.140625" style="97"/>
    <col min="13056" max="13056" width="8.7109375" style="97" customWidth="1"/>
    <col min="13057" max="13057" width="31.5703125" style="97" customWidth="1"/>
    <col min="13058" max="13058" width="13.85546875" style="97" customWidth="1"/>
    <col min="13059" max="13059" width="19.140625" style="97" customWidth="1"/>
    <col min="13060" max="13060" width="17.5703125" style="97" customWidth="1"/>
    <col min="13061" max="13061" width="14.7109375" style="97" customWidth="1"/>
    <col min="13062" max="13311" width="9.140625" style="97"/>
    <col min="13312" max="13312" width="8.7109375" style="97" customWidth="1"/>
    <col min="13313" max="13313" width="31.5703125" style="97" customWidth="1"/>
    <col min="13314" max="13314" width="13.85546875" style="97" customWidth="1"/>
    <col min="13315" max="13315" width="19.140625" style="97" customWidth="1"/>
    <col min="13316" max="13316" width="17.5703125" style="97" customWidth="1"/>
    <col min="13317" max="13317" width="14.7109375" style="97" customWidth="1"/>
    <col min="13318" max="13567" width="9.140625" style="97"/>
    <col min="13568" max="13568" width="8.7109375" style="97" customWidth="1"/>
    <col min="13569" max="13569" width="31.5703125" style="97" customWidth="1"/>
    <col min="13570" max="13570" width="13.85546875" style="97" customWidth="1"/>
    <col min="13571" max="13571" width="19.140625" style="97" customWidth="1"/>
    <col min="13572" max="13572" width="17.5703125" style="97" customWidth="1"/>
    <col min="13573" max="13573" width="14.7109375" style="97" customWidth="1"/>
    <col min="13574" max="13823" width="9.140625" style="97"/>
    <col min="13824" max="13824" width="8.7109375" style="97" customWidth="1"/>
    <col min="13825" max="13825" width="31.5703125" style="97" customWidth="1"/>
    <col min="13826" max="13826" width="13.85546875" style="97" customWidth="1"/>
    <col min="13827" max="13827" width="19.140625" style="97" customWidth="1"/>
    <col min="13828" max="13828" width="17.5703125" style="97" customWidth="1"/>
    <col min="13829" max="13829" width="14.7109375" style="97" customWidth="1"/>
    <col min="13830" max="14079" width="9.140625" style="97"/>
    <col min="14080" max="14080" width="8.7109375" style="97" customWidth="1"/>
    <col min="14081" max="14081" width="31.5703125" style="97" customWidth="1"/>
    <col min="14082" max="14082" width="13.85546875" style="97" customWidth="1"/>
    <col min="14083" max="14083" width="19.140625" style="97" customWidth="1"/>
    <col min="14084" max="14084" width="17.5703125" style="97" customWidth="1"/>
    <col min="14085" max="14085" width="14.7109375" style="97" customWidth="1"/>
    <col min="14086" max="14335" width="9.140625" style="97"/>
    <col min="14336" max="14336" width="8.7109375" style="97" customWidth="1"/>
    <col min="14337" max="14337" width="31.5703125" style="97" customWidth="1"/>
    <col min="14338" max="14338" width="13.85546875" style="97" customWidth="1"/>
    <col min="14339" max="14339" width="19.140625" style="97" customWidth="1"/>
    <col min="14340" max="14340" width="17.5703125" style="97" customWidth="1"/>
    <col min="14341" max="14341" width="14.7109375" style="97" customWidth="1"/>
    <col min="14342" max="14591" width="9.140625" style="97"/>
    <col min="14592" max="14592" width="8.7109375" style="97" customWidth="1"/>
    <col min="14593" max="14593" width="31.5703125" style="97" customWidth="1"/>
    <col min="14594" max="14594" width="13.85546875" style="97" customWidth="1"/>
    <col min="14595" max="14595" width="19.140625" style="97" customWidth="1"/>
    <col min="14596" max="14596" width="17.5703125" style="97" customWidth="1"/>
    <col min="14597" max="14597" width="14.7109375" style="97" customWidth="1"/>
    <col min="14598" max="14847" width="9.140625" style="97"/>
    <col min="14848" max="14848" width="8.7109375" style="97" customWidth="1"/>
    <col min="14849" max="14849" width="31.5703125" style="97" customWidth="1"/>
    <col min="14850" max="14850" width="13.85546875" style="97" customWidth="1"/>
    <col min="14851" max="14851" width="19.140625" style="97" customWidth="1"/>
    <col min="14852" max="14852" width="17.5703125" style="97" customWidth="1"/>
    <col min="14853" max="14853" width="14.7109375" style="97" customWidth="1"/>
    <col min="14854" max="15103" width="9.140625" style="97"/>
    <col min="15104" max="15104" width="8.7109375" style="97" customWidth="1"/>
    <col min="15105" max="15105" width="31.5703125" style="97" customWidth="1"/>
    <col min="15106" max="15106" width="13.85546875" style="97" customWidth="1"/>
    <col min="15107" max="15107" width="19.140625" style="97" customWidth="1"/>
    <col min="15108" max="15108" width="17.5703125" style="97" customWidth="1"/>
    <col min="15109" max="15109" width="14.7109375" style="97" customWidth="1"/>
    <col min="15110" max="15359" width="9.140625" style="97"/>
    <col min="15360" max="15360" width="8.7109375" style="97" customWidth="1"/>
    <col min="15361" max="15361" width="31.5703125" style="97" customWidth="1"/>
    <col min="15362" max="15362" width="13.85546875" style="97" customWidth="1"/>
    <col min="15363" max="15363" width="19.140625" style="97" customWidth="1"/>
    <col min="15364" max="15364" width="17.5703125" style="97" customWidth="1"/>
    <col min="15365" max="15365" width="14.7109375" style="97" customWidth="1"/>
    <col min="15366" max="15615" width="9.140625" style="97"/>
    <col min="15616" max="15616" width="8.7109375" style="97" customWidth="1"/>
    <col min="15617" max="15617" width="31.5703125" style="97" customWidth="1"/>
    <col min="15618" max="15618" width="13.85546875" style="97" customWidth="1"/>
    <col min="15619" max="15619" width="19.140625" style="97" customWidth="1"/>
    <col min="15620" max="15620" width="17.5703125" style="97" customWidth="1"/>
    <col min="15621" max="15621" width="14.7109375" style="97" customWidth="1"/>
    <col min="15622" max="15871" width="9.140625" style="97"/>
    <col min="15872" max="15872" width="8.7109375" style="97" customWidth="1"/>
    <col min="15873" max="15873" width="31.5703125" style="97" customWidth="1"/>
    <col min="15874" max="15874" width="13.85546875" style="97" customWidth="1"/>
    <col min="15875" max="15875" width="19.140625" style="97" customWidth="1"/>
    <col min="15876" max="15876" width="17.5703125" style="97" customWidth="1"/>
    <col min="15877" max="15877" width="14.7109375" style="97" customWidth="1"/>
    <col min="15878" max="16127" width="9.140625" style="97"/>
    <col min="16128" max="16128" width="8.7109375" style="97" customWidth="1"/>
    <col min="16129" max="16129" width="31.5703125" style="97" customWidth="1"/>
    <col min="16130" max="16130" width="13.85546875" style="97" customWidth="1"/>
    <col min="16131" max="16131" width="19.140625" style="97" customWidth="1"/>
    <col min="16132" max="16132" width="17.5703125" style="97" customWidth="1"/>
    <col min="16133" max="16133" width="14.7109375" style="97" customWidth="1"/>
    <col min="16134" max="16384" width="9.140625" style="97"/>
  </cols>
  <sheetData>
    <row r="1" spans="1:5" ht="23.25" customHeight="1" x14ac:dyDescent="0.25">
      <c r="E1" s="130"/>
    </row>
    <row r="2" spans="1:5" x14ac:dyDescent="0.25">
      <c r="A2" s="97" t="s">
        <v>208</v>
      </c>
    </row>
    <row r="3" spans="1:5" ht="15.75" customHeight="1" x14ac:dyDescent="0.25">
      <c r="B3" s="119" t="s">
        <v>265</v>
      </c>
    </row>
    <row r="4" spans="1:5" x14ac:dyDescent="0.25">
      <c r="B4" s="119" t="s">
        <v>209</v>
      </c>
      <c r="C4" s="133"/>
      <c r="D4" s="119"/>
    </row>
    <row r="5" spans="1:5" x14ac:dyDescent="0.25">
      <c r="B5" s="119" t="s">
        <v>210</v>
      </c>
      <c r="C5" s="133"/>
      <c r="D5" s="119"/>
    </row>
    <row r="6" spans="1:5" ht="26.25" customHeight="1" x14ac:dyDescent="0.25">
      <c r="A6" s="118" t="s">
        <v>211</v>
      </c>
      <c r="E6" s="119" t="s">
        <v>212</v>
      </c>
    </row>
    <row r="8" spans="1:5" ht="28.5" customHeight="1" x14ac:dyDescent="0.25">
      <c r="A8" s="212" t="s">
        <v>266</v>
      </c>
      <c r="B8" s="212"/>
      <c r="C8" s="212"/>
      <c r="D8" s="212"/>
      <c r="E8" s="212"/>
    </row>
    <row r="9" spans="1:5" ht="30.75" customHeight="1" x14ac:dyDescent="0.25">
      <c r="A9" s="212" t="s">
        <v>213</v>
      </c>
      <c r="B9" s="212"/>
      <c r="C9" s="212"/>
      <c r="D9" s="212"/>
      <c r="E9" s="212"/>
    </row>
    <row r="10" spans="1:5" ht="31.5" customHeight="1" x14ac:dyDescent="0.25">
      <c r="A10" s="212" t="s">
        <v>214</v>
      </c>
      <c r="B10" s="212"/>
      <c r="C10" s="212"/>
      <c r="D10" s="212"/>
      <c r="E10" s="212"/>
    </row>
    <row r="11" spans="1:5" ht="30" customHeight="1" x14ac:dyDescent="0.25">
      <c r="A11" s="212" t="s">
        <v>215</v>
      </c>
      <c r="B11" s="212"/>
      <c r="C11" s="212"/>
      <c r="D11" s="212"/>
      <c r="E11" s="212"/>
    </row>
    <row r="12" spans="1:5" ht="29.25" customHeight="1" x14ac:dyDescent="0.25">
      <c r="A12" s="212" t="s">
        <v>216</v>
      </c>
      <c r="B12" s="212"/>
      <c r="C12" s="212"/>
      <c r="D12" s="212"/>
      <c r="E12" s="212"/>
    </row>
    <row r="13" spans="1:5" ht="28.5" customHeight="1" x14ac:dyDescent="0.25">
      <c r="A13" s="212" t="s">
        <v>217</v>
      </c>
      <c r="B13" s="212"/>
      <c r="C13" s="212"/>
      <c r="D13" s="212"/>
      <c r="E13" s="212"/>
    </row>
    <row r="14" spans="1:5" ht="15.75" customHeight="1" x14ac:dyDescent="0.25"/>
    <row r="15" spans="1:5" ht="150" x14ac:dyDescent="0.25">
      <c r="A15" s="122" t="s">
        <v>2</v>
      </c>
      <c r="B15" s="123" t="s">
        <v>219</v>
      </c>
      <c r="C15" s="123" t="s">
        <v>0</v>
      </c>
      <c r="D15" s="123" t="s">
        <v>218</v>
      </c>
      <c r="E15" s="123" t="s">
        <v>1</v>
      </c>
    </row>
    <row r="16" spans="1:5" s="104" customFormat="1" ht="14.25" x14ac:dyDescent="0.2">
      <c r="A16" s="125" t="s">
        <v>8</v>
      </c>
      <c r="B16" s="131"/>
      <c r="C16" s="131"/>
      <c r="D16" s="131"/>
      <c r="E16" s="131"/>
    </row>
    <row r="17" spans="1:5" x14ac:dyDescent="0.25">
      <c r="A17" s="124" t="s">
        <v>54</v>
      </c>
      <c r="B17" s="127" t="s">
        <v>21</v>
      </c>
      <c r="C17" s="123" t="s">
        <v>11</v>
      </c>
      <c r="D17" s="127">
        <v>0.13</v>
      </c>
      <c r="E17" s="127">
        <v>4879.21</v>
      </c>
    </row>
    <row r="18" spans="1:5" s="104" customFormat="1" ht="28.5" x14ac:dyDescent="0.2">
      <c r="A18" s="125" t="s">
        <v>220</v>
      </c>
      <c r="B18" s="131"/>
      <c r="C18" s="131"/>
      <c r="D18" s="131"/>
      <c r="E18" s="131"/>
    </row>
    <row r="19" spans="1:5" ht="30" x14ac:dyDescent="0.25">
      <c r="A19" s="124" t="s">
        <v>221</v>
      </c>
      <c r="B19" s="127">
        <v>4.9400000000000004</v>
      </c>
      <c r="C19" s="123" t="s">
        <v>222</v>
      </c>
      <c r="D19" s="127">
        <f>E19/B19</f>
        <v>4935.1214574898786</v>
      </c>
      <c r="E19" s="127">
        <v>24379.5</v>
      </c>
    </row>
    <row r="20" spans="1:5" ht="30" x14ac:dyDescent="0.25">
      <c r="A20" s="124" t="s">
        <v>223</v>
      </c>
      <c r="B20" s="127" t="s">
        <v>22</v>
      </c>
      <c r="C20" s="123" t="s">
        <v>224</v>
      </c>
      <c r="D20" s="127">
        <f>E20</f>
        <v>1000</v>
      </c>
      <c r="E20" s="127">
        <v>1000</v>
      </c>
    </row>
    <row r="21" spans="1:5" x14ac:dyDescent="0.25">
      <c r="A21" s="124" t="s">
        <v>156</v>
      </c>
      <c r="B21" s="127" t="s">
        <v>22</v>
      </c>
      <c r="C21" s="123" t="s">
        <v>20</v>
      </c>
      <c r="D21" s="127">
        <f>E21</f>
        <v>3000</v>
      </c>
      <c r="E21" s="127">
        <v>3000</v>
      </c>
    </row>
    <row r="22" spans="1:5" x14ac:dyDescent="0.25">
      <c r="A22" s="124" t="s">
        <v>225</v>
      </c>
      <c r="B22" s="127">
        <v>1</v>
      </c>
      <c r="C22" s="123" t="s">
        <v>199</v>
      </c>
      <c r="D22" s="127">
        <f t="shared" ref="D22:D70" si="0">E22/B22</f>
        <v>2376</v>
      </c>
      <c r="E22" s="127">
        <v>2376</v>
      </c>
    </row>
    <row r="23" spans="1:5" ht="30" x14ac:dyDescent="0.25">
      <c r="A23" s="124" t="s">
        <v>226</v>
      </c>
      <c r="B23" s="127">
        <v>1</v>
      </c>
      <c r="C23" s="123" t="s">
        <v>199</v>
      </c>
      <c r="D23" s="127">
        <f t="shared" si="0"/>
        <v>957.44</v>
      </c>
      <c r="E23" s="127">
        <v>957.44</v>
      </c>
    </row>
    <row r="24" spans="1:5" ht="30" x14ac:dyDescent="0.25">
      <c r="A24" s="124" t="s">
        <v>227</v>
      </c>
      <c r="B24" s="127">
        <v>0.01</v>
      </c>
      <c r="C24" s="123" t="s">
        <v>17</v>
      </c>
      <c r="D24" s="127">
        <f t="shared" si="0"/>
        <v>6487.9999999999991</v>
      </c>
      <c r="E24" s="127">
        <v>64.88</v>
      </c>
    </row>
    <row r="25" spans="1:5" x14ac:dyDescent="0.25">
      <c r="A25" s="124" t="s">
        <v>228</v>
      </c>
      <c r="B25" s="127">
        <v>1</v>
      </c>
      <c r="C25" s="123" t="s">
        <v>13</v>
      </c>
      <c r="D25" s="127">
        <f t="shared" si="0"/>
        <v>2253.21</v>
      </c>
      <c r="E25" s="127">
        <v>2253.21</v>
      </c>
    </row>
    <row r="26" spans="1:5" ht="30" x14ac:dyDescent="0.25">
      <c r="A26" s="124" t="s">
        <v>229</v>
      </c>
      <c r="B26" s="127" t="s">
        <v>202</v>
      </c>
      <c r="C26" s="123" t="s">
        <v>12</v>
      </c>
      <c r="D26" s="127">
        <f>E26</f>
        <v>219564.54</v>
      </c>
      <c r="E26" s="127">
        <v>219564.54</v>
      </c>
    </row>
    <row r="27" spans="1:5" x14ac:dyDescent="0.25">
      <c r="A27" s="124" t="s">
        <v>230</v>
      </c>
      <c r="B27" s="127" t="s">
        <v>202</v>
      </c>
      <c r="C27" s="123" t="s">
        <v>12</v>
      </c>
      <c r="D27" s="127">
        <f t="shared" ref="D27:D34" si="1">E27</f>
        <v>2189.5300000000002</v>
      </c>
      <c r="E27" s="127">
        <v>2189.5300000000002</v>
      </c>
    </row>
    <row r="28" spans="1:5" ht="30" x14ac:dyDescent="0.25">
      <c r="A28" s="124" t="s">
        <v>231</v>
      </c>
      <c r="B28" s="127" t="s">
        <v>22</v>
      </c>
      <c r="C28" s="123" t="s">
        <v>11</v>
      </c>
      <c r="D28" s="127">
        <f t="shared" si="1"/>
        <v>923.31</v>
      </c>
      <c r="E28" s="127">
        <v>923.31</v>
      </c>
    </row>
    <row r="29" spans="1:5" s="104" customFormat="1" x14ac:dyDescent="0.2">
      <c r="A29" s="125" t="s">
        <v>232</v>
      </c>
      <c r="B29" s="131"/>
      <c r="C29" s="131"/>
      <c r="D29" s="127"/>
      <c r="E29" s="131"/>
    </row>
    <row r="30" spans="1:5" x14ac:dyDescent="0.25">
      <c r="A30" s="124" t="s">
        <v>233</v>
      </c>
      <c r="B30" s="127" t="s">
        <v>201</v>
      </c>
      <c r="C30" s="123" t="s">
        <v>11</v>
      </c>
      <c r="D30" s="127">
        <f t="shared" si="1"/>
        <v>6165</v>
      </c>
      <c r="E30" s="127">
        <v>6165</v>
      </c>
    </row>
    <row r="31" spans="1:5" s="104" customFormat="1" ht="28.5" x14ac:dyDescent="0.2">
      <c r="A31" s="125" t="s">
        <v>89</v>
      </c>
      <c r="B31" s="131"/>
      <c r="C31" s="131"/>
      <c r="D31" s="127"/>
      <c r="E31" s="131"/>
    </row>
    <row r="32" spans="1:5" ht="30" x14ac:dyDescent="0.25">
      <c r="A32" s="124" t="s">
        <v>161</v>
      </c>
      <c r="B32" s="127" t="s">
        <v>22</v>
      </c>
      <c r="C32" s="123" t="s">
        <v>11</v>
      </c>
      <c r="D32" s="127">
        <f t="shared" si="1"/>
        <v>26614.86</v>
      </c>
      <c r="E32" s="127">
        <v>26614.86</v>
      </c>
    </row>
    <row r="33" spans="1:5" s="104" customFormat="1" x14ac:dyDescent="0.2">
      <c r="A33" s="125" t="s">
        <v>90</v>
      </c>
      <c r="B33" s="131"/>
      <c r="C33" s="131"/>
      <c r="D33" s="127"/>
      <c r="E33" s="131"/>
    </row>
    <row r="34" spans="1:5" x14ac:dyDescent="0.25">
      <c r="A34" s="124" t="s">
        <v>162</v>
      </c>
      <c r="B34" s="127" t="s">
        <v>201</v>
      </c>
      <c r="C34" s="123" t="s">
        <v>234</v>
      </c>
      <c r="D34" s="127">
        <f t="shared" si="1"/>
        <v>10200</v>
      </c>
      <c r="E34" s="127">
        <v>10200</v>
      </c>
    </row>
    <row r="35" spans="1:5" s="104" customFormat="1" ht="28.5" x14ac:dyDescent="0.2">
      <c r="A35" s="125" t="s">
        <v>235</v>
      </c>
      <c r="B35" s="131"/>
      <c r="C35" s="131"/>
      <c r="D35" s="127"/>
      <c r="E35" s="131"/>
    </row>
    <row r="36" spans="1:5" ht="30" x14ac:dyDescent="0.25">
      <c r="A36" s="124" t="s">
        <v>236</v>
      </c>
      <c r="B36" s="127">
        <v>1</v>
      </c>
      <c r="C36" s="123" t="s">
        <v>13</v>
      </c>
      <c r="D36" s="127">
        <f t="shared" si="0"/>
        <v>303.61</v>
      </c>
      <c r="E36" s="127">
        <v>303.61</v>
      </c>
    </row>
    <row r="37" spans="1:5" x14ac:dyDescent="0.25">
      <c r="A37" s="124" t="s">
        <v>165</v>
      </c>
      <c r="B37" s="127">
        <v>2</v>
      </c>
      <c r="C37" s="123" t="s">
        <v>166</v>
      </c>
      <c r="D37" s="127">
        <f t="shared" si="0"/>
        <v>91.56</v>
      </c>
      <c r="E37" s="127">
        <v>183.12</v>
      </c>
    </row>
    <row r="38" spans="1:5" x14ac:dyDescent="0.25">
      <c r="A38" s="124" t="s">
        <v>96</v>
      </c>
      <c r="B38" s="127">
        <v>1</v>
      </c>
      <c r="C38" s="123" t="s">
        <v>15</v>
      </c>
      <c r="D38" s="127">
        <f t="shared" si="0"/>
        <v>812.33</v>
      </c>
      <c r="E38" s="127">
        <v>812.33</v>
      </c>
    </row>
    <row r="39" spans="1:5" ht="30" x14ac:dyDescent="0.25">
      <c r="A39" s="124" t="s">
        <v>237</v>
      </c>
      <c r="B39" s="127">
        <v>1</v>
      </c>
      <c r="C39" s="123" t="s">
        <v>238</v>
      </c>
      <c r="D39" s="127">
        <f t="shared" si="0"/>
        <v>549.79</v>
      </c>
      <c r="E39" s="127">
        <v>549.79</v>
      </c>
    </row>
    <row r="40" spans="1:5" ht="30" x14ac:dyDescent="0.25">
      <c r="A40" s="124" t="s">
        <v>103</v>
      </c>
      <c r="B40" s="127">
        <v>0.1</v>
      </c>
      <c r="C40" s="123" t="s">
        <v>16</v>
      </c>
      <c r="D40" s="127">
        <f t="shared" si="0"/>
        <v>1791.3</v>
      </c>
      <c r="E40" s="127">
        <v>179.13</v>
      </c>
    </row>
    <row r="41" spans="1:5" x14ac:dyDescent="0.25">
      <c r="A41" s="124" t="s">
        <v>74</v>
      </c>
      <c r="B41" s="127">
        <v>0.1</v>
      </c>
      <c r="C41" s="123" t="s">
        <v>75</v>
      </c>
      <c r="D41" s="127">
        <f t="shared" si="0"/>
        <v>27141.5</v>
      </c>
      <c r="E41" s="127">
        <v>2714.15</v>
      </c>
    </row>
    <row r="42" spans="1:5" ht="30" x14ac:dyDescent="0.25">
      <c r="A42" s="124" t="s">
        <v>59</v>
      </c>
      <c r="B42" s="127">
        <v>3.7469999999999999</v>
      </c>
      <c r="C42" s="123" t="s">
        <v>16</v>
      </c>
      <c r="D42" s="127">
        <f t="shared" si="0"/>
        <v>1805.2281825460368</v>
      </c>
      <c r="E42" s="127">
        <v>6764.19</v>
      </c>
    </row>
    <row r="43" spans="1:5" ht="30" x14ac:dyDescent="0.25">
      <c r="A43" s="124" t="s">
        <v>62</v>
      </c>
      <c r="B43" s="127">
        <v>4</v>
      </c>
      <c r="C43" s="123" t="s">
        <v>18</v>
      </c>
      <c r="D43" s="127">
        <f t="shared" si="0"/>
        <v>227.05</v>
      </c>
      <c r="E43" s="127">
        <v>908.2</v>
      </c>
    </row>
    <row r="44" spans="1:5" x14ac:dyDescent="0.25">
      <c r="A44" s="124" t="s">
        <v>169</v>
      </c>
      <c r="B44" s="127">
        <v>1</v>
      </c>
      <c r="C44" s="123" t="s">
        <v>166</v>
      </c>
      <c r="D44" s="127">
        <f t="shared" si="0"/>
        <v>73.400000000000006</v>
      </c>
      <c r="E44" s="127">
        <v>73.400000000000006</v>
      </c>
    </row>
    <row r="45" spans="1:5" x14ac:dyDescent="0.25">
      <c r="A45" s="124" t="s">
        <v>239</v>
      </c>
      <c r="B45" s="127">
        <v>1</v>
      </c>
      <c r="C45" s="123" t="s">
        <v>13</v>
      </c>
      <c r="D45" s="127">
        <f t="shared" si="0"/>
        <v>158.47</v>
      </c>
      <c r="E45" s="127">
        <v>158.47</v>
      </c>
    </row>
    <row r="46" spans="1:5" x14ac:dyDescent="0.25">
      <c r="A46" s="124" t="s">
        <v>240</v>
      </c>
      <c r="B46" s="127">
        <v>1</v>
      </c>
      <c r="C46" s="123" t="s">
        <v>13</v>
      </c>
      <c r="D46" s="127">
        <f t="shared" si="0"/>
        <v>7308.67</v>
      </c>
      <c r="E46" s="127">
        <v>7308.67</v>
      </c>
    </row>
    <row r="47" spans="1:5" x14ac:dyDescent="0.25">
      <c r="A47" s="124" t="s">
        <v>104</v>
      </c>
      <c r="B47" s="127">
        <v>14431</v>
      </c>
      <c r="C47" s="123" t="s">
        <v>105</v>
      </c>
      <c r="D47" s="127">
        <v>1.3064853440510014</v>
      </c>
      <c r="E47" s="127">
        <v>18853.89</v>
      </c>
    </row>
    <row r="48" spans="1:5" x14ac:dyDescent="0.25">
      <c r="A48" s="124" t="s">
        <v>241</v>
      </c>
      <c r="B48" s="127">
        <v>1</v>
      </c>
      <c r="C48" s="123" t="s">
        <v>166</v>
      </c>
      <c r="D48" s="127">
        <f t="shared" si="0"/>
        <v>1679.59</v>
      </c>
      <c r="E48" s="127">
        <v>1679.59</v>
      </c>
    </row>
    <row r="49" spans="1:5" ht="30" x14ac:dyDescent="0.25">
      <c r="A49" s="124" t="s">
        <v>242</v>
      </c>
      <c r="B49" s="127">
        <v>1</v>
      </c>
      <c r="C49" s="123" t="s">
        <v>19</v>
      </c>
      <c r="D49" s="127">
        <f t="shared" si="0"/>
        <v>716.63</v>
      </c>
      <c r="E49" s="127">
        <v>716.63</v>
      </c>
    </row>
    <row r="50" spans="1:5" ht="30" x14ac:dyDescent="0.25">
      <c r="A50" s="124" t="s">
        <v>243</v>
      </c>
      <c r="B50" s="127">
        <v>1</v>
      </c>
      <c r="C50" s="123" t="s">
        <v>19</v>
      </c>
      <c r="D50" s="127">
        <f t="shared" si="0"/>
        <v>610.09</v>
      </c>
      <c r="E50" s="127">
        <v>610.09</v>
      </c>
    </row>
    <row r="51" spans="1:5" x14ac:dyDescent="0.25">
      <c r="A51" s="124" t="s">
        <v>65</v>
      </c>
      <c r="B51" s="127">
        <v>31</v>
      </c>
      <c r="C51" s="123" t="s">
        <v>19</v>
      </c>
      <c r="D51" s="127">
        <f t="shared" si="0"/>
        <v>271.18838709677419</v>
      </c>
      <c r="E51" s="127">
        <v>8406.84</v>
      </c>
    </row>
    <row r="52" spans="1:5" s="104" customFormat="1" ht="28.5" x14ac:dyDescent="0.2">
      <c r="A52" s="125" t="s">
        <v>244</v>
      </c>
      <c r="B52" s="131"/>
      <c r="C52" s="131"/>
      <c r="D52" s="127"/>
      <c r="E52" s="131"/>
    </row>
    <row r="53" spans="1:5" x14ac:dyDescent="0.25">
      <c r="A53" s="124" t="s">
        <v>191</v>
      </c>
      <c r="B53" s="127">
        <v>1.9E-2</v>
      </c>
      <c r="C53" s="123" t="s">
        <v>80</v>
      </c>
      <c r="D53" s="127">
        <f t="shared" si="0"/>
        <v>20617.368421052633</v>
      </c>
      <c r="E53" s="127">
        <v>391.73</v>
      </c>
    </row>
    <row r="54" spans="1:5" x14ac:dyDescent="0.25">
      <c r="A54" s="124" t="s">
        <v>110</v>
      </c>
      <c r="B54" s="127">
        <v>0.32</v>
      </c>
      <c r="C54" s="123" t="s">
        <v>17</v>
      </c>
      <c r="D54" s="127">
        <f t="shared" si="0"/>
        <v>4032.0625</v>
      </c>
      <c r="E54" s="127">
        <v>1290.26</v>
      </c>
    </row>
    <row r="55" spans="1:5" ht="30" x14ac:dyDescent="0.25">
      <c r="A55" s="124" t="s">
        <v>245</v>
      </c>
      <c r="B55" s="127">
        <v>3.3000000000000002E-2</v>
      </c>
      <c r="C55" s="123" t="s">
        <v>15</v>
      </c>
      <c r="D55" s="127">
        <f t="shared" si="0"/>
        <v>50024.84848484848</v>
      </c>
      <c r="E55" s="127">
        <v>1650.82</v>
      </c>
    </row>
    <row r="56" spans="1:5" x14ac:dyDescent="0.25">
      <c r="A56" s="124" t="s">
        <v>246</v>
      </c>
      <c r="B56" s="127">
        <v>0.02</v>
      </c>
      <c r="C56" s="123" t="s">
        <v>17</v>
      </c>
      <c r="D56" s="127">
        <f t="shared" si="0"/>
        <v>45958.5</v>
      </c>
      <c r="E56" s="127">
        <v>919.17</v>
      </c>
    </row>
    <row r="57" spans="1:5" x14ac:dyDescent="0.25">
      <c r="A57" s="124" t="s">
        <v>247</v>
      </c>
      <c r="B57" s="127">
        <v>0.4</v>
      </c>
      <c r="C57" s="123" t="s">
        <v>248</v>
      </c>
      <c r="D57" s="127">
        <f t="shared" si="0"/>
        <v>2082.125</v>
      </c>
      <c r="E57" s="127">
        <v>832.85</v>
      </c>
    </row>
    <row r="58" spans="1:5" x14ac:dyDescent="0.25">
      <c r="A58" s="124" t="s">
        <v>249</v>
      </c>
      <c r="B58" s="127">
        <v>0.01</v>
      </c>
      <c r="C58" s="123" t="s">
        <v>75</v>
      </c>
      <c r="D58" s="127">
        <f t="shared" si="0"/>
        <v>27387</v>
      </c>
      <c r="E58" s="127">
        <v>273.87</v>
      </c>
    </row>
    <row r="59" spans="1:5" ht="30" x14ac:dyDescent="0.25">
      <c r="A59" s="124" t="s">
        <v>66</v>
      </c>
      <c r="B59" s="127">
        <v>1.8779999999999999</v>
      </c>
      <c r="C59" s="123" t="s">
        <v>16</v>
      </c>
      <c r="D59" s="127">
        <f t="shared" si="0"/>
        <v>1814.4036208732693</v>
      </c>
      <c r="E59" s="127">
        <v>3407.45</v>
      </c>
    </row>
    <row r="60" spans="1:5" ht="30" x14ac:dyDescent="0.25">
      <c r="A60" s="124" t="s">
        <v>106</v>
      </c>
      <c r="B60" s="127">
        <v>1.877</v>
      </c>
      <c r="C60" s="123" t="s">
        <v>16</v>
      </c>
      <c r="D60" s="127">
        <f t="shared" si="0"/>
        <v>1834.2567927543953</v>
      </c>
      <c r="E60" s="127">
        <v>3442.9</v>
      </c>
    </row>
    <row r="61" spans="1:5" ht="30" x14ac:dyDescent="0.25">
      <c r="A61" s="124" t="s">
        <v>250</v>
      </c>
      <c r="B61" s="127">
        <v>130</v>
      </c>
      <c r="C61" s="123" t="s">
        <v>251</v>
      </c>
      <c r="D61" s="127">
        <f t="shared" si="0"/>
        <v>72.41423076923077</v>
      </c>
      <c r="E61" s="127">
        <v>9413.85</v>
      </c>
    </row>
    <row r="62" spans="1:5" ht="30" x14ac:dyDescent="0.25">
      <c r="A62" s="124" t="s">
        <v>252</v>
      </c>
      <c r="B62" s="127">
        <v>9</v>
      </c>
      <c r="C62" s="123" t="s">
        <v>251</v>
      </c>
      <c r="D62" s="127">
        <f t="shared" si="0"/>
        <v>101.11888888888889</v>
      </c>
      <c r="E62" s="127">
        <v>910.07</v>
      </c>
    </row>
    <row r="63" spans="1:5" x14ac:dyDescent="0.25">
      <c r="A63" s="124" t="s">
        <v>119</v>
      </c>
      <c r="B63" s="127">
        <v>2.1999999999999999E-2</v>
      </c>
      <c r="C63" s="123" t="s">
        <v>15</v>
      </c>
      <c r="D63" s="127">
        <f t="shared" si="0"/>
        <v>105265</v>
      </c>
      <c r="E63" s="127">
        <v>2315.83</v>
      </c>
    </row>
    <row r="64" spans="1:5" ht="30" x14ac:dyDescent="0.25">
      <c r="A64" s="124" t="s">
        <v>176</v>
      </c>
      <c r="B64" s="127" t="s">
        <v>267</v>
      </c>
      <c r="C64" s="123" t="s">
        <v>16</v>
      </c>
      <c r="D64" s="127">
        <f>E64</f>
        <v>8884.01</v>
      </c>
      <c r="E64" s="127">
        <v>8884.01</v>
      </c>
    </row>
    <row r="65" spans="1:5" x14ac:dyDescent="0.25">
      <c r="A65" s="124" t="s">
        <v>253</v>
      </c>
      <c r="B65" s="127">
        <v>12</v>
      </c>
      <c r="C65" s="123" t="s">
        <v>254</v>
      </c>
      <c r="D65" s="127">
        <f t="shared" si="0"/>
        <v>239.53333333333333</v>
      </c>
      <c r="E65" s="127">
        <v>2874.4</v>
      </c>
    </row>
    <row r="66" spans="1:5" ht="30" x14ac:dyDescent="0.25">
      <c r="A66" s="124" t="s">
        <v>255</v>
      </c>
      <c r="B66" s="127">
        <v>0.2</v>
      </c>
      <c r="C66" s="123" t="s">
        <v>16</v>
      </c>
      <c r="D66" s="127">
        <f t="shared" si="0"/>
        <v>1918.3999999999999</v>
      </c>
      <c r="E66" s="127">
        <v>383.68</v>
      </c>
    </row>
    <row r="67" spans="1:5" x14ac:dyDescent="0.25">
      <c r="A67" s="124" t="s">
        <v>256</v>
      </c>
      <c r="B67" s="127">
        <v>0.06</v>
      </c>
      <c r="C67" s="123" t="s">
        <v>16</v>
      </c>
      <c r="D67" s="127">
        <f t="shared" si="0"/>
        <v>1916.6666666666667</v>
      </c>
      <c r="E67" s="127">
        <v>115</v>
      </c>
    </row>
    <row r="68" spans="1:5" ht="30" x14ac:dyDescent="0.25">
      <c r="A68" s="124" t="s">
        <v>177</v>
      </c>
      <c r="B68" s="127">
        <v>0.01</v>
      </c>
      <c r="C68" s="123" t="s">
        <v>178</v>
      </c>
      <c r="D68" s="127">
        <f t="shared" si="0"/>
        <v>7459.9999999999991</v>
      </c>
      <c r="E68" s="127">
        <v>74.599999999999994</v>
      </c>
    </row>
    <row r="69" spans="1:5" ht="30" x14ac:dyDescent="0.25">
      <c r="A69" s="124" t="s">
        <v>179</v>
      </c>
      <c r="B69" s="127">
        <v>0.02</v>
      </c>
      <c r="C69" s="123" t="s">
        <v>178</v>
      </c>
      <c r="D69" s="127">
        <f t="shared" si="0"/>
        <v>33334</v>
      </c>
      <c r="E69" s="127">
        <v>666.68</v>
      </c>
    </row>
    <row r="70" spans="1:5" x14ac:dyDescent="0.25">
      <c r="A70" s="124" t="s">
        <v>257</v>
      </c>
      <c r="B70" s="127">
        <v>1.9E-2</v>
      </c>
      <c r="C70" s="123" t="s">
        <v>80</v>
      </c>
      <c r="D70" s="127">
        <f t="shared" si="0"/>
        <v>14670.000000000002</v>
      </c>
      <c r="E70" s="127">
        <v>278.73</v>
      </c>
    </row>
    <row r="71" spans="1:5" s="104" customFormat="1" ht="28.5" x14ac:dyDescent="0.2">
      <c r="A71" s="125" t="s">
        <v>38</v>
      </c>
      <c r="B71" s="131"/>
      <c r="C71" s="131"/>
      <c r="D71" s="131"/>
      <c r="E71" s="131"/>
    </row>
    <row r="72" spans="1:5" ht="30" x14ac:dyDescent="0.25">
      <c r="A72" s="124" t="s">
        <v>57</v>
      </c>
      <c r="B72" s="127" t="s">
        <v>201</v>
      </c>
      <c r="C72" s="123" t="s">
        <v>11</v>
      </c>
      <c r="D72" s="127">
        <f>E72</f>
        <v>9315</v>
      </c>
      <c r="E72" s="127">
        <v>9315</v>
      </c>
    </row>
    <row r="73" spans="1:5" s="104" customFormat="1" ht="14.25" x14ac:dyDescent="0.2">
      <c r="A73" s="125" t="s">
        <v>77</v>
      </c>
      <c r="B73" s="131"/>
      <c r="C73" s="131"/>
      <c r="D73" s="131"/>
      <c r="E73" s="131"/>
    </row>
    <row r="74" spans="1:5" x14ac:dyDescent="0.25">
      <c r="A74" s="124" t="s">
        <v>78</v>
      </c>
      <c r="B74" s="127" t="s">
        <v>201</v>
      </c>
      <c r="C74" s="123" t="s">
        <v>11</v>
      </c>
      <c r="D74" s="127">
        <f>E74</f>
        <v>21600</v>
      </c>
      <c r="E74" s="127">
        <v>21600</v>
      </c>
    </row>
    <row r="75" spans="1:5" s="104" customFormat="1" ht="28.5" x14ac:dyDescent="0.2">
      <c r="A75" s="125" t="s">
        <v>258</v>
      </c>
      <c r="B75" s="131"/>
      <c r="C75" s="131"/>
      <c r="D75" s="131"/>
      <c r="E75" s="131"/>
    </row>
    <row r="76" spans="1:5" x14ac:dyDescent="0.25">
      <c r="A76" s="124" t="s">
        <v>259</v>
      </c>
      <c r="B76" s="127" t="s">
        <v>22</v>
      </c>
      <c r="C76" s="123" t="s">
        <v>11</v>
      </c>
      <c r="D76" s="127">
        <f>E76</f>
        <v>1784.59</v>
      </c>
      <c r="E76" s="127">
        <v>1784.59</v>
      </c>
    </row>
    <row r="77" spans="1:5" s="27" customFormat="1" x14ac:dyDescent="0.25">
      <c r="A77" s="34" t="s">
        <v>10</v>
      </c>
      <c r="B77" s="39"/>
      <c r="C77" s="39"/>
      <c r="D77" s="59"/>
      <c r="E77" s="60"/>
    </row>
    <row r="78" spans="1:5" s="27" customFormat="1" x14ac:dyDescent="0.25">
      <c r="A78" s="35" t="s">
        <v>70</v>
      </c>
      <c r="B78" s="40" t="s">
        <v>21</v>
      </c>
      <c r="C78" s="40" t="s">
        <v>11</v>
      </c>
      <c r="D78" s="57">
        <f>E78</f>
        <v>42561.507000000012</v>
      </c>
      <c r="E78" s="58">
        <f>SUM(E16:E76)*10%</f>
        <v>42561.507000000012</v>
      </c>
    </row>
    <row r="79" spans="1:5" s="104" customFormat="1" ht="14.25" x14ac:dyDescent="0.2">
      <c r="A79" s="126" t="s">
        <v>24</v>
      </c>
      <c r="B79" s="128"/>
      <c r="C79" s="134"/>
      <c r="D79" s="132"/>
      <c r="E79" s="128">
        <f>SUM(E17:E78)</f>
        <v>468176.57700000005</v>
      </c>
    </row>
    <row r="82" spans="1:5" ht="39.75" customHeight="1" x14ac:dyDescent="0.25">
      <c r="A82" s="212" t="s">
        <v>271</v>
      </c>
      <c r="B82" s="212"/>
      <c r="C82" s="212"/>
      <c r="D82" s="212"/>
      <c r="E82" s="212"/>
    </row>
    <row r="83" spans="1:5" ht="27.75" customHeight="1" x14ac:dyDescent="0.25">
      <c r="A83" s="212" t="s">
        <v>260</v>
      </c>
      <c r="B83" s="212"/>
      <c r="C83" s="212"/>
      <c r="D83" s="212"/>
      <c r="E83" s="212"/>
    </row>
    <row r="84" spans="1:5" ht="24" customHeight="1" x14ac:dyDescent="0.25">
      <c r="A84" s="212" t="s">
        <v>261</v>
      </c>
      <c r="B84" s="212"/>
      <c r="C84" s="212"/>
      <c r="D84" s="212"/>
      <c r="E84" s="212"/>
    </row>
    <row r="85" spans="1:5" ht="30.75" customHeight="1" x14ac:dyDescent="0.25">
      <c r="A85" s="212" t="s">
        <v>262</v>
      </c>
      <c r="B85" s="212"/>
      <c r="C85" s="212"/>
      <c r="D85" s="212"/>
      <c r="E85" s="212"/>
    </row>
    <row r="87" spans="1:5" ht="24.75" customHeight="1" x14ac:dyDescent="0.25"/>
    <row r="88" spans="1:5" ht="18.75" customHeight="1" x14ac:dyDescent="0.25">
      <c r="A88" s="120" t="s">
        <v>263</v>
      </c>
    </row>
    <row r="89" spans="1:5" ht="15.75" customHeight="1" x14ac:dyDescent="0.25">
      <c r="A89" s="121" t="s">
        <v>268</v>
      </c>
    </row>
    <row r="90" spans="1:5" ht="10.5" customHeight="1" x14ac:dyDescent="0.25">
      <c r="B90" s="119"/>
      <c r="D90" s="119" t="s">
        <v>26</v>
      </c>
    </row>
    <row r="92" spans="1:5" x14ac:dyDescent="0.25">
      <c r="A92" s="120" t="s">
        <v>264</v>
      </c>
    </row>
    <row r="93" spans="1:5" ht="10.5" customHeight="1" x14ac:dyDescent="0.25">
      <c r="B93" s="119"/>
      <c r="D93" s="119" t="s">
        <v>26</v>
      </c>
    </row>
    <row r="94" spans="1:5" ht="11.25" customHeight="1" x14ac:dyDescent="0.25"/>
  </sheetData>
  <mergeCells count="10">
    <mergeCell ref="A82:E82"/>
    <mergeCell ref="A83:E83"/>
    <mergeCell ref="A84:E84"/>
    <mergeCell ref="A85:E85"/>
    <mergeCell ref="A8:E8"/>
    <mergeCell ref="A9:E9"/>
    <mergeCell ref="A10:E10"/>
    <mergeCell ref="A11:E11"/>
    <mergeCell ref="A12:E12"/>
    <mergeCell ref="A13:E13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30"/>
  <sheetViews>
    <sheetView workbookViewId="0">
      <selection sqref="A1:XFD1048576"/>
    </sheetView>
  </sheetViews>
  <sheetFormatPr defaultColWidth="9.140625" defaultRowHeight="15" x14ac:dyDescent="0.25"/>
  <cols>
    <col min="1" max="1" width="12.5703125" style="95" customWidth="1"/>
    <col min="2" max="2" width="14.5703125" style="95" customWidth="1"/>
    <col min="3" max="3" width="19.5703125" style="95" customWidth="1"/>
    <col min="4" max="4" width="14.42578125" style="95" customWidth="1"/>
    <col min="5" max="5" width="18.28515625" style="95" customWidth="1"/>
    <col min="6" max="6" width="16.28515625" style="95" customWidth="1"/>
    <col min="7" max="16384" width="9.140625" style="95"/>
  </cols>
  <sheetData>
    <row r="1" spans="1:19" s="66" customFormat="1" ht="35.25" customHeight="1" x14ac:dyDescent="0.3">
      <c r="A1" s="200" t="s">
        <v>272</v>
      </c>
      <c r="B1" s="200"/>
      <c r="C1" s="200"/>
      <c r="D1" s="200"/>
      <c r="E1" s="200"/>
      <c r="F1" s="200"/>
    </row>
    <row r="2" spans="1:19" s="66" customFormat="1" x14ac:dyDescent="0.25">
      <c r="A2" s="67"/>
      <c r="B2" s="67"/>
      <c r="C2" s="67"/>
      <c r="D2" s="67"/>
      <c r="E2" s="67"/>
      <c r="F2" s="67"/>
    </row>
    <row r="3" spans="1:19" s="66" customFormat="1" ht="19.5" customHeight="1" x14ac:dyDescent="0.25">
      <c r="A3" s="68" t="s">
        <v>273</v>
      </c>
      <c r="B3" s="68"/>
      <c r="C3" s="68"/>
      <c r="D3" s="68"/>
      <c r="E3" s="68"/>
      <c r="F3" s="69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</row>
    <row r="4" spans="1:19" s="66" customFormat="1" ht="19.5" customHeight="1" x14ac:dyDescent="0.25">
      <c r="A4" s="68"/>
      <c r="B4" s="68"/>
      <c r="C4" s="68"/>
      <c r="D4" s="68"/>
      <c r="E4" s="68"/>
      <c r="F4" s="69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</row>
    <row r="5" spans="1:19" s="66" customFormat="1" ht="36.75" customHeight="1" x14ac:dyDescent="0.25">
      <c r="A5" s="201" t="s">
        <v>129</v>
      </c>
      <c r="B5" s="201"/>
      <c r="C5" s="201"/>
      <c r="D5" s="201"/>
      <c r="E5" s="201"/>
      <c r="F5" s="20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s="80" customFormat="1" ht="27.75" customHeight="1" x14ac:dyDescent="0.25">
      <c r="A6" s="107" t="s">
        <v>130</v>
      </c>
      <c r="B6" s="107">
        <v>4</v>
      </c>
      <c r="C6" s="107" t="s">
        <v>131</v>
      </c>
      <c r="D6" s="135">
        <v>2367.6</v>
      </c>
      <c r="E6" s="107" t="s">
        <v>132</v>
      </c>
      <c r="F6" s="109">
        <v>1346.5</v>
      </c>
      <c r="G6" s="71"/>
      <c r="H6" s="73"/>
      <c r="I6" s="74"/>
      <c r="J6" s="75"/>
      <c r="K6" s="137"/>
      <c r="L6" s="77"/>
      <c r="M6" s="77"/>
      <c r="N6" s="77"/>
      <c r="O6" s="77"/>
      <c r="P6" s="78"/>
      <c r="Q6" s="202"/>
      <c r="R6" s="203"/>
      <c r="S6" s="79"/>
    </row>
    <row r="7" spans="1:19" s="82" customFormat="1" ht="32.25" customHeight="1" x14ac:dyDescent="0.25">
      <c r="A7" s="107" t="s">
        <v>133</v>
      </c>
      <c r="B7" s="107">
        <v>3</v>
      </c>
      <c r="C7" s="107" t="s">
        <v>134</v>
      </c>
      <c r="D7" s="135">
        <v>762.3</v>
      </c>
      <c r="E7" s="107" t="s">
        <v>135</v>
      </c>
      <c r="F7" s="109">
        <v>897.7</v>
      </c>
      <c r="G7" s="71"/>
      <c r="H7" s="73"/>
      <c r="I7" s="74"/>
      <c r="J7" s="75"/>
      <c r="K7" s="137"/>
      <c r="L7" s="77"/>
      <c r="M7" s="77"/>
      <c r="N7" s="77"/>
      <c r="O7" s="77"/>
      <c r="P7" s="78"/>
      <c r="Q7" s="202"/>
      <c r="R7" s="204"/>
      <c r="S7" s="81"/>
    </row>
    <row r="8" spans="1:19" s="82" customFormat="1" ht="47.25" customHeight="1" x14ac:dyDescent="0.25">
      <c r="A8" s="107" t="s">
        <v>136</v>
      </c>
      <c r="B8" s="107">
        <v>39</v>
      </c>
      <c r="C8" s="107" t="s">
        <v>137</v>
      </c>
      <c r="D8" s="109">
        <v>302.8</v>
      </c>
      <c r="E8" s="107" t="s">
        <v>138</v>
      </c>
      <c r="F8" s="109">
        <v>678.2</v>
      </c>
      <c r="G8" s="71"/>
      <c r="H8" s="73"/>
      <c r="I8" s="74"/>
      <c r="J8" s="75"/>
      <c r="K8" s="137"/>
      <c r="L8" s="77"/>
      <c r="M8" s="77"/>
      <c r="N8" s="77"/>
      <c r="O8" s="77"/>
      <c r="P8" s="78"/>
      <c r="Q8" s="202"/>
      <c r="R8" s="203"/>
      <c r="S8" s="81"/>
    </row>
    <row r="9" spans="1:19" s="82" customFormat="1" ht="33.75" customHeight="1" x14ac:dyDescent="0.25">
      <c r="A9" s="72"/>
      <c r="B9" s="75"/>
      <c r="C9" s="72"/>
      <c r="D9" s="83"/>
      <c r="E9" s="75"/>
      <c r="F9" s="84"/>
      <c r="G9" s="71"/>
      <c r="H9" s="73"/>
      <c r="I9" s="74"/>
      <c r="J9" s="75"/>
      <c r="K9" s="137"/>
      <c r="L9" s="77"/>
      <c r="M9" s="77"/>
      <c r="N9" s="77"/>
      <c r="O9" s="77"/>
      <c r="P9" s="71"/>
      <c r="Q9" s="137"/>
      <c r="R9" s="138"/>
      <c r="S9" s="71"/>
    </row>
    <row r="10" spans="1:19" s="88" customFormat="1" ht="15" customHeight="1" thickBot="1" x14ac:dyDescent="0.3">
      <c r="A10" s="86"/>
      <c r="B10" s="86"/>
      <c r="C10" s="86"/>
      <c r="D10" s="86"/>
      <c r="E10" s="86"/>
      <c r="F10" s="136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s="88" customFormat="1" ht="30" customHeight="1" x14ac:dyDescent="0.25">
      <c r="A11" s="205" t="s">
        <v>139</v>
      </c>
      <c r="B11" s="206"/>
      <c r="C11" s="206"/>
      <c r="D11" s="206"/>
      <c r="E11" s="207"/>
      <c r="F11" s="89" t="s">
        <v>140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</row>
    <row r="12" spans="1:19" s="112" customFormat="1" ht="30" customHeight="1" x14ac:dyDescent="0.25">
      <c r="A12" s="193" t="s">
        <v>141</v>
      </c>
      <c r="B12" s="194"/>
      <c r="C12" s="194"/>
      <c r="D12" s="194"/>
      <c r="E12" s="195"/>
      <c r="F12" s="110">
        <v>234225.91399999999</v>
      </c>
      <c r="G12" s="111"/>
    </row>
    <row r="13" spans="1:19" s="112" customFormat="1" ht="30" customHeight="1" x14ac:dyDescent="0.25">
      <c r="A13" s="193" t="s">
        <v>142</v>
      </c>
      <c r="B13" s="194"/>
      <c r="C13" s="194"/>
      <c r="D13" s="194"/>
      <c r="E13" s="195"/>
      <c r="F13" s="110">
        <v>56122.220000000088</v>
      </c>
    </row>
    <row r="14" spans="1:19" s="112" customFormat="1" ht="30" customHeight="1" x14ac:dyDescent="0.25">
      <c r="A14" s="193" t="s">
        <v>143</v>
      </c>
      <c r="B14" s="194"/>
      <c r="C14" s="194"/>
      <c r="D14" s="194"/>
      <c r="E14" s="195"/>
      <c r="F14" s="113">
        <f>SUM(F15:F17)-57.04</f>
        <v>558937.05999999994</v>
      </c>
    </row>
    <row r="15" spans="1:19" s="88" customFormat="1" ht="28.5" customHeight="1" x14ac:dyDescent="0.25">
      <c r="A15" s="196" t="s">
        <v>144</v>
      </c>
      <c r="B15" s="197"/>
      <c r="C15" s="197"/>
      <c r="D15" s="197"/>
      <c r="E15" s="198"/>
      <c r="F15" s="91">
        <f>399749.34-8724.14+544.54-5090.7</f>
        <v>386479.04</v>
      </c>
    </row>
    <row r="16" spans="1:19" s="88" customFormat="1" ht="24.75" customHeight="1" x14ac:dyDescent="0.25">
      <c r="A16" s="196" t="s">
        <v>145</v>
      </c>
      <c r="B16" s="197"/>
      <c r="C16" s="197"/>
      <c r="D16" s="197"/>
      <c r="E16" s="198"/>
      <c r="F16" s="91">
        <v>126615.06</v>
      </c>
    </row>
    <row r="17" spans="1:19" s="88" customFormat="1" ht="30" customHeight="1" x14ac:dyDescent="0.25">
      <c r="A17" s="196" t="s">
        <v>146</v>
      </c>
      <c r="B17" s="197"/>
      <c r="C17" s="197"/>
      <c r="D17" s="197"/>
      <c r="E17" s="198"/>
      <c r="F17" s="91">
        <v>45900</v>
      </c>
    </row>
    <row r="18" spans="1:19" s="112" customFormat="1" ht="30" customHeight="1" x14ac:dyDescent="0.25">
      <c r="A18" s="193" t="s">
        <v>147</v>
      </c>
      <c r="B18" s="194"/>
      <c r="C18" s="194"/>
      <c r="D18" s="194"/>
      <c r="E18" s="195"/>
      <c r="F18" s="113">
        <f>SUM(F19:F21)</f>
        <v>514859.26</v>
      </c>
    </row>
    <row r="19" spans="1:19" s="88" customFormat="1" ht="30" customHeight="1" x14ac:dyDescent="0.25">
      <c r="A19" s="196" t="s">
        <v>144</v>
      </c>
      <c r="B19" s="197"/>
      <c r="C19" s="197"/>
      <c r="D19" s="197"/>
      <c r="E19" s="198"/>
      <c r="F19" s="91">
        <f>376329.43+544.54-125.86</f>
        <v>376748.11</v>
      </c>
    </row>
    <row r="20" spans="1:19" s="88" customFormat="1" ht="30" customHeight="1" x14ac:dyDescent="0.25">
      <c r="A20" s="196" t="s">
        <v>145</v>
      </c>
      <c r="B20" s="197"/>
      <c r="C20" s="197"/>
      <c r="D20" s="197"/>
      <c r="E20" s="198"/>
      <c r="F20" s="91">
        <v>121821.15</v>
      </c>
    </row>
    <row r="21" spans="1:19" s="92" customFormat="1" ht="30" customHeight="1" x14ac:dyDescent="0.2">
      <c r="A21" s="196" t="s">
        <v>146</v>
      </c>
      <c r="B21" s="197"/>
      <c r="C21" s="197"/>
      <c r="D21" s="197"/>
      <c r="E21" s="198"/>
      <c r="F21" s="91">
        <v>16290</v>
      </c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</row>
    <row r="22" spans="1:19" s="114" customFormat="1" ht="30" customHeight="1" x14ac:dyDescent="0.25">
      <c r="A22" s="193" t="s">
        <v>148</v>
      </c>
      <c r="B22" s="194"/>
      <c r="C22" s="194"/>
      <c r="D22" s="194"/>
      <c r="E22" s="195"/>
      <c r="F22" s="113">
        <f>F12+F18</f>
        <v>749085.174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3" t="s">
        <v>149</v>
      </c>
      <c r="B23" s="194"/>
      <c r="C23" s="194"/>
      <c r="D23" s="194"/>
      <c r="E23" s="195"/>
      <c r="F23" s="113">
        <f>Лист1!E99</f>
        <v>537888.7359999998</v>
      </c>
      <c r="G23" s="112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3" t="s">
        <v>274</v>
      </c>
      <c r="B24" s="194"/>
      <c r="C24" s="194"/>
      <c r="D24" s="194"/>
      <c r="E24" s="195"/>
      <c r="F24" s="113">
        <f>F22-F23</f>
        <v>211196.4380000002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3" t="s">
        <v>151</v>
      </c>
      <c r="B25" s="194"/>
      <c r="C25" s="194"/>
      <c r="D25" s="194"/>
      <c r="E25" s="195"/>
      <c r="F25" s="110">
        <f>F13+F14-F18</f>
        <v>100200.02000000002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92" customFormat="1" ht="11.45" customHeight="1" x14ac:dyDescent="0.25">
      <c r="A26" s="93"/>
      <c r="B26" s="93"/>
      <c r="C26" s="93"/>
      <c r="D26" s="93"/>
      <c r="E26" s="93"/>
      <c r="F26" s="93"/>
    </row>
    <row r="27" spans="1:19" s="94" customFormat="1" ht="48" customHeight="1" x14ac:dyDescent="0.2">
      <c r="A27" s="192" t="s">
        <v>152</v>
      </c>
      <c r="B27" s="192"/>
      <c r="C27" s="192"/>
      <c r="D27" s="192"/>
    </row>
    <row r="28" spans="1:19" s="66" customFormat="1" ht="21.75" customHeight="1" x14ac:dyDescent="0.25">
      <c r="A28" s="199" t="s">
        <v>153</v>
      </c>
      <c r="B28" s="199"/>
      <c r="C28" s="199"/>
      <c r="D28" s="199"/>
    </row>
    <row r="29" spans="1:19" s="66" customFormat="1" ht="22.5" customHeight="1" x14ac:dyDescent="0.25">
      <c r="A29" s="192" t="s">
        <v>44</v>
      </c>
      <c r="B29" s="192"/>
      <c r="C29" s="192"/>
      <c r="D29" s="192"/>
    </row>
    <row r="30" spans="1:19" s="66" customFormat="1" ht="22.5" customHeight="1" x14ac:dyDescent="0.25">
      <c r="A30" s="192" t="s">
        <v>45</v>
      </c>
      <c r="B30" s="192"/>
      <c r="C30" s="192"/>
      <c r="D30" s="67"/>
    </row>
  </sheetData>
  <mergeCells count="24"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</mergeCells>
  <pageMargins left="0.70866141732283472" right="0.70866141732283472" top="0.35433070866141736" bottom="0.74803149606299213" header="0.31496062992125984" footer="0.31496062992125984"/>
  <pageSetup paperSize="9" scale="91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U114"/>
  <sheetViews>
    <sheetView view="pageBreakPreview" topLeftCell="A12" zoomScaleSheetLayoutView="100" workbookViewId="0">
      <selection activeCell="A22" sqref="A22:E22"/>
    </sheetView>
  </sheetViews>
  <sheetFormatPr defaultRowHeight="15" x14ac:dyDescent="0.25"/>
  <cols>
    <col min="1" max="1" width="58.28515625" style="139" customWidth="1"/>
    <col min="2" max="2" width="13.85546875" style="139" customWidth="1"/>
    <col min="3" max="3" width="12" style="139" customWidth="1"/>
    <col min="4" max="4" width="12.42578125" style="139" customWidth="1"/>
    <col min="5" max="5" width="14.7109375" style="139" customWidth="1"/>
    <col min="6" max="255" width="8.140625" style="139" customWidth="1"/>
    <col min="256" max="256" width="8.7109375" style="10" customWidth="1"/>
    <col min="257" max="257" width="31.5703125" style="10" customWidth="1"/>
    <col min="258" max="258" width="13.85546875" style="10" customWidth="1"/>
    <col min="259" max="259" width="19.140625" style="10" customWidth="1"/>
    <col min="260" max="260" width="17.5703125" style="10" customWidth="1"/>
    <col min="261" max="261" width="14.7109375" style="10" customWidth="1"/>
    <col min="262" max="511" width="8.140625" style="10" customWidth="1"/>
    <col min="512" max="512" width="8.7109375" style="10" customWidth="1"/>
    <col min="513" max="513" width="31.5703125" style="10" customWidth="1"/>
    <col min="514" max="514" width="13.85546875" style="10" customWidth="1"/>
    <col min="515" max="515" width="19.140625" style="10" customWidth="1"/>
    <col min="516" max="516" width="17.5703125" style="10" customWidth="1"/>
    <col min="517" max="517" width="14.7109375" style="10" customWidth="1"/>
    <col min="518" max="767" width="8.140625" style="10" customWidth="1"/>
    <col min="768" max="768" width="8.7109375" style="10" customWidth="1"/>
    <col min="769" max="769" width="31.5703125" style="10" customWidth="1"/>
    <col min="770" max="770" width="13.85546875" style="10" customWidth="1"/>
    <col min="771" max="771" width="19.140625" style="10" customWidth="1"/>
    <col min="772" max="772" width="17.5703125" style="10" customWidth="1"/>
    <col min="773" max="773" width="14.7109375" style="10" customWidth="1"/>
    <col min="774" max="1023" width="8.140625" style="10" customWidth="1"/>
    <col min="1024" max="1024" width="8.7109375" style="10" customWidth="1"/>
    <col min="1025" max="1025" width="31.5703125" style="10" customWidth="1"/>
    <col min="1026" max="1026" width="13.85546875" style="10" customWidth="1"/>
    <col min="1027" max="1027" width="19.140625" style="10" customWidth="1"/>
    <col min="1028" max="1028" width="17.5703125" style="10" customWidth="1"/>
    <col min="1029" max="1029" width="14.7109375" style="10" customWidth="1"/>
    <col min="1030" max="1279" width="8.140625" style="10" customWidth="1"/>
    <col min="1280" max="1280" width="8.7109375" style="10" customWidth="1"/>
    <col min="1281" max="1281" width="31.5703125" style="10" customWidth="1"/>
    <col min="1282" max="1282" width="13.85546875" style="10" customWidth="1"/>
    <col min="1283" max="1283" width="19.140625" style="10" customWidth="1"/>
    <col min="1284" max="1284" width="17.5703125" style="10" customWidth="1"/>
    <col min="1285" max="1285" width="14.7109375" style="10" customWidth="1"/>
    <col min="1286" max="1535" width="8.140625" style="10" customWidth="1"/>
    <col min="1536" max="1536" width="8.7109375" style="10" customWidth="1"/>
    <col min="1537" max="1537" width="31.5703125" style="10" customWidth="1"/>
    <col min="1538" max="1538" width="13.85546875" style="10" customWidth="1"/>
    <col min="1539" max="1539" width="19.140625" style="10" customWidth="1"/>
    <col min="1540" max="1540" width="17.5703125" style="10" customWidth="1"/>
    <col min="1541" max="1541" width="14.7109375" style="10" customWidth="1"/>
    <col min="1542" max="1791" width="8.140625" style="10" customWidth="1"/>
    <col min="1792" max="1792" width="8.7109375" style="10" customWidth="1"/>
    <col min="1793" max="1793" width="31.5703125" style="10" customWidth="1"/>
    <col min="1794" max="1794" width="13.85546875" style="10" customWidth="1"/>
    <col min="1795" max="1795" width="19.140625" style="10" customWidth="1"/>
    <col min="1796" max="1796" width="17.5703125" style="10" customWidth="1"/>
    <col min="1797" max="1797" width="14.7109375" style="10" customWidth="1"/>
    <col min="1798" max="2047" width="8.140625" style="10" customWidth="1"/>
    <col min="2048" max="2048" width="8.7109375" style="10" customWidth="1"/>
    <col min="2049" max="2049" width="31.5703125" style="10" customWidth="1"/>
    <col min="2050" max="2050" width="13.85546875" style="10" customWidth="1"/>
    <col min="2051" max="2051" width="19.140625" style="10" customWidth="1"/>
    <col min="2052" max="2052" width="17.5703125" style="10" customWidth="1"/>
    <col min="2053" max="2053" width="14.7109375" style="10" customWidth="1"/>
    <col min="2054" max="2303" width="8.140625" style="10" customWidth="1"/>
    <col min="2304" max="2304" width="8.7109375" style="10" customWidth="1"/>
    <col min="2305" max="2305" width="31.5703125" style="10" customWidth="1"/>
    <col min="2306" max="2306" width="13.85546875" style="10" customWidth="1"/>
    <col min="2307" max="2307" width="19.140625" style="10" customWidth="1"/>
    <col min="2308" max="2308" width="17.5703125" style="10" customWidth="1"/>
    <col min="2309" max="2309" width="14.7109375" style="10" customWidth="1"/>
    <col min="2310" max="2559" width="8.140625" style="10" customWidth="1"/>
    <col min="2560" max="2560" width="8.7109375" style="10" customWidth="1"/>
    <col min="2561" max="2561" width="31.5703125" style="10" customWidth="1"/>
    <col min="2562" max="2562" width="13.85546875" style="10" customWidth="1"/>
    <col min="2563" max="2563" width="19.140625" style="10" customWidth="1"/>
    <col min="2564" max="2564" width="17.5703125" style="10" customWidth="1"/>
    <col min="2565" max="2565" width="14.7109375" style="10" customWidth="1"/>
    <col min="2566" max="2815" width="8.140625" style="10" customWidth="1"/>
    <col min="2816" max="2816" width="8.7109375" style="10" customWidth="1"/>
    <col min="2817" max="2817" width="31.5703125" style="10" customWidth="1"/>
    <col min="2818" max="2818" width="13.85546875" style="10" customWidth="1"/>
    <col min="2819" max="2819" width="19.140625" style="10" customWidth="1"/>
    <col min="2820" max="2820" width="17.5703125" style="10" customWidth="1"/>
    <col min="2821" max="2821" width="14.7109375" style="10" customWidth="1"/>
    <col min="2822" max="3071" width="8.140625" style="10" customWidth="1"/>
    <col min="3072" max="3072" width="8.7109375" style="10" customWidth="1"/>
    <col min="3073" max="3073" width="31.5703125" style="10" customWidth="1"/>
    <col min="3074" max="3074" width="13.85546875" style="10" customWidth="1"/>
    <col min="3075" max="3075" width="19.140625" style="10" customWidth="1"/>
    <col min="3076" max="3076" width="17.5703125" style="10" customWidth="1"/>
    <col min="3077" max="3077" width="14.7109375" style="10" customWidth="1"/>
    <col min="3078" max="3327" width="8.140625" style="10" customWidth="1"/>
    <col min="3328" max="3328" width="8.7109375" style="10" customWidth="1"/>
    <col min="3329" max="3329" width="31.5703125" style="10" customWidth="1"/>
    <col min="3330" max="3330" width="13.85546875" style="10" customWidth="1"/>
    <col min="3331" max="3331" width="19.140625" style="10" customWidth="1"/>
    <col min="3332" max="3332" width="17.5703125" style="10" customWidth="1"/>
    <col min="3333" max="3333" width="14.7109375" style="10" customWidth="1"/>
    <col min="3334" max="3583" width="8.140625" style="10" customWidth="1"/>
    <col min="3584" max="3584" width="8.7109375" style="10" customWidth="1"/>
    <col min="3585" max="3585" width="31.5703125" style="10" customWidth="1"/>
    <col min="3586" max="3586" width="13.85546875" style="10" customWidth="1"/>
    <col min="3587" max="3587" width="19.140625" style="10" customWidth="1"/>
    <col min="3588" max="3588" width="17.5703125" style="10" customWidth="1"/>
    <col min="3589" max="3589" width="14.7109375" style="10" customWidth="1"/>
    <col min="3590" max="3839" width="8.140625" style="10" customWidth="1"/>
    <col min="3840" max="3840" width="8.7109375" style="10" customWidth="1"/>
    <col min="3841" max="3841" width="31.5703125" style="10" customWidth="1"/>
    <col min="3842" max="3842" width="13.85546875" style="10" customWidth="1"/>
    <col min="3843" max="3843" width="19.140625" style="10" customWidth="1"/>
    <col min="3844" max="3844" width="17.5703125" style="10" customWidth="1"/>
    <col min="3845" max="3845" width="14.7109375" style="10" customWidth="1"/>
    <col min="3846" max="4095" width="8.140625" style="10" customWidth="1"/>
    <col min="4096" max="4096" width="8.7109375" style="10" customWidth="1"/>
    <col min="4097" max="4097" width="31.5703125" style="10" customWidth="1"/>
    <col min="4098" max="4098" width="13.85546875" style="10" customWidth="1"/>
    <col min="4099" max="4099" width="19.140625" style="10" customWidth="1"/>
    <col min="4100" max="4100" width="17.5703125" style="10" customWidth="1"/>
    <col min="4101" max="4101" width="14.7109375" style="10" customWidth="1"/>
    <col min="4102" max="4351" width="8.140625" style="10" customWidth="1"/>
    <col min="4352" max="4352" width="8.7109375" style="10" customWidth="1"/>
    <col min="4353" max="4353" width="31.5703125" style="10" customWidth="1"/>
    <col min="4354" max="4354" width="13.85546875" style="10" customWidth="1"/>
    <col min="4355" max="4355" width="19.140625" style="10" customWidth="1"/>
    <col min="4356" max="4356" width="17.5703125" style="10" customWidth="1"/>
    <col min="4357" max="4357" width="14.7109375" style="10" customWidth="1"/>
    <col min="4358" max="4607" width="8.140625" style="10" customWidth="1"/>
    <col min="4608" max="4608" width="8.7109375" style="10" customWidth="1"/>
    <col min="4609" max="4609" width="31.5703125" style="10" customWidth="1"/>
    <col min="4610" max="4610" width="13.85546875" style="10" customWidth="1"/>
    <col min="4611" max="4611" width="19.140625" style="10" customWidth="1"/>
    <col min="4612" max="4612" width="17.5703125" style="10" customWidth="1"/>
    <col min="4613" max="4613" width="14.7109375" style="10" customWidth="1"/>
    <col min="4614" max="4863" width="8.140625" style="10" customWidth="1"/>
    <col min="4864" max="4864" width="8.7109375" style="10" customWidth="1"/>
    <col min="4865" max="4865" width="31.5703125" style="10" customWidth="1"/>
    <col min="4866" max="4866" width="13.85546875" style="10" customWidth="1"/>
    <col min="4867" max="4867" width="19.140625" style="10" customWidth="1"/>
    <col min="4868" max="4868" width="17.5703125" style="10" customWidth="1"/>
    <col min="4869" max="4869" width="14.7109375" style="10" customWidth="1"/>
    <col min="4870" max="5119" width="8.140625" style="10" customWidth="1"/>
    <col min="5120" max="5120" width="8.7109375" style="10" customWidth="1"/>
    <col min="5121" max="5121" width="31.5703125" style="10" customWidth="1"/>
    <col min="5122" max="5122" width="13.85546875" style="10" customWidth="1"/>
    <col min="5123" max="5123" width="19.140625" style="10" customWidth="1"/>
    <col min="5124" max="5124" width="17.5703125" style="10" customWidth="1"/>
    <col min="5125" max="5125" width="14.7109375" style="10" customWidth="1"/>
    <col min="5126" max="5375" width="8.140625" style="10" customWidth="1"/>
    <col min="5376" max="5376" width="8.7109375" style="10" customWidth="1"/>
    <col min="5377" max="5377" width="31.5703125" style="10" customWidth="1"/>
    <col min="5378" max="5378" width="13.85546875" style="10" customWidth="1"/>
    <col min="5379" max="5379" width="19.140625" style="10" customWidth="1"/>
    <col min="5380" max="5380" width="17.5703125" style="10" customWidth="1"/>
    <col min="5381" max="5381" width="14.7109375" style="10" customWidth="1"/>
    <col min="5382" max="5631" width="8.140625" style="10" customWidth="1"/>
    <col min="5632" max="5632" width="8.7109375" style="10" customWidth="1"/>
    <col min="5633" max="5633" width="31.5703125" style="10" customWidth="1"/>
    <col min="5634" max="5634" width="13.85546875" style="10" customWidth="1"/>
    <col min="5635" max="5635" width="19.140625" style="10" customWidth="1"/>
    <col min="5636" max="5636" width="17.5703125" style="10" customWidth="1"/>
    <col min="5637" max="5637" width="14.7109375" style="10" customWidth="1"/>
    <col min="5638" max="5887" width="8.140625" style="10" customWidth="1"/>
    <col min="5888" max="5888" width="8.7109375" style="10" customWidth="1"/>
    <col min="5889" max="5889" width="31.5703125" style="10" customWidth="1"/>
    <col min="5890" max="5890" width="13.85546875" style="10" customWidth="1"/>
    <col min="5891" max="5891" width="19.140625" style="10" customWidth="1"/>
    <col min="5892" max="5892" width="17.5703125" style="10" customWidth="1"/>
    <col min="5893" max="5893" width="14.7109375" style="10" customWidth="1"/>
    <col min="5894" max="6143" width="8.140625" style="10" customWidth="1"/>
    <col min="6144" max="6144" width="8.7109375" style="10" customWidth="1"/>
    <col min="6145" max="6145" width="31.5703125" style="10" customWidth="1"/>
    <col min="6146" max="6146" width="13.85546875" style="10" customWidth="1"/>
    <col min="6147" max="6147" width="19.140625" style="10" customWidth="1"/>
    <col min="6148" max="6148" width="17.5703125" style="10" customWidth="1"/>
    <col min="6149" max="6149" width="14.7109375" style="10" customWidth="1"/>
    <col min="6150" max="6399" width="8.140625" style="10" customWidth="1"/>
    <col min="6400" max="6400" width="8.7109375" style="10" customWidth="1"/>
    <col min="6401" max="6401" width="31.5703125" style="10" customWidth="1"/>
    <col min="6402" max="6402" width="13.85546875" style="10" customWidth="1"/>
    <col min="6403" max="6403" width="19.140625" style="10" customWidth="1"/>
    <col min="6404" max="6404" width="17.5703125" style="10" customWidth="1"/>
    <col min="6405" max="6405" width="14.7109375" style="10" customWidth="1"/>
    <col min="6406" max="6655" width="8.140625" style="10" customWidth="1"/>
    <col min="6656" max="6656" width="8.7109375" style="10" customWidth="1"/>
    <col min="6657" max="6657" width="31.5703125" style="10" customWidth="1"/>
    <col min="6658" max="6658" width="13.85546875" style="10" customWidth="1"/>
    <col min="6659" max="6659" width="19.140625" style="10" customWidth="1"/>
    <col min="6660" max="6660" width="17.5703125" style="10" customWidth="1"/>
    <col min="6661" max="6661" width="14.7109375" style="10" customWidth="1"/>
    <col min="6662" max="6911" width="8.140625" style="10" customWidth="1"/>
    <col min="6912" max="6912" width="8.7109375" style="10" customWidth="1"/>
    <col min="6913" max="6913" width="31.5703125" style="10" customWidth="1"/>
    <col min="6914" max="6914" width="13.85546875" style="10" customWidth="1"/>
    <col min="6915" max="6915" width="19.140625" style="10" customWidth="1"/>
    <col min="6916" max="6916" width="17.5703125" style="10" customWidth="1"/>
    <col min="6917" max="6917" width="14.7109375" style="10" customWidth="1"/>
    <col min="6918" max="7167" width="8.140625" style="10" customWidth="1"/>
    <col min="7168" max="7168" width="8.7109375" style="10" customWidth="1"/>
    <col min="7169" max="7169" width="31.5703125" style="10" customWidth="1"/>
    <col min="7170" max="7170" width="13.85546875" style="10" customWidth="1"/>
    <col min="7171" max="7171" width="19.140625" style="10" customWidth="1"/>
    <col min="7172" max="7172" width="17.5703125" style="10" customWidth="1"/>
    <col min="7173" max="7173" width="14.7109375" style="10" customWidth="1"/>
    <col min="7174" max="7423" width="8.140625" style="10" customWidth="1"/>
    <col min="7424" max="7424" width="8.7109375" style="10" customWidth="1"/>
    <col min="7425" max="7425" width="31.5703125" style="10" customWidth="1"/>
    <col min="7426" max="7426" width="13.85546875" style="10" customWidth="1"/>
    <col min="7427" max="7427" width="19.140625" style="10" customWidth="1"/>
    <col min="7428" max="7428" width="17.5703125" style="10" customWidth="1"/>
    <col min="7429" max="7429" width="14.7109375" style="10" customWidth="1"/>
    <col min="7430" max="7679" width="8.140625" style="10" customWidth="1"/>
    <col min="7680" max="7680" width="8.7109375" style="10" customWidth="1"/>
    <col min="7681" max="7681" width="31.5703125" style="10" customWidth="1"/>
    <col min="7682" max="7682" width="13.85546875" style="10" customWidth="1"/>
    <col min="7683" max="7683" width="19.140625" style="10" customWidth="1"/>
    <col min="7684" max="7684" width="17.5703125" style="10" customWidth="1"/>
    <col min="7685" max="7685" width="14.7109375" style="10" customWidth="1"/>
    <col min="7686" max="7935" width="8.140625" style="10" customWidth="1"/>
    <col min="7936" max="7936" width="8.7109375" style="10" customWidth="1"/>
    <col min="7937" max="7937" width="31.5703125" style="10" customWidth="1"/>
    <col min="7938" max="7938" width="13.85546875" style="10" customWidth="1"/>
    <col min="7939" max="7939" width="19.140625" style="10" customWidth="1"/>
    <col min="7940" max="7940" width="17.5703125" style="10" customWidth="1"/>
    <col min="7941" max="7941" width="14.7109375" style="10" customWidth="1"/>
    <col min="7942" max="8191" width="8.140625" style="10" customWidth="1"/>
    <col min="8192" max="8192" width="8.7109375" style="10" customWidth="1"/>
    <col min="8193" max="8193" width="31.5703125" style="10" customWidth="1"/>
    <col min="8194" max="8194" width="13.85546875" style="10" customWidth="1"/>
    <col min="8195" max="8195" width="19.140625" style="10" customWidth="1"/>
    <col min="8196" max="8196" width="17.5703125" style="10" customWidth="1"/>
    <col min="8197" max="8197" width="14.7109375" style="10" customWidth="1"/>
    <col min="8198" max="8447" width="8.140625" style="10" customWidth="1"/>
    <col min="8448" max="8448" width="8.7109375" style="10" customWidth="1"/>
    <col min="8449" max="8449" width="31.5703125" style="10" customWidth="1"/>
    <col min="8450" max="8450" width="13.85546875" style="10" customWidth="1"/>
    <col min="8451" max="8451" width="19.140625" style="10" customWidth="1"/>
    <col min="8452" max="8452" width="17.5703125" style="10" customWidth="1"/>
    <col min="8453" max="8453" width="14.7109375" style="10" customWidth="1"/>
    <col min="8454" max="8703" width="8.140625" style="10" customWidth="1"/>
    <col min="8704" max="8704" width="8.7109375" style="10" customWidth="1"/>
    <col min="8705" max="8705" width="31.5703125" style="10" customWidth="1"/>
    <col min="8706" max="8706" width="13.85546875" style="10" customWidth="1"/>
    <col min="8707" max="8707" width="19.140625" style="10" customWidth="1"/>
    <col min="8708" max="8708" width="17.5703125" style="10" customWidth="1"/>
    <col min="8709" max="8709" width="14.7109375" style="10" customWidth="1"/>
    <col min="8710" max="8959" width="8.140625" style="10" customWidth="1"/>
    <col min="8960" max="8960" width="8.7109375" style="10" customWidth="1"/>
    <col min="8961" max="8961" width="31.5703125" style="10" customWidth="1"/>
    <col min="8962" max="8962" width="13.85546875" style="10" customWidth="1"/>
    <col min="8963" max="8963" width="19.140625" style="10" customWidth="1"/>
    <col min="8964" max="8964" width="17.5703125" style="10" customWidth="1"/>
    <col min="8965" max="8965" width="14.7109375" style="10" customWidth="1"/>
    <col min="8966" max="9215" width="8.140625" style="10" customWidth="1"/>
    <col min="9216" max="9216" width="8.7109375" style="10" customWidth="1"/>
    <col min="9217" max="9217" width="31.5703125" style="10" customWidth="1"/>
    <col min="9218" max="9218" width="13.85546875" style="10" customWidth="1"/>
    <col min="9219" max="9219" width="19.140625" style="10" customWidth="1"/>
    <col min="9220" max="9220" width="17.5703125" style="10" customWidth="1"/>
    <col min="9221" max="9221" width="14.7109375" style="10" customWidth="1"/>
    <col min="9222" max="9471" width="8.140625" style="10" customWidth="1"/>
    <col min="9472" max="9472" width="8.7109375" style="10" customWidth="1"/>
    <col min="9473" max="9473" width="31.5703125" style="10" customWidth="1"/>
    <col min="9474" max="9474" width="13.85546875" style="10" customWidth="1"/>
    <col min="9475" max="9475" width="19.140625" style="10" customWidth="1"/>
    <col min="9476" max="9476" width="17.5703125" style="10" customWidth="1"/>
    <col min="9477" max="9477" width="14.7109375" style="10" customWidth="1"/>
    <col min="9478" max="9727" width="8.140625" style="10" customWidth="1"/>
    <col min="9728" max="9728" width="8.7109375" style="10" customWidth="1"/>
    <col min="9729" max="9729" width="31.5703125" style="10" customWidth="1"/>
    <col min="9730" max="9730" width="13.85546875" style="10" customWidth="1"/>
    <col min="9731" max="9731" width="19.140625" style="10" customWidth="1"/>
    <col min="9732" max="9732" width="17.5703125" style="10" customWidth="1"/>
    <col min="9733" max="9733" width="14.7109375" style="10" customWidth="1"/>
    <col min="9734" max="9983" width="8.140625" style="10" customWidth="1"/>
    <col min="9984" max="9984" width="8.7109375" style="10" customWidth="1"/>
    <col min="9985" max="9985" width="31.5703125" style="10" customWidth="1"/>
    <col min="9986" max="9986" width="13.85546875" style="10" customWidth="1"/>
    <col min="9987" max="9987" width="19.140625" style="10" customWidth="1"/>
    <col min="9988" max="9988" width="17.5703125" style="10" customWidth="1"/>
    <col min="9989" max="9989" width="14.7109375" style="10" customWidth="1"/>
    <col min="9990" max="10239" width="8.140625" style="10" customWidth="1"/>
    <col min="10240" max="10240" width="8.7109375" style="10" customWidth="1"/>
    <col min="10241" max="10241" width="31.5703125" style="10" customWidth="1"/>
    <col min="10242" max="10242" width="13.85546875" style="10" customWidth="1"/>
    <col min="10243" max="10243" width="19.140625" style="10" customWidth="1"/>
    <col min="10244" max="10244" width="17.5703125" style="10" customWidth="1"/>
    <col min="10245" max="10245" width="14.7109375" style="10" customWidth="1"/>
    <col min="10246" max="10495" width="8.140625" style="10" customWidth="1"/>
    <col min="10496" max="10496" width="8.7109375" style="10" customWidth="1"/>
    <col min="10497" max="10497" width="31.5703125" style="10" customWidth="1"/>
    <col min="10498" max="10498" width="13.85546875" style="10" customWidth="1"/>
    <col min="10499" max="10499" width="19.140625" style="10" customWidth="1"/>
    <col min="10500" max="10500" width="17.5703125" style="10" customWidth="1"/>
    <col min="10501" max="10501" width="14.7109375" style="10" customWidth="1"/>
    <col min="10502" max="10751" width="8.140625" style="10" customWidth="1"/>
    <col min="10752" max="10752" width="8.7109375" style="10" customWidth="1"/>
    <col min="10753" max="10753" width="31.5703125" style="10" customWidth="1"/>
    <col min="10754" max="10754" width="13.85546875" style="10" customWidth="1"/>
    <col min="10755" max="10755" width="19.140625" style="10" customWidth="1"/>
    <col min="10756" max="10756" width="17.5703125" style="10" customWidth="1"/>
    <col min="10757" max="10757" width="14.7109375" style="10" customWidth="1"/>
    <col min="10758" max="11007" width="8.140625" style="10" customWidth="1"/>
    <col min="11008" max="11008" width="8.7109375" style="10" customWidth="1"/>
    <col min="11009" max="11009" width="31.5703125" style="10" customWidth="1"/>
    <col min="11010" max="11010" width="13.85546875" style="10" customWidth="1"/>
    <col min="11011" max="11011" width="19.140625" style="10" customWidth="1"/>
    <col min="11012" max="11012" width="17.5703125" style="10" customWidth="1"/>
    <col min="11013" max="11013" width="14.7109375" style="10" customWidth="1"/>
    <col min="11014" max="11263" width="8.140625" style="10" customWidth="1"/>
    <col min="11264" max="11264" width="8.7109375" style="10" customWidth="1"/>
    <col min="11265" max="11265" width="31.5703125" style="10" customWidth="1"/>
    <col min="11266" max="11266" width="13.85546875" style="10" customWidth="1"/>
    <col min="11267" max="11267" width="19.140625" style="10" customWidth="1"/>
    <col min="11268" max="11268" width="17.5703125" style="10" customWidth="1"/>
    <col min="11269" max="11269" width="14.7109375" style="10" customWidth="1"/>
    <col min="11270" max="11519" width="8.140625" style="10" customWidth="1"/>
    <col min="11520" max="11520" width="8.7109375" style="10" customWidth="1"/>
    <col min="11521" max="11521" width="31.5703125" style="10" customWidth="1"/>
    <col min="11522" max="11522" width="13.85546875" style="10" customWidth="1"/>
    <col min="11523" max="11523" width="19.140625" style="10" customWidth="1"/>
    <col min="11524" max="11524" width="17.5703125" style="10" customWidth="1"/>
    <col min="11525" max="11525" width="14.7109375" style="10" customWidth="1"/>
    <col min="11526" max="11775" width="8.140625" style="10" customWidth="1"/>
    <col min="11776" max="11776" width="8.7109375" style="10" customWidth="1"/>
    <col min="11777" max="11777" width="31.5703125" style="10" customWidth="1"/>
    <col min="11778" max="11778" width="13.85546875" style="10" customWidth="1"/>
    <col min="11779" max="11779" width="19.140625" style="10" customWidth="1"/>
    <col min="11780" max="11780" width="17.5703125" style="10" customWidth="1"/>
    <col min="11781" max="11781" width="14.7109375" style="10" customWidth="1"/>
    <col min="11782" max="12031" width="8.140625" style="10" customWidth="1"/>
    <col min="12032" max="12032" width="8.7109375" style="10" customWidth="1"/>
    <col min="12033" max="12033" width="31.5703125" style="10" customWidth="1"/>
    <col min="12034" max="12034" width="13.85546875" style="10" customWidth="1"/>
    <col min="12035" max="12035" width="19.140625" style="10" customWidth="1"/>
    <col min="12036" max="12036" width="17.5703125" style="10" customWidth="1"/>
    <col min="12037" max="12037" width="14.7109375" style="10" customWidth="1"/>
    <col min="12038" max="12287" width="8.140625" style="10" customWidth="1"/>
    <col min="12288" max="12288" width="8.7109375" style="10" customWidth="1"/>
    <col min="12289" max="12289" width="31.5703125" style="10" customWidth="1"/>
    <col min="12290" max="12290" width="13.85546875" style="10" customWidth="1"/>
    <col min="12291" max="12291" width="19.140625" style="10" customWidth="1"/>
    <col min="12292" max="12292" width="17.5703125" style="10" customWidth="1"/>
    <col min="12293" max="12293" width="14.7109375" style="10" customWidth="1"/>
    <col min="12294" max="12543" width="8.140625" style="10" customWidth="1"/>
    <col min="12544" max="12544" width="8.7109375" style="10" customWidth="1"/>
    <col min="12545" max="12545" width="31.5703125" style="10" customWidth="1"/>
    <col min="12546" max="12546" width="13.85546875" style="10" customWidth="1"/>
    <col min="12547" max="12547" width="19.140625" style="10" customWidth="1"/>
    <col min="12548" max="12548" width="17.5703125" style="10" customWidth="1"/>
    <col min="12549" max="12549" width="14.7109375" style="10" customWidth="1"/>
    <col min="12550" max="12799" width="8.140625" style="10" customWidth="1"/>
    <col min="12800" max="12800" width="8.7109375" style="10" customWidth="1"/>
    <col min="12801" max="12801" width="31.5703125" style="10" customWidth="1"/>
    <col min="12802" max="12802" width="13.85546875" style="10" customWidth="1"/>
    <col min="12803" max="12803" width="19.140625" style="10" customWidth="1"/>
    <col min="12804" max="12804" width="17.5703125" style="10" customWidth="1"/>
    <col min="12805" max="12805" width="14.7109375" style="10" customWidth="1"/>
    <col min="12806" max="13055" width="8.140625" style="10" customWidth="1"/>
    <col min="13056" max="13056" width="8.7109375" style="10" customWidth="1"/>
    <col min="13057" max="13057" width="31.5703125" style="10" customWidth="1"/>
    <col min="13058" max="13058" width="13.85546875" style="10" customWidth="1"/>
    <col min="13059" max="13059" width="19.140625" style="10" customWidth="1"/>
    <col min="13060" max="13060" width="17.5703125" style="10" customWidth="1"/>
    <col min="13061" max="13061" width="14.7109375" style="10" customWidth="1"/>
    <col min="13062" max="13311" width="8.140625" style="10" customWidth="1"/>
    <col min="13312" max="13312" width="8.7109375" style="10" customWidth="1"/>
    <col min="13313" max="13313" width="31.5703125" style="10" customWidth="1"/>
    <col min="13314" max="13314" width="13.85546875" style="10" customWidth="1"/>
    <col min="13315" max="13315" width="19.140625" style="10" customWidth="1"/>
    <col min="13316" max="13316" width="17.5703125" style="10" customWidth="1"/>
    <col min="13317" max="13317" width="14.7109375" style="10" customWidth="1"/>
    <col min="13318" max="13567" width="8.140625" style="10" customWidth="1"/>
    <col min="13568" max="13568" width="8.7109375" style="10" customWidth="1"/>
    <col min="13569" max="13569" width="31.5703125" style="10" customWidth="1"/>
    <col min="13570" max="13570" width="13.85546875" style="10" customWidth="1"/>
    <col min="13571" max="13571" width="19.140625" style="10" customWidth="1"/>
    <col min="13572" max="13572" width="17.5703125" style="10" customWidth="1"/>
    <col min="13573" max="13573" width="14.7109375" style="10" customWidth="1"/>
    <col min="13574" max="13823" width="8.140625" style="10" customWidth="1"/>
    <col min="13824" max="13824" width="8.7109375" style="10" customWidth="1"/>
    <col min="13825" max="13825" width="31.5703125" style="10" customWidth="1"/>
    <col min="13826" max="13826" width="13.85546875" style="10" customWidth="1"/>
    <col min="13827" max="13827" width="19.140625" style="10" customWidth="1"/>
    <col min="13828" max="13828" width="17.5703125" style="10" customWidth="1"/>
    <col min="13829" max="13829" width="14.7109375" style="10" customWidth="1"/>
    <col min="13830" max="14079" width="8.140625" style="10" customWidth="1"/>
    <col min="14080" max="14080" width="8.7109375" style="10" customWidth="1"/>
    <col min="14081" max="14081" width="31.5703125" style="10" customWidth="1"/>
    <col min="14082" max="14082" width="13.85546875" style="10" customWidth="1"/>
    <col min="14083" max="14083" width="19.140625" style="10" customWidth="1"/>
    <col min="14084" max="14084" width="17.5703125" style="10" customWidth="1"/>
    <col min="14085" max="14085" width="14.7109375" style="10" customWidth="1"/>
    <col min="14086" max="14335" width="8.140625" style="10" customWidth="1"/>
    <col min="14336" max="14336" width="8.7109375" style="10" customWidth="1"/>
    <col min="14337" max="14337" width="31.5703125" style="10" customWidth="1"/>
    <col min="14338" max="14338" width="13.85546875" style="10" customWidth="1"/>
    <col min="14339" max="14339" width="19.140625" style="10" customWidth="1"/>
    <col min="14340" max="14340" width="17.5703125" style="10" customWidth="1"/>
    <col min="14341" max="14341" width="14.7109375" style="10" customWidth="1"/>
    <col min="14342" max="14591" width="8.140625" style="10" customWidth="1"/>
    <col min="14592" max="14592" width="8.7109375" style="10" customWidth="1"/>
    <col min="14593" max="14593" width="31.5703125" style="10" customWidth="1"/>
    <col min="14594" max="14594" width="13.85546875" style="10" customWidth="1"/>
    <col min="14595" max="14595" width="19.140625" style="10" customWidth="1"/>
    <col min="14596" max="14596" width="17.5703125" style="10" customWidth="1"/>
    <col min="14597" max="14597" width="14.7109375" style="10" customWidth="1"/>
    <col min="14598" max="14847" width="8.140625" style="10" customWidth="1"/>
    <col min="14848" max="14848" width="8.7109375" style="10" customWidth="1"/>
    <col min="14849" max="14849" width="31.5703125" style="10" customWidth="1"/>
    <col min="14850" max="14850" width="13.85546875" style="10" customWidth="1"/>
    <col min="14851" max="14851" width="19.140625" style="10" customWidth="1"/>
    <col min="14852" max="14852" width="17.5703125" style="10" customWidth="1"/>
    <col min="14853" max="14853" width="14.7109375" style="10" customWidth="1"/>
    <col min="14854" max="15103" width="8.140625" style="10" customWidth="1"/>
    <col min="15104" max="15104" width="8.7109375" style="10" customWidth="1"/>
    <col min="15105" max="15105" width="31.5703125" style="10" customWidth="1"/>
    <col min="15106" max="15106" width="13.85546875" style="10" customWidth="1"/>
    <col min="15107" max="15107" width="19.140625" style="10" customWidth="1"/>
    <col min="15108" max="15108" width="17.5703125" style="10" customWidth="1"/>
    <col min="15109" max="15109" width="14.7109375" style="10" customWidth="1"/>
    <col min="15110" max="15359" width="8.140625" style="10" customWidth="1"/>
    <col min="15360" max="15360" width="8.7109375" style="10" customWidth="1"/>
    <col min="15361" max="15361" width="31.5703125" style="10" customWidth="1"/>
    <col min="15362" max="15362" width="13.85546875" style="10" customWidth="1"/>
    <col min="15363" max="15363" width="19.140625" style="10" customWidth="1"/>
    <col min="15364" max="15364" width="17.5703125" style="10" customWidth="1"/>
    <col min="15365" max="15365" width="14.7109375" style="10" customWidth="1"/>
    <col min="15366" max="15615" width="8.140625" style="10" customWidth="1"/>
    <col min="15616" max="15616" width="8.7109375" style="10" customWidth="1"/>
    <col min="15617" max="15617" width="31.5703125" style="10" customWidth="1"/>
    <col min="15618" max="15618" width="13.85546875" style="10" customWidth="1"/>
    <col min="15619" max="15619" width="19.140625" style="10" customWidth="1"/>
    <col min="15620" max="15620" width="17.5703125" style="10" customWidth="1"/>
    <col min="15621" max="15621" width="14.7109375" style="10" customWidth="1"/>
    <col min="15622" max="15871" width="8.140625" style="10" customWidth="1"/>
    <col min="15872" max="15872" width="8.7109375" style="10" customWidth="1"/>
    <col min="15873" max="15873" width="31.5703125" style="10" customWidth="1"/>
    <col min="15874" max="15874" width="13.85546875" style="10" customWidth="1"/>
    <col min="15875" max="15875" width="19.140625" style="10" customWidth="1"/>
    <col min="15876" max="15876" width="17.5703125" style="10" customWidth="1"/>
    <col min="15877" max="15877" width="14.7109375" style="10" customWidth="1"/>
    <col min="15878" max="16127" width="8.140625" style="10" customWidth="1"/>
    <col min="16128" max="16128" width="8.7109375" style="10" customWidth="1"/>
    <col min="16129" max="16129" width="31.5703125" style="10" customWidth="1"/>
    <col min="16130" max="16130" width="13.85546875" style="10" customWidth="1"/>
    <col min="16131" max="16131" width="19.140625" style="10" customWidth="1"/>
    <col min="16132" max="16132" width="17.5703125" style="10" customWidth="1"/>
    <col min="16133" max="16133" width="14.7109375" style="10" customWidth="1"/>
    <col min="16134" max="16384" width="8.140625" style="10" customWidth="1"/>
  </cols>
  <sheetData>
    <row r="1" spans="1:5" s="139" customFormat="1" ht="23.25" customHeight="1" x14ac:dyDescent="0.25">
      <c r="A1" s="213"/>
      <c r="B1" s="213"/>
      <c r="C1" s="213"/>
      <c r="D1" s="213"/>
      <c r="E1" s="213"/>
    </row>
    <row r="2" spans="1:5" s="139" customFormat="1" x14ac:dyDescent="0.25">
      <c r="A2" s="213" t="s">
        <v>208</v>
      </c>
      <c r="B2" s="213"/>
      <c r="C2" s="213"/>
      <c r="D2" s="213"/>
      <c r="E2" s="213"/>
    </row>
    <row r="3" spans="1:5" s="139" customFormat="1" ht="15.75" customHeight="1" x14ac:dyDescent="0.25">
      <c r="B3" s="213" t="s">
        <v>265</v>
      </c>
      <c r="C3" s="213"/>
      <c r="D3" s="213"/>
      <c r="E3" s="213"/>
    </row>
    <row r="4" spans="1:5" s="139" customFormat="1" x14ac:dyDescent="0.25">
      <c r="A4" s="214" t="s">
        <v>209</v>
      </c>
      <c r="B4" s="214"/>
      <c r="C4" s="214"/>
      <c r="D4" s="214"/>
      <c r="E4" s="214"/>
    </row>
    <row r="5" spans="1:5" s="139" customFormat="1" x14ac:dyDescent="0.25">
      <c r="A5" s="214" t="s">
        <v>210</v>
      </c>
      <c r="B5" s="214"/>
      <c r="C5" s="214"/>
      <c r="D5" s="214"/>
      <c r="E5" s="214"/>
    </row>
    <row r="6" spans="1:5" s="139" customFormat="1" ht="26.25" customHeight="1" x14ac:dyDescent="0.25">
      <c r="A6" s="213" t="s">
        <v>211</v>
      </c>
      <c r="B6" s="213"/>
      <c r="C6" s="213"/>
      <c r="D6" s="213"/>
      <c r="E6" s="139" t="s">
        <v>275</v>
      </c>
    </row>
    <row r="7" spans="1:5" s="139" customFormat="1" x14ac:dyDescent="0.25">
      <c r="A7" s="213"/>
      <c r="B7" s="213"/>
      <c r="C7" s="213"/>
      <c r="D7" s="213"/>
      <c r="E7" s="213"/>
    </row>
    <row r="8" spans="1:5" s="139" customFormat="1" ht="28.5" customHeight="1" x14ac:dyDescent="0.25">
      <c r="A8" s="215" t="s">
        <v>266</v>
      </c>
      <c r="B8" s="215"/>
      <c r="C8" s="215"/>
      <c r="D8" s="215"/>
      <c r="E8" s="215"/>
    </row>
    <row r="9" spans="1:5" s="139" customFormat="1" ht="29.25" customHeight="1" x14ac:dyDescent="0.25">
      <c r="A9" s="215" t="s">
        <v>213</v>
      </c>
      <c r="B9" s="215"/>
      <c r="C9" s="215"/>
      <c r="D9" s="215"/>
      <c r="E9" s="215"/>
    </row>
    <row r="10" spans="1:5" s="139" customFormat="1" ht="30" customHeight="1" x14ac:dyDescent="0.25">
      <c r="A10" s="215" t="s">
        <v>214</v>
      </c>
      <c r="B10" s="215"/>
      <c r="C10" s="215"/>
      <c r="D10" s="215"/>
      <c r="E10" s="215"/>
    </row>
    <row r="11" spans="1:5" s="139" customFormat="1" ht="30" customHeight="1" x14ac:dyDescent="0.25">
      <c r="A11" s="215" t="s">
        <v>215</v>
      </c>
      <c r="B11" s="215"/>
      <c r="C11" s="215"/>
      <c r="D11" s="215"/>
      <c r="E11" s="215"/>
    </row>
    <row r="12" spans="1:5" s="139" customFormat="1" ht="29.25" customHeight="1" x14ac:dyDescent="0.25">
      <c r="A12" s="215" t="s">
        <v>216</v>
      </c>
      <c r="B12" s="215"/>
      <c r="C12" s="215"/>
      <c r="D12" s="215"/>
      <c r="E12" s="215"/>
    </row>
    <row r="13" spans="1:5" s="139" customFormat="1" ht="28.5" customHeight="1" x14ac:dyDescent="0.25">
      <c r="A13" s="215" t="s">
        <v>217</v>
      </c>
      <c r="B13" s="215"/>
      <c r="C13" s="215"/>
      <c r="D13" s="215"/>
      <c r="E13" s="215"/>
    </row>
    <row r="14" spans="1:5" s="139" customFormat="1" ht="15.75" customHeight="1" x14ac:dyDescent="0.25">
      <c r="A14" s="213"/>
      <c r="B14" s="213"/>
      <c r="C14" s="213"/>
      <c r="D14" s="213"/>
      <c r="E14" s="213"/>
    </row>
    <row r="15" spans="1:5" s="139" customFormat="1" ht="135" x14ac:dyDescent="0.25">
      <c r="A15" s="140" t="s">
        <v>2</v>
      </c>
      <c r="B15" s="141" t="s">
        <v>219</v>
      </c>
      <c r="C15" s="141" t="s">
        <v>0</v>
      </c>
      <c r="D15" s="141" t="s">
        <v>218</v>
      </c>
      <c r="E15" s="141" t="s">
        <v>1</v>
      </c>
    </row>
    <row r="16" spans="1:5" s="139" customFormat="1" x14ac:dyDescent="0.25">
      <c r="A16" s="150" t="s">
        <v>8</v>
      </c>
      <c r="B16" s="142"/>
      <c r="C16" s="142"/>
      <c r="D16" s="142"/>
      <c r="E16" s="142"/>
    </row>
    <row r="17" spans="1:5" s="139" customFormat="1" x14ac:dyDescent="0.25">
      <c r="A17" s="140" t="s">
        <v>54</v>
      </c>
      <c r="B17" s="143" t="s">
        <v>21</v>
      </c>
      <c r="C17" s="143" t="s">
        <v>11</v>
      </c>
      <c r="D17" s="143">
        <v>0.13</v>
      </c>
      <c r="E17" s="143">
        <v>4882.6400000000003</v>
      </c>
    </row>
    <row r="18" spans="1:5" s="139" customFormat="1" ht="28.5" x14ac:dyDescent="0.25">
      <c r="A18" s="150" t="s">
        <v>220</v>
      </c>
      <c r="B18" s="142"/>
      <c r="C18" s="142"/>
      <c r="D18" s="142"/>
      <c r="E18" s="142"/>
    </row>
    <row r="19" spans="1:5" s="139" customFormat="1" x14ac:dyDescent="0.25">
      <c r="A19" s="140" t="s">
        <v>276</v>
      </c>
      <c r="B19" s="143" t="s">
        <v>22</v>
      </c>
      <c r="C19" s="143" t="s">
        <v>12</v>
      </c>
      <c r="D19" s="143">
        <f>E19</f>
        <v>281.06</v>
      </c>
      <c r="E19" s="143">
        <v>281.06</v>
      </c>
    </row>
    <row r="20" spans="1:5" s="139" customFormat="1" x14ac:dyDescent="0.25">
      <c r="A20" s="140" t="s">
        <v>277</v>
      </c>
      <c r="B20" s="143" t="s">
        <v>22</v>
      </c>
      <c r="C20" s="143" t="s">
        <v>12</v>
      </c>
      <c r="D20" s="143">
        <f t="shared" ref="D20:D38" si="0">E20</f>
        <v>38152.800000000003</v>
      </c>
      <c r="E20" s="143">
        <v>38152.800000000003</v>
      </c>
    </row>
    <row r="21" spans="1:5" s="139" customFormat="1" x14ac:dyDescent="0.25">
      <c r="A21" s="140" t="s">
        <v>156</v>
      </c>
      <c r="B21" s="143" t="s">
        <v>22</v>
      </c>
      <c r="C21" s="143" t="s">
        <v>20</v>
      </c>
      <c r="D21" s="143">
        <f t="shared" si="0"/>
        <v>1114.25</v>
      </c>
      <c r="E21" s="143">
        <v>1114.25</v>
      </c>
    </row>
    <row r="22" spans="1:5" s="139" customFormat="1" ht="30" x14ac:dyDescent="0.25">
      <c r="A22" s="140" t="s">
        <v>158</v>
      </c>
      <c r="B22" s="143" t="s">
        <v>22</v>
      </c>
      <c r="C22" s="143" t="s">
        <v>80</v>
      </c>
      <c r="D22" s="143">
        <f t="shared" si="0"/>
        <v>764.47</v>
      </c>
      <c r="E22" s="143">
        <v>764.47</v>
      </c>
    </row>
    <row r="23" spans="1:5" s="139" customFormat="1" ht="30" x14ac:dyDescent="0.25">
      <c r="A23" s="140" t="s">
        <v>278</v>
      </c>
      <c r="B23" s="143" t="s">
        <v>22</v>
      </c>
      <c r="C23" s="143" t="s">
        <v>80</v>
      </c>
      <c r="D23" s="143">
        <f t="shared" si="0"/>
        <v>681.09</v>
      </c>
      <c r="E23" s="143">
        <v>681.09</v>
      </c>
    </row>
    <row r="24" spans="1:5" s="139" customFormat="1" x14ac:dyDescent="0.25">
      <c r="A24" s="140" t="s">
        <v>279</v>
      </c>
      <c r="B24" s="143">
        <v>0.05</v>
      </c>
      <c r="C24" s="143" t="s">
        <v>80</v>
      </c>
      <c r="D24" s="143">
        <f>E24/B24</f>
        <v>30066.999999999996</v>
      </c>
      <c r="E24" s="143">
        <v>1503.35</v>
      </c>
    </row>
    <row r="25" spans="1:5" s="139" customFormat="1" x14ac:dyDescent="0.25">
      <c r="A25" s="140" t="s">
        <v>280</v>
      </c>
      <c r="B25" s="143">
        <v>1</v>
      </c>
      <c r="C25" s="143" t="s">
        <v>13</v>
      </c>
      <c r="D25" s="143">
        <f t="shared" ref="D25:D28" si="1">E25/B25</f>
        <v>671.11</v>
      </c>
      <c r="E25" s="143">
        <v>671.11</v>
      </c>
    </row>
    <row r="26" spans="1:5" s="139" customFormat="1" x14ac:dyDescent="0.25">
      <c r="A26" s="140" t="s">
        <v>281</v>
      </c>
      <c r="B26" s="143">
        <v>1</v>
      </c>
      <c r="C26" s="143" t="s">
        <v>13</v>
      </c>
      <c r="D26" s="143">
        <f t="shared" si="1"/>
        <v>333.04</v>
      </c>
      <c r="E26" s="143">
        <v>333.04</v>
      </c>
    </row>
    <row r="27" spans="1:5" s="139" customFormat="1" x14ac:dyDescent="0.25">
      <c r="A27" s="140" t="s">
        <v>282</v>
      </c>
      <c r="B27" s="143">
        <v>2</v>
      </c>
      <c r="C27" s="143" t="s">
        <v>13</v>
      </c>
      <c r="D27" s="143">
        <f t="shared" si="1"/>
        <v>565.91499999999996</v>
      </c>
      <c r="E27" s="143">
        <v>1131.83</v>
      </c>
    </row>
    <row r="28" spans="1:5" s="139" customFormat="1" x14ac:dyDescent="0.25">
      <c r="A28" s="140" t="s">
        <v>283</v>
      </c>
      <c r="B28" s="143">
        <v>8.0000000000000002E-3</v>
      </c>
      <c r="C28" s="143" t="s">
        <v>80</v>
      </c>
      <c r="D28" s="143">
        <f t="shared" si="1"/>
        <v>30072.5</v>
      </c>
      <c r="E28" s="143">
        <v>240.58</v>
      </c>
    </row>
    <row r="29" spans="1:5" s="139" customFormat="1" x14ac:dyDescent="0.25">
      <c r="A29" s="140" t="s">
        <v>284</v>
      </c>
      <c r="B29" s="143" t="s">
        <v>22</v>
      </c>
      <c r="C29" s="143" t="s">
        <v>13</v>
      </c>
      <c r="D29" s="143">
        <f t="shared" si="0"/>
        <v>2910.68</v>
      </c>
      <c r="E29" s="143">
        <v>2910.68</v>
      </c>
    </row>
    <row r="30" spans="1:5" s="139" customFormat="1" x14ac:dyDescent="0.25">
      <c r="A30" s="140" t="s">
        <v>285</v>
      </c>
      <c r="B30" s="143">
        <v>1</v>
      </c>
      <c r="C30" s="143" t="s">
        <v>13</v>
      </c>
      <c r="D30" s="143">
        <f t="shared" si="0"/>
        <v>3736.93</v>
      </c>
      <c r="E30" s="143">
        <v>3736.93</v>
      </c>
    </row>
    <row r="31" spans="1:5" s="139" customFormat="1" x14ac:dyDescent="0.25">
      <c r="A31" s="140" t="s">
        <v>229</v>
      </c>
      <c r="B31" s="143" t="s">
        <v>202</v>
      </c>
      <c r="C31" s="143" t="s">
        <v>12</v>
      </c>
      <c r="D31" s="143">
        <f t="shared" si="0"/>
        <v>221972.51</v>
      </c>
      <c r="E31" s="143">
        <v>221972.51</v>
      </c>
    </row>
    <row r="32" spans="1:5" s="139" customFormat="1" x14ac:dyDescent="0.25">
      <c r="A32" s="140" t="s">
        <v>230</v>
      </c>
      <c r="B32" s="143" t="s">
        <v>202</v>
      </c>
      <c r="C32" s="143" t="s">
        <v>12</v>
      </c>
      <c r="D32" s="143">
        <f t="shared" si="0"/>
        <v>3066.86</v>
      </c>
      <c r="E32" s="143">
        <v>3066.86</v>
      </c>
    </row>
    <row r="33" spans="1:5" s="139" customFormat="1" x14ac:dyDescent="0.25">
      <c r="A33" s="150" t="s">
        <v>286</v>
      </c>
      <c r="B33" s="142"/>
      <c r="C33" s="142"/>
      <c r="D33" s="143"/>
      <c r="E33" s="142"/>
    </row>
    <row r="34" spans="1:5" s="139" customFormat="1" x14ac:dyDescent="0.25">
      <c r="A34" s="140" t="s">
        <v>155</v>
      </c>
      <c r="B34" s="143" t="s">
        <v>201</v>
      </c>
      <c r="C34" s="143" t="s">
        <v>13</v>
      </c>
      <c r="D34" s="143">
        <f t="shared" si="0"/>
        <v>250</v>
      </c>
      <c r="E34" s="143">
        <v>250</v>
      </c>
    </row>
    <row r="35" spans="1:5" s="139" customFormat="1" ht="28.5" x14ac:dyDescent="0.25">
      <c r="A35" s="150" t="s">
        <v>89</v>
      </c>
      <c r="B35" s="142"/>
      <c r="C35" s="142"/>
      <c r="D35" s="143"/>
      <c r="E35" s="142"/>
    </row>
    <row r="36" spans="1:5" s="139" customFormat="1" ht="30" x14ac:dyDescent="0.25">
      <c r="A36" s="140" t="s">
        <v>161</v>
      </c>
      <c r="B36" s="143" t="s">
        <v>22</v>
      </c>
      <c r="C36" s="143" t="s">
        <v>11</v>
      </c>
      <c r="D36" s="143">
        <f t="shared" si="0"/>
        <v>39719.53</v>
      </c>
      <c r="E36" s="143">
        <v>39719.53</v>
      </c>
    </row>
    <row r="37" spans="1:5" s="139" customFormat="1" x14ac:dyDescent="0.25">
      <c r="A37" s="150" t="s">
        <v>90</v>
      </c>
      <c r="B37" s="142"/>
      <c r="C37" s="142"/>
      <c r="D37" s="143"/>
      <c r="E37" s="142"/>
    </row>
    <row r="38" spans="1:5" s="139" customFormat="1" x14ac:dyDescent="0.25">
      <c r="A38" s="140" t="s">
        <v>162</v>
      </c>
      <c r="B38" s="143" t="s">
        <v>201</v>
      </c>
      <c r="C38" s="143" t="s">
        <v>234</v>
      </c>
      <c r="D38" s="143">
        <f t="shared" si="0"/>
        <v>11700</v>
      </c>
      <c r="E38" s="143">
        <v>11700</v>
      </c>
    </row>
    <row r="39" spans="1:5" s="139" customFormat="1" ht="28.5" x14ac:dyDescent="0.25">
      <c r="A39" s="150" t="s">
        <v>235</v>
      </c>
      <c r="B39" s="142"/>
      <c r="C39" s="142"/>
      <c r="D39" s="142"/>
      <c r="E39" s="142"/>
    </row>
    <row r="40" spans="1:5" s="139" customFormat="1" x14ac:dyDescent="0.25">
      <c r="A40" s="140" t="s">
        <v>287</v>
      </c>
      <c r="B40" s="143">
        <v>1</v>
      </c>
      <c r="C40" s="143" t="s">
        <v>15</v>
      </c>
      <c r="D40" s="143">
        <f>E40/B40</f>
        <v>724.61</v>
      </c>
      <c r="E40" s="143">
        <v>724.61</v>
      </c>
    </row>
    <row r="41" spans="1:5" s="139" customFormat="1" ht="30" x14ac:dyDescent="0.25">
      <c r="A41" s="140" t="s">
        <v>288</v>
      </c>
      <c r="B41" s="143" t="s">
        <v>22</v>
      </c>
      <c r="C41" s="143" t="s">
        <v>16</v>
      </c>
      <c r="D41" s="143">
        <f>E41</f>
        <v>3766.38</v>
      </c>
      <c r="E41" s="143">
        <v>3766.38</v>
      </c>
    </row>
    <row r="42" spans="1:5" s="139" customFormat="1" x14ac:dyDescent="0.25">
      <c r="A42" s="140" t="s">
        <v>289</v>
      </c>
      <c r="B42" s="143">
        <v>1</v>
      </c>
      <c r="C42" s="143" t="s">
        <v>13</v>
      </c>
      <c r="D42" s="143">
        <f t="shared" ref="D42:D89" si="2">E42/B42</f>
        <v>1180.25</v>
      </c>
      <c r="E42" s="143">
        <v>1180.25</v>
      </c>
    </row>
    <row r="43" spans="1:5" s="139" customFormat="1" ht="30" x14ac:dyDescent="0.25">
      <c r="A43" s="140" t="s">
        <v>290</v>
      </c>
      <c r="B43" s="143">
        <v>0.01</v>
      </c>
      <c r="C43" s="143" t="s">
        <v>17</v>
      </c>
      <c r="D43" s="143">
        <f t="shared" si="2"/>
        <v>30407</v>
      </c>
      <c r="E43" s="143">
        <v>304.07</v>
      </c>
    </row>
    <row r="44" spans="1:5" s="139" customFormat="1" x14ac:dyDescent="0.25">
      <c r="A44" s="140" t="s">
        <v>291</v>
      </c>
      <c r="B44" s="143">
        <v>5.0000000000000001E-3</v>
      </c>
      <c r="C44" s="143" t="s">
        <v>80</v>
      </c>
      <c r="D44" s="143">
        <f t="shared" si="2"/>
        <v>9800</v>
      </c>
      <c r="E44" s="143">
        <v>49</v>
      </c>
    </row>
    <row r="45" spans="1:5" s="139" customFormat="1" x14ac:dyDescent="0.25">
      <c r="A45" s="140" t="s">
        <v>186</v>
      </c>
      <c r="B45" s="143">
        <v>3</v>
      </c>
      <c r="C45" s="143" t="s">
        <v>13</v>
      </c>
      <c r="D45" s="143">
        <f t="shared" si="2"/>
        <v>989.84666666666669</v>
      </c>
      <c r="E45" s="143">
        <v>2969.54</v>
      </c>
    </row>
    <row r="46" spans="1:5" s="139" customFormat="1" ht="30" x14ac:dyDescent="0.25">
      <c r="A46" s="140" t="s">
        <v>292</v>
      </c>
      <c r="B46" s="143">
        <v>1</v>
      </c>
      <c r="C46" s="143" t="s">
        <v>188</v>
      </c>
      <c r="D46" s="143">
        <f t="shared" si="2"/>
        <v>1088.9000000000001</v>
      </c>
      <c r="E46" s="143">
        <v>1088.9000000000001</v>
      </c>
    </row>
    <row r="47" spans="1:5" s="139" customFormat="1" ht="30" x14ac:dyDescent="0.25">
      <c r="A47" s="140" t="s">
        <v>293</v>
      </c>
      <c r="B47" s="143">
        <v>1</v>
      </c>
      <c r="C47" s="143" t="s">
        <v>188</v>
      </c>
      <c r="D47" s="143">
        <f t="shared" si="2"/>
        <v>1974.67</v>
      </c>
      <c r="E47" s="143">
        <v>1974.67</v>
      </c>
    </row>
    <row r="48" spans="1:5" s="139" customFormat="1" x14ac:dyDescent="0.25">
      <c r="A48" s="140" t="s">
        <v>294</v>
      </c>
      <c r="B48" s="143">
        <v>3</v>
      </c>
      <c r="C48" s="143" t="s">
        <v>166</v>
      </c>
      <c r="D48" s="143">
        <f t="shared" si="2"/>
        <v>100.93666666666667</v>
      </c>
      <c r="E48" s="143">
        <v>302.81</v>
      </c>
    </row>
    <row r="49" spans="1:5" s="139" customFormat="1" x14ac:dyDescent="0.25">
      <c r="A49" s="140" t="s">
        <v>58</v>
      </c>
      <c r="B49" s="143">
        <v>1</v>
      </c>
      <c r="C49" s="143" t="s">
        <v>14</v>
      </c>
      <c r="D49" s="143">
        <f t="shared" si="2"/>
        <v>1012.36</v>
      </c>
      <c r="E49" s="143">
        <v>1012.36</v>
      </c>
    </row>
    <row r="50" spans="1:5" s="139" customFormat="1" ht="30" x14ac:dyDescent="0.25">
      <c r="A50" s="140" t="s">
        <v>295</v>
      </c>
      <c r="B50" s="143">
        <v>1</v>
      </c>
      <c r="C50" s="143" t="s">
        <v>163</v>
      </c>
      <c r="D50" s="143">
        <f t="shared" si="2"/>
        <v>664.38</v>
      </c>
      <c r="E50" s="143">
        <v>664.38</v>
      </c>
    </row>
    <row r="51" spans="1:5" s="139" customFormat="1" x14ac:dyDescent="0.25">
      <c r="A51" s="140" t="s">
        <v>296</v>
      </c>
      <c r="B51" s="143">
        <v>0.17</v>
      </c>
      <c r="C51" s="143" t="s">
        <v>16</v>
      </c>
      <c r="D51" s="143">
        <f t="shared" si="2"/>
        <v>1813.705882352941</v>
      </c>
      <c r="E51" s="143">
        <v>308.33</v>
      </c>
    </row>
    <row r="52" spans="1:5" s="139" customFormat="1" ht="30" x14ac:dyDescent="0.25">
      <c r="A52" s="140" t="s">
        <v>297</v>
      </c>
      <c r="B52" s="143">
        <v>0.1</v>
      </c>
      <c r="C52" s="143" t="s">
        <v>16</v>
      </c>
      <c r="D52" s="143">
        <f t="shared" si="2"/>
        <v>4018.7999999999997</v>
      </c>
      <c r="E52" s="143">
        <v>401.88</v>
      </c>
    </row>
    <row r="53" spans="1:5" s="139" customFormat="1" ht="30" x14ac:dyDescent="0.25">
      <c r="A53" s="140" t="s">
        <v>103</v>
      </c>
      <c r="B53" s="143">
        <v>0.27</v>
      </c>
      <c r="C53" s="143" t="s">
        <v>16</v>
      </c>
      <c r="D53" s="143">
        <f t="shared" si="2"/>
        <v>2032.6296296296293</v>
      </c>
      <c r="E53" s="143">
        <v>548.80999999999995</v>
      </c>
    </row>
    <row r="54" spans="1:5" s="139" customFormat="1" x14ac:dyDescent="0.25">
      <c r="A54" s="140" t="s">
        <v>74</v>
      </c>
      <c r="B54" s="143">
        <v>0.12</v>
      </c>
      <c r="C54" s="143" t="s">
        <v>75</v>
      </c>
      <c r="D54" s="143">
        <f t="shared" si="2"/>
        <v>30205.5</v>
      </c>
      <c r="E54" s="143">
        <v>3624.66</v>
      </c>
    </row>
    <row r="55" spans="1:5" s="139" customFormat="1" ht="30" x14ac:dyDescent="0.25">
      <c r="A55" s="140" t="s">
        <v>59</v>
      </c>
      <c r="B55" s="143">
        <v>3.7559999999999998</v>
      </c>
      <c r="C55" s="143" t="s">
        <v>16</v>
      </c>
      <c r="D55" s="143">
        <f t="shared" si="2"/>
        <v>2018.919062832801</v>
      </c>
      <c r="E55" s="143">
        <v>7583.06</v>
      </c>
    </row>
    <row r="56" spans="1:5" s="139" customFormat="1" x14ac:dyDescent="0.25">
      <c r="A56" s="140" t="s">
        <v>168</v>
      </c>
      <c r="B56" s="143">
        <v>0.01</v>
      </c>
      <c r="C56" s="143" t="s">
        <v>17</v>
      </c>
      <c r="D56" s="143">
        <f t="shared" si="2"/>
        <v>30144</v>
      </c>
      <c r="E56" s="143">
        <v>301.44</v>
      </c>
    </row>
    <row r="57" spans="1:5" s="139" customFormat="1" x14ac:dyDescent="0.25">
      <c r="A57" s="140" t="s">
        <v>76</v>
      </c>
      <c r="B57" s="143">
        <v>0.12</v>
      </c>
      <c r="C57" s="143" t="s">
        <v>15</v>
      </c>
      <c r="D57" s="143">
        <f t="shared" si="2"/>
        <v>17416.5</v>
      </c>
      <c r="E57" s="143">
        <v>2089.98</v>
      </c>
    </row>
    <row r="58" spans="1:5" s="139" customFormat="1" ht="30" x14ac:dyDescent="0.25">
      <c r="A58" s="140" t="s">
        <v>62</v>
      </c>
      <c r="B58" s="143">
        <v>6</v>
      </c>
      <c r="C58" s="143" t="s">
        <v>18</v>
      </c>
      <c r="D58" s="143">
        <f t="shared" si="2"/>
        <v>252.64166666666665</v>
      </c>
      <c r="E58" s="143">
        <v>1515.85</v>
      </c>
    </row>
    <row r="59" spans="1:5" s="139" customFormat="1" x14ac:dyDescent="0.25">
      <c r="A59" s="140" t="s">
        <v>298</v>
      </c>
      <c r="B59" s="143">
        <v>3</v>
      </c>
      <c r="C59" s="143" t="s">
        <v>166</v>
      </c>
      <c r="D59" s="143">
        <f t="shared" si="2"/>
        <v>81.056666666666658</v>
      </c>
      <c r="E59" s="143">
        <v>243.17</v>
      </c>
    </row>
    <row r="60" spans="1:5" s="139" customFormat="1" x14ac:dyDescent="0.25">
      <c r="A60" s="140" t="s">
        <v>240</v>
      </c>
      <c r="B60" s="143">
        <v>1</v>
      </c>
      <c r="C60" s="143" t="s">
        <v>13</v>
      </c>
      <c r="D60" s="143">
        <f t="shared" si="2"/>
        <v>7183.98</v>
      </c>
      <c r="E60" s="143">
        <v>7183.98</v>
      </c>
    </row>
    <row r="61" spans="1:5" s="139" customFormat="1" x14ac:dyDescent="0.25">
      <c r="A61" s="140" t="s">
        <v>104</v>
      </c>
      <c r="B61" s="143">
        <v>1</v>
      </c>
      <c r="C61" s="143" t="s">
        <v>14</v>
      </c>
      <c r="D61" s="143">
        <f>E61</f>
        <v>18853.89</v>
      </c>
      <c r="E61" s="127">
        <v>18853.89</v>
      </c>
    </row>
    <row r="62" spans="1:5" s="139" customFormat="1" ht="30" x14ac:dyDescent="0.25">
      <c r="A62" s="140" t="s">
        <v>242</v>
      </c>
      <c r="B62" s="143">
        <v>1</v>
      </c>
      <c r="C62" s="143" t="s">
        <v>19</v>
      </c>
      <c r="D62" s="143">
        <f t="shared" si="2"/>
        <v>868.12</v>
      </c>
      <c r="E62" s="143">
        <v>868.12</v>
      </c>
    </row>
    <row r="63" spans="1:5" s="139" customFormat="1" x14ac:dyDescent="0.25">
      <c r="A63" s="140" t="s">
        <v>243</v>
      </c>
      <c r="B63" s="143">
        <v>0.01</v>
      </c>
      <c r="C63" s="143" t="s">
        <v>19</v>
      </c>
      <c r="D63" s="143">
        <f t="shared" si="2"/>
        <v>30424</v>
      </c>
      <c r="E63" s="143">
        <v>304.24</v>
      </c>
    </row>
    <row r="64" spans="1:5" s="139" customFormat="1" x14ac:dyDescent="0.25">
      <c r="A64" s="140" t="s">
        <v>65</v>
      </c>
      <c r="B64" s="143">
        <v>31</v>
      </c>
      <c r="C64" s="143" t="s">
        <v>19</v>
      </c>
      <c r="D64" s="143">
        <f t="shared" si="2"/>
        <v>299.86354838709678</v>
      </c>
      <c r="E64" s="143">
        <v>9295.77</v>
      </c>
    </row>
    <row r="65" spans="1:5" s="139" customFormat="1" ht="28.5" x14ac:dyDescent="0.25">
      <c r="A65" s="150" t="s">
        <v>244</v>
      </c>
      <c r="B65" s="142"/>
      <c r="C65" s="142"/>
      <c r="D65" s="143"/>
      <c r="E65" s="142"/>
    </row>
    <row r="66" spans="1:5" s="139" customFormat="1" x14ac:dyDescent="0.25">
      <c r="A66" s="140" t="s">
        <v>299</v>
      </c>
      <c r="B66" s="143">
        <v>5.5E-2</v>
      </c>
      <c r="C66" s="143" t="s">
        <v>15</v>
      </c>
      <c r="D66" s="143">
        <f t="shared" si="2"/>
        <v>19330.727272727272</v>
      </c>
      <c r="E66" s="143">
        <v>1063.19</v>
      </c>
    </row>
    <row r="67" spans="1:5" s="139" customFormat="1" ht="30" x14ac:dyDescent="0.25">
      <c r="A67" s="140" t="s">
        <v>300</v>
      </c>
      <c r="B67" s="143">
        <v>0.01</v>
      </c>
      <c r="C67" s="143" t="s">
        <v>301</v>
      </c>
      <c r="D67" s="143">
        <f t="shared" si="2"/>
        <v>26917</v>
      </c>
      <c r="E67" s="143">
        <v>269.17</v>
      </c>
    </row>
    <row r="68" spans="1:5" s="139" customFormat="1" x14ac:dyDescent="0.25">
      <c r="A68" s="140" t="s">
        <v>302</v>
      </c>
      <c r="B68" s="143">
        <v>2E-3</v>
      </c>
      <c r="C68" s="143" t="s">
        <v>80</v>
      </c>
      <c r="D68" s="143">
        <f t="shared" si="2"/>
        <v>10780</v>
      </c>
      <c r="E68" s="143">
        <v>21.56</v>
      </c>
    </row>
    <row r="69" spans="1:5" s="139" customFormat="1" ht="30" x14ac:dyDescent="0.25">
      <c r="A69" s="140" t="s">
        <v>303</v>
      </c>
      <c r="B69" s="143">
        <v>5.0000000000000001E-3</v>
      </c>
      <c r="C69" s="143" t="s">
        <v>80</v>
      </c>
      <c r="D69" s="143">
        <f t="shared" si="2"/>
        <v>30233.999999999996</v>
      </c>
      <c r="E69" s="143">
        <v>151.16999999999999</v>
      </c>
    </row>
    <row r="70" spans="1:5" s="139" customFormat="1" ht="30" x14ac:dyDescent="0.25">
      <c r="A70" s="140" t="s">
        <v>288</v>
      </c>
      <c r="B70" s="143" t="s">
        <v>22</v>
      </c>
      <c r="C70" s="143" t="s">
        <v>16</v>
      </c>
      <c r="D70" s="143">
        <f>E70</f>
        <v>3307.12</v>
      </c>
      <c r="E70" s="143">
        <v>3307.12</v>
      </c>
    </row>
    <row r="71" spans="1:5" s="139" customFormat="1" x14ac:dyDescent="0.25">
      <c r="A71" s="140" t="s">
        <v>304</v>
      </c>
      <c r="B71" s="143" t="s">
        <v>22</v>
      </c>
      <c r="C71" s="143" t="s">
        <v>224</v>
      </c>
      <c r="D71" s="143">
        <f>E71</f>
        <v>3382.41</v>
      </c>
      <c r="E71" s="143">
        <v>3382.41</v>
      </c>
    </row>
    <row r="72" spans="1:5" s="139" customFormat="1" x14ac:dyDescent="0.25">
      <c r="A72" s="140" t="s">
        <v>110</v>
      </c>
      <c r="B72" s="143">
        <v>0.36</v>
      </c>
      <c r="C72" s="143" t="s">
        <v>17</v>
      </c>
      <c r="D72" s="143">
        <f t="shared" si="2"/>
        <v>4484.0277777777783</v>
      </c>
      <c r="E72" s="143">
        <v>1614.25</v>
      </c>
    </row>
    <row r="73" spans="1:5" s="139" customFormat="1" x14ac:dyDescent="0.25">
      <c r="A73" s="140" t="s">
        <v>305</v>
      </c>
      <c r="B73" s="143">
        <v>4.0000000000000001E-3</v>
      </c>
      <c r="C73" s="143" t="s">
        <v>222</v>
      </c>
      <c r="D73" s="143">
        <f t="shared" si="2"/>
        <v>16525</v>
      </c>
      <c r="E73" s="143">
        <v>66.099999999999994</v>
      </c>
    </row>
    <row r="74" spans="1:5" s="139" customFormat="1" ht="30" x14ac:dyDescent="0.25">
      <c r="A74" s="140" t="s">
        <v>306</v>
      </c>
      <c r="B74" s="143">
        <v>2E-3</v>
      </c>
      <c r="C74" s="143" t="s">
        <v>80</v>
      </c>
      <c r="D74" s="143">
        <f t="shared" si="2"/>
        <v>240005</v>
      </c>
      <c r="E74" s="143">
        <v>480.01</v>
      </c>
    </row>
    <row r="75" spans="1:5" s="139" customFormat="1" x14ac:dyDescent="0.25">
      <c r="A75" s="140" t="s">
        <v>307</v>
      </c>
      <c r="B75" s="143">
        <v>0.4</v>
      </c>
      <c r="C75" s="143" t="s">
        <v>12</v>
      </c>
      <c r="D75" s="143">
        <f t="shared" si="2"/>
        <v>528.22499999999991</v>
      </c>
      <c r="E75" s="143">
        <v>211.29</v>
      </c>
    </row>
    <row r="76" spans="1:5" s="139" customFormat="1" x14ac:dyDescent="0.25">
      <c r="A76" s="140" t="s">
        <v>308</v>
      </c>
      <c r="B76" s="143">
        <v>0.01</v>
      </c>
      <c r="C76" s="143" t="s">
        <v>17</v>
      </c>
      <c r="D76" s="143">
        <f t="shared" si="2"/>
        <v>59453.999999999993</v>
      </c>
      <c r="E76" s="143">
        <v>594.54</v>
      </c>
    </row>
    <row r="77" spans="1:5" s="139" customFormat="1" ht="30" x14ac:dyDescent="0.25">
      <c r="A77" s="140" t="s">
        <v>309</v>
      </c>
      <c r="B77" s="143">
        <v>0.02</v>
      </c>
      <c r="C77" s="143" t="s">
        <v>80</v>
      </c>
      <c r="D77" s="143">
        <f t="shared" si="2"/>
        <v>58033</v>
      </c>
      <c r="E77" s="143">
        <v>1160.6600000000001</v>
      </c>
    </row>
    <row r="78" spans="1:5" s="139" customFormat="1" x14ac:dyDescent="0.25">
      <c r="A78" s="140" t="s">
        <v>310</v>
      </c>
      <c r="B78" s="143">
        <v>0.01</v>
      </c>
      <c r="C78" s="143" t="s">
        <v>17</v>
      </c>
      <c r="D78" s="143">
        <f t="shared" si="2"/>
        <v>49917</v>
      </c>
      <c r="E78" s="143">
        <v>499.17</v>
      </c>
    </row>
    <row r="79" spans="1:5" s="139" customFormat="1" x14ac:dyDescent="0.25">
      <c r="A79" s="140" t="s">
        <v>246</v>
      </c>
      <c r="B79" s="143">
        <v>0.01</v>
      </c>
      <c r="C79" s="143" t="s">
        <v>17</v>
      </c>
      <c r="D79" s="143">
        <f t="shared" si="2"/>
        <v>47301</v>
      </c>
      <c r="E79" s="143">
        <v>473.01</v>
      </c>
    </row>
    <row r="80" spans="1:5" s="139" customFormat="1" ht="30" x14ac:dyDescent="0.25">
      <c r="A80" s="140" t="s">
        <v>311</v>
      </c>
      <c r="B80" s="143">
        <v>1.0999999999999999E-2</v>
      </c>
      <c r="C80" s="143" t="s">
        <v>15</v>
      </c>
      <c r="D80" s="143">
        <f t="shared" si="2"/>
        <v>44071.818181818184</v>
      </c>
      <c r="E80" s="143">
        <v>484.79</v>
      </c>
    </row>
    <row r="81" spans="1:5" s="139" customFormat="1" x14ac:dyDescent="0.25">
      <c r="A81" s="140" t="s">
        <v>312</v>
      </c>
      <c r="B81" s="143">
        <v>0.01</v>
      </c>
      <c r="C81" s="143" t="s">
        <v>17</v>
      </c>
      <c r="D81" s="143">
        <f t="shared" si="2"/>
        <v>20289</v>
      </c>
      <c r="E81" s="143">
        <v>202.89</v>
      </c>
    </row>
    <row r="82" spans="1:5" s="139" customFormat="1" x14ac:dyDescent="0.25">
      <c r="A82" s="140" t="s">
        <v>319</v>
      </c>
      <c r="B82" s="143">
        <v>8.9999999999999993E-3</v>
      </c>
      <c r="C82" s="143" t="s">
        <v>80</v>
      </c>
      <c r="D82" s="143">
        <f t="shared" si="2"/>
        <v>120538.88888888889</v>
      </c>
      <c r="E82" s="143">
        <v>1084.8499999999999</v>
      </c>
    </row>
    <row r="83" spans="1:5" s="139" customFormat="1" x14ac:dyDescent="0.25">
      <c r="A83" s="140" t="s">
        <v>313</v>
      </c>
      <c r="B83" s="143">
        <v>0.17</v>
      </c>
      <c r="C83" s="143" t="s">
        <v>16</v>
      </c>
      <c r="D83" s="143">
        <f t="shared" si="2"/>
        <v>2069.1176470588234</v>
      </c>
      <c r="E83" s="143">
        <v>351.75</v>
      </c>
    </row>
    <row r="84" spans="1:5" s="139" customFormat="1" ht="30" x14ac:dyDescent="0.25">
      <c r="A84" s="140" t="s">
        <v>66</v>
      </c>
      <c r="B84" s="143">
        <v>1.87</v>
      </c>
      <c r="C84" s="143" t="s">
        <v>16</v>
      </c>
      <c r="D84" s="143">
        <f t="shared" si="2"/>
        <v>2025.4545454545453</v>
      </c>
      <c r="E84" s="143">
        <v>3787.6</v>
      </c>
    </row>
    <row r="85" spans="1:5" s="139" customFormat="1" ht="30" x14ac:dyDescent="0.25">
      <c r="A85" s="140" t="s">
        <v>106</v>
      </c>
      <c r="B85" s="143">
        <v>1.8779999999999999</v>
      </c>
      <c r="C85" s="143" t="s">
        <v>16</v>
      </c>
      <c r="D85" s="143">
        <f t="shared" si="2"/>
        <v>2008.0670926517573</v>
      </c>
      <c r="E85" s="143">
        <v>3771.15</v>
      </c>
    </row>
    <row r="86" spans="1:5" s="139" customFormat="1" x14ac:dyDescent="0.25">
      <c r="A86" s="140" t="s">
        <v>314</v>
      </c>
      <c r="B86" s="143">
        <v>120</v>
      </c>
      <c r="C86" s="143" t="s">
        <v>67</v>
      </c>
      <c r="D86" s="143">
        <f t="shared" si="2"/>
        <v>80.764750000000006</v>
      </c>
      <c r="E86" s="143">
        <v>9691.77</v>
      </c>
    </row>
    <row r="87" spans="1:5" s="139" customFormat="1" ht="30" x14ac:dyDescent="0.25">
      <c r="A87" s="140" t="s">
        <v>107</v>
      </c>
      <c r="B87" s="143">
        <v>160</v>
      </c>
      <c r="C87" s="143" t="s">
        <v>101</v>
      </c>
      <c r="D87" s="143">
        <f t="shared" si="2"/>
        <v>58.173249999999996</v>
      </c>
      <c r="E87" s="143">
        <v>9307.7199999999993</v>
      </c>
    </row>
    <row r="88" spans="1:5" s="139" customFormat="1" x14ac:dyDescent="0.25">
      <c r="A88" s="140" t="s">
        <v>176</v>
      </c>
      <c r="B88" s="143" t="s">
        <v>318</v>
      </c>
      <c r="C88" s="143" t="s">
        <v>16</v>
      </c>
      <c r="D88" s="143">
        <f>E88</f>
        <v>14304.45</v>
      </c>
      <c r="E88" s="143">
        <v>14304.45</v>
      </c>
    </row>
    <row r="89" spans="1:5" s="139" customFormat="1" x14ac:dyDescent="0.25">
      <c r="A89" s="140" t="s">
        <v>315</v>
      </c>
      <c r="B89" s="143">
        <v>0.01</v>
      </c>
      <c r="C89" s="143" t="s">
        <v>17</v>
      </c>
      <c r="D89" s="143">
        <f t="shared" si="2"/>
        <v>34371</v>
      </c>
      <c r="E89" s="143">
        <v>343.71</v>
      </c>
    </row>
    <row r="90" spans="1:5" s="139" customFormat="1" ht="28.5" x14ac:dyDescent="0.25">
      <c r="A90" s="150" t="s">
        <v>38</v>
      </c>
      <c r="B90" s="142"/>
      <c r="C90" s="142"/>
      <c r="D90" s="142"/>
      <c r="E90" s="142"/>
    </row>
    <row r="91" spans="1:5" s="139" customFormat="1" ht="30" x14ac:dyDescent="0.25">
      <c r="A91" s="140" t="s">
        <v>57</v>
      </c>
      <c r="B91" s="143" t="s">
        <v>201</v>
      </c>
      <c r="C91" s="143" t="s">
        <v>11</v>
      </c>
      <c r="D91" s="143">
        <f>E91</f>
        <v>8478.4</v>
      </c>
      <c r="E91" s="143">
        <v>8478.4</v>
      </c>
    </row>
    <row r="92" spans="1:5" s="139" customFormat="1" x14ac:dyDescent="0.25">
      <c r="A92" s="150" t="s">
        <v>77</v>
      </c>
      <c r="B92" s="142"/>
      <c r="C92" s="142"/>
      <c r="D92" s="143"/>
      <c r="E92" s="142"/>
    </row>
    <row r="93" spans="1:5" s="139" customFormat="1" x14ac:dyDescent="0.25">
      <c r="A93" s="140" t="s">
        <v>78</v>
      </c>
      <c r="B93" s="143" t="s">
        <v>201</v>
      </c>
      <c r="C93" s="143" t="s">
        <v>11</v>
      </c>
      <c r="D93" s="143">
        <f t="shared" ref="D93:D96" si="3">E93</f>
        <v>21600</v>
      </c>
      <c r="E93" s="143">
        <v>21600</v>
      </c>
    </row>
    <row r="94" spans="1:5" s="139" customFormat="1" ht="42.75" x14ac:dyDescent="0.25">
      <c r="A94" s="150" t="s">
        <v>316</v>
      </c>
      <c r="B94" s="142"/>
      <c r="C94" s="142"/>
      <c r="D94" s="143"/>
      <c r="E94" s="142"/>
    </row>
    <row r="95" spans="1:5" s="139" customFormat="1" x14ac:dyDescent="0.25">
      <c r="A95" s="140" t="s">
        <v>259</v>
      </c>
      <c r="B95" s="143" t="s">
        <v>22</v>
      </c>
      <c r="C95" s="143" t="s">
        <v>11</v>
      </c>
      <c r="D95" s="143">
        <f t="shared" si="3"/>
        <v>324</v>
      </c>
      <c r="E95" s="143">
        <v>324</v>
      </c>
    </row>
    <row r="96" spans="1:5" s="139" customFormat="1" ht="30" x14ac:dyDescent="0.25">
      <c r="A96" s="140" t="s">
        <v>317</v>
      </c>
      <c r="B96" s="143" t="s">
        <v>22</v>
      </c>
      <c r="C96" s="143" t="s">
        <v>11</v>
      </c>
      <c r="D96" s="143">
        <f t="shared" si="3"/>
        <v>1690.15</v>
      </c>
      <c r="E96" s="143">
        <v>1690.15</v>
      </c>
    </row>
    <row r="97" spans="1:5" s="27" customFormat="1" x14ac:dyDescent="0.25">
      <c r="A97" s="34" t="s">
        <v>10</v>
      </c>
      <c r="B97" s="144"/>
      <c r="C97" s="144"/>
      <c r="D97" s="144"/>
      <c r="E97" s="145"/>
    </row>
    <row r="98" spans="1:5" s="27" customFormat="1" x14ac:dyDescent="0.25">
      <c r="A98" s="35" t="s">
        <v>70</v>
      </c>
      <c r="B98" s="146" t="s">
        <v>21</v>
      </c>
      <c r="C98" s="146" t="s">
        <v>11</v>
      </c>
      <c r="D98" s="146">
        <f>E98</f>
        <v>48898.975999999981</v>
      </c>
      <c r="E98" s="147">
        <f>SUM(E16:E96)*10%</f>
        <v>48898.975999999981</v>
      </c>
    </row>
    <row r="99" spans="1:5" s="139" customFormat="1" x14ac:dyDescent="0.25">
      <c r="A99" s="148" t="s">
        <v>24</v>
      </c>
      <c r="B99" s="143"/>
      <c r="C99" s="143"/>
      <c r="D99" s="143"/>
      <c r="E99" s="149">
        <f>SUM(E16:E98)</f>
        <v>537888.7359999998</v>
      </c>
    </row>
    <row r="100" spans="1:5" s="139" customFormat="1" x14ac:dyDescent="0.25">
      <c r="A100" s="213"/>
      <c r="B100" s="213"/>
      <c r="C100" s="213"/>
      <c r="D100" s="213"/>
      <c r="E100" s="213"/>
    </row>
    <row r="101" spans="1:5" s="139" customFormat="1" x14ac:dyDescent="0.25">
      <c r="A101" s="213"/>
      <c r="B101" s="213"/>
      <c r="C101" s="213"/>
      <c r="D101" s="213"/>
      <c r="E101" s="213"/>
    </row>
    <row r="102" spans="1:5" s="139" customFormat="1" ht="39.75" customHeight="1" x14ac:dyDescent="0.25">
      <c r="A102" s="215" t="s">
        <v>320</v>
      </c>
      <c r="B102" s="215"/>
      <c r="C102" s="215"/>
      <c r="D102" s="215"/>
      <c r="E102" s="215"/>
    </row>
    <row r="103" spans="1:5" s="139" customFormat="1" ht="27.75" customHeight="1" x14ac:dyDescent="0.25">
      <c r="A103" s="215" t="s">
        <v>260</v>
      </c>
      <c r="B103" s="215"/>
      <c r="C103" s="215"/>
      <c r="D103" s="215"/>
      <c r="E103" s="215"/>
    </row>
    <row r="104" spans="1:5" s="139" customFormat="1" ht="24" customHeight="1" x14ac:dyDescent="0.25">
      <c r="A104" s="215" t="s">
        <v>261</v>
      </c>
      <c r="B104" s="215"/>
      <c r="C104" s="215"/>
      <c r="D104" s="215"/>
      <c r="E104" s="215"/>
    </row>
    <row r="105" spans="1:5" s="139" customFormat="1" ht="30.75" customHeight="1" x14ac:dyDescent="0.25">
      <c r="A105" s="215" t="s">
        <v>262</v>
      </c>
      <c r="B105" s="215"/>
      <c r="C105" s="215"/>
      <c r="D105" s="215"/>
      <c r="E105" s="215"/>
    </row>
    <row r="106" spans="1:5" s="139" customFormat="1" x14ac:dyDescent="0.25">
      <c r="A106" s="213"/>
      <c r="B106" s="213"/>
      <c r="C106" s="213"/>
      <c r="D106" s="213"/>
      <c r="E106" s="213"/>
    </row>
    <row r="107" spans="1:5" s="139" customFormat="1" ht="24.75" customHeight="1" x14ac:dyDescent="0.25">
      <c r="B107" s="215"/>
      <c r="C107" s="215"/>
      <c r="D107" s="215"/>
      <c r="E107" s="215"/>
    </row>
    <row r="108" spans="1:5" s="139" customFormat="1" ht="18.75" customHeight="1" x14ac:dyDescent="0.25">
      <c r="A108" s="213" t="s">
        <v>263</v>
      </c>
      <c r="B108" s="213"/>
      <c r="C108" s="213"/>
      <c r="D108" s="213"/>
      <c r="E108" s="213"/>
    </row>
    <row r="109" spans="1:5" s="139" customFormat="1" ht="15.75" customHeight="1" x14ac:dyDescent="0.25">
      <c r="A109" s="213" t="s">
        <v>321</v>
      </c>
      <c r="B109" s="213"/>
      <c r="C109" s="213"/>
      <c r="D109" s="213"/>
      <c r="E109" s="213"/>
    </row>
    <row r="110" spans="1:5" s="139" customFormat="1" ht="10.5" customHeight="1" x14ac:dyDescent="0.25">
      <c r="B110" s="213"/>
      <c r="C110" s="213"/>
      <c r="D110" s="213" t="s">
        <v>26</v>
      </c>
      <c r="E110" s="213"/>
    </row>
    <row r="111" spans="1:5" s="139" customFormat="1" x14ac:dyDescent="0.25">
      <c r="A111" s="213"/>
      <c r="B111" s="213"/>
      <c r="C111" s="213"/>
      <c r="D111" s="213"/>
      <c r="E111" s="213"/>
    </row>
    <row r="112" spans="1:5" s="139" customFormat="1" x14ac:dyDescent="0.25">
      <c r="A112" s="213" t="s">
        <v>264</v>
      </c>
      <c r="B112" s="213"/>
      <c r="C112" s="213"/>
      <c r="D112" s="213"/>
      <c r="E112" s="213"/>
    </row>
    <row r="113" spans="1:5" s="139" customFormat="1" ht="10.5" customHeight="1" x14ac:dyDescent="0.25">
      <c r="B113" s="213"/>
      <c r="C113" s="213"/>
      <c r="D113" s="213" t="s">
        <v>26</v>
      </c>
      <c r="E113" s="213"/>
    </row>
    <row r="114" spans="1:5" s="139" customFormat="1" ht="11.25" customHeight="1" x14ac:dyDescent="0.25">
      <c r="A114" s="213"/>
      <c r="B114" s="213"/>
      <c r="C114" s="213"/>
      <c r="D114" s="213"/>
      <c r="E114" s="213"/>
    </row>
  </sheetData>
  <mergeCells count="31">
    <mergeCell ref="A106:E106"/>
    <mergeCell ref="B113:C113"/>
    <mergeCell ref="D113:E113"/>
    <mergeCell ref="A114:E114"/>
    <mergeCell ref="A108:E108"/>
    <mergeCell ref="A109:E109"/>
    <mergeCell ref="B110:C110"/>
    <mergeCell ref="D110:E110"/>
    <mergeCell ref="A111:E111"/>
    <mergeCell ref="A112:E112"/>
    <mergeCell ref="A6:D6"/>
    <mergeCell ref="A7:E7"/>
    <mergeCell ref="A8:E8"/>
    <mergeCell ref="A9:E9"/>
    <mergeCell ref="B107:E107"/>
    <mergeCell ref="A100:E100"/>
    <mergeCell ref="A101:E101"/>
    <mergeCell ref="A10:E10"/>
    <mergeCell ref="A11:E11"/>
    <mergeCell ref="A12:E12"/>
    <mergeCell ref="A13:E13"/>
    <mergeCell ref="A14:E14"/>
    <mergeCell ref="A102:E102"/>
    <mergeCell ref="A103:E103"/>
    <mergeCell ref="A104:E104"/>
    <mergeCell ref="A105:E105"/>
    <mergeCell ref="A1:E1"/>
    <mergeCell ref="A2:E2"/>
    <mergeCell ref="B3:E3"/>
    <mergeCell ref="A5:E5"/>
    <mergeCell ref="A4:E4"/>
  </mergeCells>
  <pageMargins left="0.11811023622047245" right="0" top="0.15748031496062992" bottom="0" header="0.31496062992125984" footer="0.31496062992125984"/>
  <pageSetup paperSize="9" scale="90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S30"/>
  <sheetViews>
    <sheetView tabSelected="1" topLeftCell="A16" workbookViewId="0">
      <selection activeCell="E34" sqref="E34"/>
    </sheetView>
  </sheetViews>
  <sheetFormatPr defaultColWidth="9.140625" defaultRowHeight="15" x14ac:dyDescent="0.25"/>
  <cols>
    <col min="1" max="1" width="12.5703125" style="95" customWidth="1"/>
    <col min="2" max="2" width="14.5703125" style="95" customWidth="1"/>
    <col min="3" max="3" width="19.5703125" style="95" customWidth="1"/>
    <col min="4" max="4" width="14.42578125" style="95" customWidth="1"/>
    <col min="5" max="5" width="18.28515625" style="95" customWidth="1"/>
    <col min="6" max="6" width="16.28515625" style="95" customWidth="1"/>
    <col min="7" max="16384" width="9.140625" style="95"/>
  </cols>
  <sheetData>
    <row r="1" spans="1:19" s="66" customFormat="1" ht="35.25" customHeight="1" x14ac:dyDescent="0.3">
      <c r="A1" s="200" t="s">
        <v>341</v>
      </c>
      <c r="B1" s="200"/>
      <c r="C1" s="200"/>
      <c r="D1" s="200"/>
      <c r="E1" s="200"/>
      <c r="F1" s="200"/>
    </row>
    <row r="2" spans="1:19" s="66" customFormat="1" x14ac:dyDescent="0.25">
      <c r="A2" s="67"/>
      <c r="B2" s="67"/>
      <c r="C2" s="67"/>
      <c r="D2" s="67"/>
      <c r="E2" s="67"/>
      <c r="F2" s="67"/>
    </row>
    <row r="3" spans="1:19" s="66" customFormat="1" ht="19.5" customHeight="1" x14ac:dyDescent="0.25">
      <c r="A3" s="68" t="s">
        <v>342</v>
      </c>
      <c r="B3" s="68"/>
      <c r="C3" s="68"/>
      <c r="D3" s="68"/>
      <c r="E3" s="68"/>
      <c r="F3" s="69"/>
      <c r="G3" s="70"/>
      <c r="H3" s="70"/>
      <c r="I3" s="70"/>
      <c r="J3" s="70"/>
      <c r="K3" s="70"/>
      <c r="L3" s="70"/>
      <c r="M3" s="70"/>
      <c r="N3" s="70"/>
      <c r="O3" s="70"/>
      <c r="P3" s="70"/>
      <c r="Q3" s="70"/>
      <c r="R3" s="70"/>
      <c r="S3" s="70"/>
    </row>
    <row r="4" spans="1:19" s="66" customFormat="1" ht="19.5" customHeight="1" x14ac:dyDescent="0.25">
      <c r="A4" s="68"/>
      <c r="B4" s="68"/>
      <c r="C4" s="68"/>
      <c r="D4" s="68"/>
      <c r="E4" s="68"/>
      <c r="F4" s="69"/>
      <c r="G4" s="70"/>
      <c r="H4" s="70"/>
      <c r="I4" s="70"/>
      <c r="J4" s="70"/>
      <c r="K4" s="70"/>
      <c r="L4" s="70"/>
      <c r="M4" s="70"/>
      <c r="N4" s="70"/>
      <c r="O4" s="70"/>
      <c r="P4" s="70"/>
      <c r="Q4" s="70"/>
      <c r="R4" s="70"/>
      <c r="S4" s="70"/>
    </row>
    <row r="5" spans="1:19" s="66" customFormat="1" ht="36.75" customHeight="1" x14ac:dyDescent="0.25">
      <c r="A5" s="201" t="s">
        <v>129</v>
      </c>
      <c r="B5" s="201"/>
      <c r="C5" s="201"/>
      <c r="D5" s="201"/>
      <c r="E5" s="201"/>
      <c r="F5" s="20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</row>
    <row r="6" spans="1:19" s="80" customFormat="1" ht="27.75" customHeight="1" x14ac:dyDescent="0.25">
      <c r="A6" s="107" t="s">
        <v>130</v>
      </c>
      <c r="B6" s="107">
        <v>4</v>
      </c>
      <c r="C6" s="107" t="s">
        <v>131</v>
      </c>
      <c r="D6" s="135">
        <v>2367.6</v>
      </c>
      <c r="E6" s="107" t="s">
        <v>132</v>
      </c>
      <c r="F6" s="109">
        <v>1346.5</v>
      </c>
      <c r="G6" s="71"/>
      <c r="H6" s="73"/>
      <c r="I6" s="74"/>
      <c r="J6" s="75"/>
      <c r="K6" s="151"/>
      <c r="L6" s="77"/>
      <c r="M6" s="77"/>
      <c r="N6" s="77"/>
      <c r="O6" s="77"/>
      <c r="P6" s="78"/>
      <c r="Q6" s="202"/>
      <c r="R6" s="203"/>
      <c r="S6" s="79"/>
    </row>
    <row r="7" spans="1:19" s="82" customFormat="1" ht="32.25" customHeight="1" x14ac:dyDescent="0.25">
      <c r="A7" s="107" t="s">
        <v>133</v>
      </c>
      <c r="B7" s="107">
        <v>3</v>
      </c>
      <c r="C7" s="107" t="s">
        <v>134</v>
      </c>
      <c r="D7" s="135">
        <v>762.3</v>
      </c>
      <c r="E7" s="107" t="s">
        <v>135</v>
      </c>
      <c r="F7" s="109">
        <v>897.7</v>
      </c>
      <c r="G7" s="71"/>
      <c r="H7" s="73"/>
      <c r="I7" s="74"/>
      <c r="J7" s="75"/>
      <c r="K7" s="151"/>
      <c r="L7" s="77"/>
      <c r="M7" s="77"/>
      <c r="N7" s="77"/>
      <c r="O7" s="77"/>
      <c r="P7" s="78"/>
      <c r="Q7" s="202"/>
      <c r="R7" s="204"/>
      <c r="S7" s="81"/>
    </row>
    <row r="8" spans="1:19" s="82" customFormat="1" ht="47.25" customHeight="1" x14ac:dyDescent="0.25">
      <c r="A8" s="107" t="s">
        <v>136</v>
      </c>
      <c r="B8" s="107">
        <v>39</v>
      </c>
      <c r="C8" s="107" t="s">
        <v>137</v>
      </c>
      <c r="D8" s="109">
        <v>302.8</v>
      </c>
      <c r="E8" s="107" t="s">
        <v>138</v>
      </c>
      <c r="F8" s="109">
        <v>678.2</v>
      </c>
      <c r="G8" s="71"/>
      <c r="H8" s="73"/>
      <c r="I8" s="74"/>
      <c r="J8" s="75"/>
      <c r="K8" s="151"/>
      <c r="L8" s="77"/>
      <c r="M8" s="77"/>
      <c r="N8" s="77"/>
      <c r="O8" s="77"/>
      <c r="P8" s="78"/>
      <c r="Q8" s="202"/>
      <c r="R8" s="203"/>
      <c r="S8" s="81"/>
    </row>
    <row r="9" spans="1:19" s="82" customFormat="1" ht="33.75" customHeight="1" x14ac:dyDescent="0.25">
      <c r="A9" s="72"/>
      <c r="B9" s="75"/>
      <c r="C9" s="72"/>
      <c r="D9" s="83"/>
      <c r="E9" s="75"/>
      <c r="F9" s="84"/>
      <c r="G9" s="71"/>
      <c r="H9" s="73"/>
      <c r="I9" s="74"/>
      <c r="J9" s="75"/>
      <c r="K9" s="151"/>
      <c r="L9" s="77"/>
      <c r="M9" s="77"/>
      <c r="N9" s="77"/>
      <c r="O9" s="77"/>
      <c r="P9" s="71"/>
      <c r="Q9" s="151"/>
      <c r="R9" s="152"/>
      <c r="S9" s="71"/>
    </row>
    <row r="10" spans="1:19" s="88" customFormat="1" ht="15" customHeight="1" thickBot="1" x14ac:dyDescent="0.3">
      <c r="A10" s="86"/>
      <c r="B10" s="86"/>
      <c r="C10" s="86"/>
      <c r="D10" s="86"/>
      <c r="E10" s="86"/>
      <c r="F10" s="153"/>
      <c r="G10" s="66"/>
      <c r="H10" s="66"/>
      <c r="I10" s="66"/>
      <c r="J10" s="66"/>
      <c r="K10" s="66"/>
      <c r="L10" s="66"/>
      <c r="M10" s="66"/>
      <c r="N10" s="66"/>
      <c r="O10" s="66"/>
      <c r="P10" s="66"/>
      <c r="Q10" s="66"/>
      <c r="R10" s="66"/>
      <c r="S10" s="66"/>
    </row>
    <row r="11" spans="1:19" s="88" customFormat="1" ht="30" customHeight="1" x14ac:dyDescent="0.25">
      <c r="A11" s="205" t="s">
        <v>139</v>
      </c>
      <c r="B11" s="206"/>
      <c r="C11" s="206"/>
      <c r="D11" s="206"/>
      <c r="E11" s="207"/>
      <c r="F11" s="89" t="s">
        <v>140</v>
      </c>
      <c r="G11" s="90"/>
      <c r="H11" s="90"/>
      <c r="I11" s="90"/>
      <c r="J11" s="90"/>
      <c r="K11" s="90"/>
      <c r="L11" s="90"/>
      <c r="M11" s="90"/>
      <c r="N11" s="90"/>
      <c r="O11" s="90"/>
      <c r="P11" s="90"/>
      <c r="Q11" s="90"/>
      <c r="R11" s="90"/>
      <c r="S11" s="90"/>
    </row>
    <row r="12" spans="1:19" s="112" customFormat="1" ht="30" customHeight="1" x14ac:dyDescent="0.25">
      <c r="A12" s="193" t="s">
        <v>141</v>
      </c>
      <c r="B12" s="194"/>
      <c r="C12" s="194"/>
      <c r="D12" s="194"/>
      <c r="E12" s="195"/>
      <c r="F12" s="110">
        <v>211196.4380000002</v>
      </c>
      <c r="G12" s="177"/>
    </row>
    <row r="13" spans="1:19" s="112" customFormat="1" ht="30" customHeight="1" x14ac:dyDescent="0.25">
      <c r="A13" s="193" t="s">
        <v>142</v>
      </c>
      <c r="B13" s="194"/>
      <c r="C13" s="194"/>
      <c r="D13" s="194"/>
      <c r="E13" s="195"/>
      <c r="F13" s="110">
        <v>100200.02000000002</v>
      </c>
    </row>
    <row r="14" spans="1:19" s="112" customFormat="1" ht="30" customHeight="1" x14ac:dyDescent="0.25">
      <c r="A14" s="193" t="s">
        <v>143</v>
      </c>
      <c r="B14" s="194"/>
      <c r="C14" s="194"/>
      <c r="D14" s="194"/>
      <c r="E14" s="195"/>
      <c r="F14" s="113">
        <f>SUM(F15:F17)</f>
        <v>574236.69999999995</v>
      </c>
    </row>
    <row r="15" spans="1:19" s="88" customFormat="1" ht="28.5" customHeight="1" x14ac:dyDescent="0.25">
      <c r="A15" s="196" t="s">
        <v>144</v>
      </c>
      <c r="B15" s="197"/>
      <c r="C15" s="197"/>
      <c r="D15" s="197"/>
      <c r="E15" s="198"/>
      <c r="F15" s="91">
        <v>405935.72</v>
      </c>
    </row>
    <row r="16" spans="1:19" s="88" customFormat="1" ht="24.75" customHeight="1" x14ac:dyDescent="0.25">
      <c r="A16" s="196" t="s">
        <v>145</v>
      </c>
      <c r="B16" s="197"/>
      <c r="C16" s="197"/>
      <c r="D16" s="197"/>
      <c r="E16" s="198"/>
      <c r="F16" s="91">
        <v>130050.98</v>
      </c>
    </row>
    <row r="17" spans="1:19" s="88" customFormat="1" ht="30" customHeight="1" x14ac:dyDescent="0.25">
      <c r="A17" s="196" t="s">
        <v>146</v>
      </c>
      <c r="B17" s="197"/>
      <c r="C17" s="197"/>
      <c r="D17" s="197"/>
      <c r="E17" s="198"/>
      <c r="F17" s="91">
        <v>38250</v>
      </c>
    </row>
    <row r="18" spans="1:19" s="112" customFormat="1" ht="30" customHeight="1" x14ac:dyDescent="0.25">
      <c r="A18" s="193" t="s">
        <v>147</v>
      </c>
      <c r="B18" s="194"/>
      <c r="C18" s="194"/>
      <c r="D18" s="194"/>
      <c r="E18" s="195"/>
      <c r="F18" s="113">
        <f>SUM(F19:F21)</f>
        <v>512897.75</v>
      </c>
    </row>
    <row r="19" spans="1:19" s="88" customFormat="1" ht="30" customHeight="1" x14ac:dyDescent="0.25">
      <c r="A19" s="196" t="s">
        <v>144</v>
      </c>
      <c r="B19" s="197"/>
      <c r="C19" s="197"/>
      <c r="D19" s="197"/>
      <c r="E19" s="198"/>
      <c r="F19" s="91">
        <v>377653.71</v>
      </c>
    </row>
    <row r="20" spans="1:19" s="88" customFormat="1" ht="30" customHeight="1" x14ac:dyDescent="0.25">
      <c r="A20" s="196" t="s">
        <v>145</v>
      </c>
      <c r="B20" s="197"/>
      <c r="C20" s="197"/>
      <c r="D20" s="197"/>
      <c r="E20" s="198"/>
      <c r="F20" s="91">
        <v>124228.04</v>
      </c>
    </row>
    <row r="21" spans="1:19" s="92" customFormat="1" ht="30" customHeight="1" x14ac:dyDescent="0.2">
      <c r="A21" s="196" t="s">
        <v>146</v>
      </c>
      <c r="B21" s="197"/>
      <c r="C21" s="197"/>
      <c r="D21" s="197"/>
      <c r="E21" s="198"/>
      <c r="F21" s="91">
        <v>11016</v>
      </c>
      <c r="G21" s="88"/>
      <c r="H21" s="88"/>
      <c r="I21" s="88"/>
      <c r="J21" s="88"/>
      <c r="K21" s="88"/>
      <c r="L21" s="88"/>
      <c r="M21" s="88"/>
      <c r="N21" s="88"/>
      <c r="O21" s="88"/>
      <c r="P21" s="88"/>
      <c r="Q21" s="88"/>
      <c r="R21" s="88"/>
      <c r="S21" s="88"/>
    </row>
    <row r="22" spans="1:19" s="114" customFormat="1" ht="30" customHeight="1" x14ac:dyDescent="0.25">
      <c r="A22" s="193" t="s">
        <v>148</v>
      </c>
      <c r="B22" s="194"/>
      <c r="C22" s="194"/>
      <c r="D22" s="194"/>
      <c r="E22" s="195"/>
      <c r="F22" s="113">
        <f>F12+F18</f>
        <v>724094.1880000002</v>
      </c>
      <c r="G22" s="112"/>
      <c r="H22" s="112"/>
      <c r="I22" s="112"/>
      <c r="J22" s="112"/>
      <c r="K22" s="112"/>
      <c r="L22" s="112"/>
      <c r="M22" s="112"/>
      <c r="N22" s="112"/>
      <c r="O22" s="112"/>
      <c r="P22" s="112"/>
      <c r="Q22" s="112"/>
      <c r="R22" s="112"/>
      <c r="S22" s="112"/>
    </row>
    <row r="23" spans="1:19" s="114" customFormat="1" ht="30" customHeight="1" x14ac:dyDescent="0.25">
      <c r="A23" s="193" t="s">
        <v>149</v>
      </c>
      <c r="B23" s="194"/>
      <c r="C23" s="194"/>
      <c r="D23" s="194"/>
      <c r="E23" s="195"/>
      <c r="F23" s="113">
        <f>акт21!E78</f>
        <v>455867.2003749999</v>
      </c>
      <c r="G23" s="177"/>
      <c r="H23" s="112"/>
      <c r="I23" s="112"/>
      <c r="J23" s="112"/>
      <c r="K23" s="112"/>
      <c r="L23" s="112"/>
      <c r="M23" s="112"/>
      <c r="N23" s="112"/>
      <c r="O23" s="112"/>
      <c r="P23" s="112"/>
      <c r="Q23" s="112"/>
      <c r="R23" s="112"/>
      <c r="S23" s="112"/>
    </row>
    <row r="24" spans="1:19" s="114" customFormat="1" ht="30" customHeight="1" x14ac:dyDescent="0.25">
      <c r="A24" s="193" t="s">
        <v>274</v>
      </c>
      <c r="B24" s="194"/>
      <c r="C24" s="194"/>
      <c r="D24" s="194"/>
      <c r="E24" s="195"/>
      <c r="F24" s="113">
        <f>F22-F23</f>
        <v>268226.9876250003</v>
      </c>
      <c r="G24" s="112"/>
      <c r="H24" s="112"/>
      <c r="I24" s="112"/>
      <c r="J24" s="112"/>
      <c r="K24" s="112"/>
      <c r="L24" s="112"/>
      <c r="M24" s="112"/>
      <c r="N24" s="112"/>
      <c r="O24" s="112"/>
      <c r="P24" s="112"/>
      <c r="Q24" s="112"/>
      <c r="R24" s="112"/>
      <c r="S24" s="112"/>
    </row>
    <row r="25" spans="1:19" s="114" customFormat="1" ht="30" customHeight="1" x14ac:dyDescent="0.25">
      <c r="A25" s="193" t="s">
        <v>151</v>
      </c>
      <c r="B25" s="194"/>
      <c r="C25" s="194"/>
      <c r="D25" s="194"/>
      <c r="E25" s="195"/>
      <c r="F25" s="110">
        <f>F13+F14-F18</f>
        <v>161538.96999999997</v>
      </c>
      <c r="G25" s="112"/>
      <c r="H25" s="112"/>
      <c r="I25" s="112"/>
      <c r="J25" s="112"/>
      <c r="K25" s="112"/>
      <c r="L25" s="112"/>
      <c r="M25" s="112"/>
      <c r="N25" s="112"/>
      <c r="O25" s="112"/>
      <c r="P25" s="112"/>
      <c r="Q25" s="112"/>
      <c r="R25" s="112"/>
      <c r="S25" s="112"/>
    </row>
    <row r="26" spans="1:19" s="92" customFormat="1" ht="11.45" customHeight="1" x14ac:dyDescent="0.25">
      <c r="A26" s="93"/>
      <c r="B26" s="93"/>
      <c r="C26" s="93"/>
      <c r="D26" s="93"/>
      <c r="E26" s="93"/>
      <c r="F26" s="93"/>
    </row>
    <row r="27" spans="1:19" s="94" customFormat="1" ht="48" customHeight="1" x14ac:dyDescent="0.2">
      <c r="A27" s="192" t="s">
        <v>152</v>
      </c>
      <c r="B27" s="192"/>
      <c r="C27" s="192"/>
      <c r="D27" s="192"/>
    </row>
    <row r="28" spans="1:19" s="66" customFormat="1" ht="21.75" hidden="1" customHeight="1" x14ac:dyDescent="0.25">
      <c r="A28" s="199" t="s">
        <v>343</v>
      </c>
      <c r="B28" s="199"/>
      <c r="C28" s="199"/>
      <c r="D28" s="199"/>
    </row>
    <row r="29" spans="1:19" s="66" customFormat="1" ht="22.5" customHeight="1" x14ac:dyDescent="0.25">
      <c r="A29" s="192" t="s">
        <v>44</v>
      </c>
      <c r="B29" s="192"/>
      <c r="C29" s="192"/>
      <c r="D29" s="192"/>
    </row>
    <row r="30" spans="1:19" s="66" customFormat="1" ht="22.5" customHeight="1" x14ac:dyDescent="0.25">
      <c r="A30" s="192" t="s">
        <v>45</v>
      </c>
      <c r="B30" s="192"/>
      <c r="C30" s="192"/>
      <c r="D30" s="67"/>
    </row>
  </sheetData>
  <mergeCells count="24">
    <mergeCell ref="A30:C30"/>
    <mergeCell ref="A18:E18"/>
    <mergeCell ref="A19:E19"/>
    <mergeCell ref="A20:E20"/>
    <mergeCell ref="A21:E21"/>
    <mergeCell ref="A22:E22"/>
    <mergeCell ref="A23:E23"/>
    <mergeCell ref="A24:E24"/>
    <mergeCell ref="A25:E25"/>
    <mergeCell ref="A27:D27"/>
    <mergeCell ref="A28:D28"/>
    <mergeCell ref="A29:D29"/>
    <mergeCell ref="A17:E17"/>
    <mergeCell ref="A1:F1"/>
    <mergeCell ref="A5:F5"/>
    <mergeCell ref="Q6:R6"/>
    <mergeCell ref="Q7:R7"/>
    <mergeCell ref="Q8:R8"/>
    <mergeCell ref="A11:E11"/>
    <mergeCell ref="A12:E12"/>
    <mergeCell ref="A13:E13"/>
    <mergeCell ref="A14:E14"/>
    <mergeCell ref="A15:E15"/>
    <mergeCell ref="A16:E16"/>
  </mergeCells>
  <pageMargins left="0.7" right="0.7" top="0.75" bottom="0.75" header="0.3" footer="0.3"/>
  <pageSetup paperSize="9" scale="8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G90"/>
  <sheetViews>
    <sheetView topLeftCell="A66" workbookViewId="0">
      <selection activeCell="E24" sqref="E24"/>
    </sheetView>
  </sheetViews>
  <sheetFormatPr defaultColWidth="8.140625" defaultRowHeight="15" x14ac:dyDescent="0.25"/>
  <cols>
    <col min="1" max="1" width="62.28515625" style="154" customWidth="1"/>
    <col min="2" max="5" width="17.85546875" style="154" customWidth="1"/>
    <col min="6" max="6" width="9.42578125" style="154" bestFit="1" customWidth="1"/>
    <col min="7" max="255" width="8.140625" style="154"/>
    <col min="256" max="256" width="8.7109375" style="154" customWidth="1"/>
    <col min="257" max="257" width="31.5703125" style="154" customWidth="1"/>
    <col min="258" max="258" width="13.85546875" style="154" customWidth="1"/>
    <col min="259" max="259" width="19.140625" style="154" customWidth="1"/>
    <col min="260" max="260" width="17.5703125" style="154" customWidth="1"/>
    <col min="261" max="261" width="14.7109375" style="154" customWidth="1"/>
    <col min="262" max="511" width="8.140625" style="154"/>
    <col min="512" max="512" width="8.7109375" style="154" customWidth="1"/>
    <col min="513" max="513" width="31.5703125" style="154" customWidth="1"/>
    <col min="514" max="514" width="13.85546875" style="154" customWidth="1"/>
    <col min="515" max="515" width="19.140625" style="154" customWidth="1"/>
    <col min="516" max="516" width="17.5703125" style="154" customWidth="1"/>
    <col min="517" max="517" width="14.7109375" style="154" customWidth="1"/>
    <col min="518" max="767" width="8.140625" style="154"/>
    <col min="768" max="768" width="8.7109375" style="154" customWidth="1"/>
    <col min="769" max="769" width="31.5703125" style="154" customWidth="1"/>
    <col min="770" max="770" width="13.85546875" style="154" customWidth="1"/>
    <col min="771" max="771" width="19.140625" style="154" customWidth="1"/>
    <col min="772" max="772" width="17.5703125" style="154" customWidth="1"/>
    <col min="773" max="773" width="14.7109375" style="154" customWidth="1"/>
    <col min="774" max="1023" width="8.140625" style="154"/>
    <col min="1024" max="1024" width="8.7109375" style="154" customWidth="1"/>
    <col min="1025" max="1025" width="31.5703125" style="154" customWidth="1"/>
    <col min="1026" max="1026" width="13.85546875" style="154" customWidth="1"/>
    <col min="1027" max="1027" width="19.140625" style="154" customWidth="1"/>
    <col min="1028" max="1028" width="17.5703125" style="154" customWidth="1"/>
    <col min="1029" max="1029" width="14.7109375" style="154" customWidth="1"/>
    <col min="1030" max="1279" width="8.140625" style="154"/>
    <col min="1280" max="1280" width="8.7109375" style="154" customWidth="1"/>
    <col min="1281" max="1281" width="31.5703125" style="154" customWidth="1"/>
    <col min="1282" max="1282" width="13.85546875" style="154" customWidth="1"/>
    <col min="1283" max="1283" width="19.140625" style="154" customWidth="1"/>
    <col min="1284" max="1284" width="17.5703125" style="154" customWidth="1"/>
    <col min="1285" max="1285" width="14.7109375" style="154" customWidth="1"/>
    <col min="1286" max="1535" width="8.140625" style="154"/>
    <col min="1536" max="1536" width="8.7109375" style="154" customWidth="1"/>
    <col min="1537" max="1537" width="31.5703125" style="154" customWidth="1"/>
    <col min="1538" max="1538" width="13.85546875" style="154" customWidth="1"/>
    <col min="1539" max="1539" width="19.140625" style="154" customWidth="1"/>
    <col min="1540" max="1540" width="17.5703125" style="154" customWidth="1"/>
    <col min="1541" max="1541" width="14.7109375" style="154" customWidth="1"/>
    <col min="1542" max="1791" width="8.140625" style="154"/>
    <col min="1792" max="1792" width="8.7109375" style="154" customWidth="1"/>
    <col min="1793" max="1793" width="31.5703125" style="154" customWidth="1"/>
    <col min="1794" max="1794" width="13.85546875" style="154" customWidth="1"/>
    <col min="1795" max="1795" width="19.140625" style="154" customWidth="1"/>
    <col min="1796" max="1796" width="17.5703125" style="154" customWidth="1"/>
    <col min="1797" max="1797" width="14.7109375" style="154" customWidth="1"/>
    <col min="1798" max="2047" width="8.140625" style="154"/>
    <col min="2048" max="2048" width="8.7109375" style="154" customWidth="1"/>
    <col min="2049" max="2049" width="31.5703125" style="154" customWidth="1"/>
    <col min="2050" max="2050" width="13.85546875" style="154" customWidth="1"/>
    <col min="2051" max="2051" width="19.140625" style="154" customWidth="1"/>
    <col min="2052" max="2052" width="17.5703125" style="154" customWidth="1"/>
    <col min="2053" max="2053" width="14.7109375" style="154" customWidth="1"/>
    <col min="2054" max="2303" width="8.140625" style="154"/>
    <col min="2304" max="2304" width="8.7109375" style="154" customWidth="1"/>
    <col min="2305" max="2305" width="31.5703125" style="154" customWidth="1"/>
    <col min="2306" max="2306" width="13.85546875" style="154" customWidth="1"/>
    <col min="2307" max="2307" width="19.140625" style="154" customWidth="1"/>
    <col min="2308" max="2308" width="17.5703125" style="154" customWidth="1"/>
    <col min="2309" max="2309" width="14.7109375" style="154" customWidth="1"/>
    <col min="2310" max="2559" width="8.140625" style="154"/>
    <col min="2560" max="2560" width="8.7109375" style="154" customWidth="1"/>
    <col min="2561" max="2561" width="31.5703125" style="154" customWidth="1"/>
    <col min="2562" max="2562" width="13.85546875" style="154" customWidth="1"/>
    <col min="2563" max="2563" width="19.140625" style="154" customWidth="1"/>
    <col min="2564" max="2564" width="17.5703125" style="154" customWidth="1"/>
    <col min="2565" max="2565" width="14.7109375" style="154" customWidth="1"/>
    <col min="2566" max="2815" width="8.140625" style="154"/>
    <col min="2816" max="2816" width="8.7109375" style="154" customWidth="1"/>
    <col min="2817" max="2817" width="31.5703125" style="154" customWidth="1"/>
    <col min="2818" max="2818" width="13.85546875" style="154" customWidth="1"/>
    <col min="2819" max="2819" width="19.140625" style="154" customWidth="1"/>
    <col min="2820" max="2820" width="17.5703125" style="154" customWidth="1"/>
    <col min="2821" max="2821" width="14.7109375" style="154" customWidth="1"/>
    <col min="2822" max="3071" width="8.140625" style="154"/>
    <col min="3072" max="3072" width="8.7109375" style="154" customWidth="1"/>
    <col min="3073" max="3073" width="31.5703125" style="154" customWidth="1"/>
    <col min="3074" max="3074" width="13.85546875" style="154" customWidth="1"/>
    <col min="3075" max="3075" width="19.140625" style="154" customWidth="1"/>
    <col min="3076" max="3076" width="17.5703125" style="154" customWidth="1"/>
    <col min="3077" max="3077" width="14.7109375" style="154" customWidth="1"/>
    <col min="3078" max="3327" width="8.140625" style="154"/>
    <col min="3328" max="3328" width="8.7109375" style="154" customWidth="1"/>
    <col min="3329" max="3329" width="31.5703125" style="154" customWidth="1"/>
    <col min="3330" max="3330" width="13.85546875" style="154" customWidth="1"/>
    <col min="3331" max="3331" width="19.140625" style="154" customWidth="1"/>
    <col min="3332" max="3332" width="17.5703125" style="154" customWidth="1"/>
    <col min="3333" max="3333" width="14.7109375" style="154" customWidth="1"/>
    <col min="3334" max="3583" width="8.140625" style="154"/>
    <col min="3584" max="3584" width="8.7109375" style="154" customWidth="1"/>
    <col min="3585" max="3585" width="31.5703125" style="154" customWidth="1"/>
    <col min="3586" max="3586" width="13.85546875" style="154" customWidth="1"/>
    <col min="3587" max="3587" width="19.140625" style="154" customWidth="1"/>
    <col min="3588" max="3588" width="17.5703125" style="154" customWidth="1"/>
    <col min="3589" max="3589" width="14.7109375" style="154" customWidth="1"/>
    <col min="3590" max="3839" width="8.140625" style="154"/>
    <col min="3840" max="3840" width="8.7109375" style="154" customWidth="1"/>
    <col min="3841" max="3841" width="31.5703125" style="154" customWidth="1"/>
    <col min="3842" max="3842" width="13.85546875" style="154" customWidth="1"/>
    <col min="3843" max="3843" width="19.140625" style="154" customWidth="1"/>
    <col min="3844" max="3844" width="17.5703125" style="154" customWidth="1"/>
    <col min="3845" max="3845" width="14.7109375" style="154" customWidth="1"/>
    <col min="3846" max="4095" width="8.140625" style="154"/>
    <col min="4096" max="4096" width="8.7109375" style="154" customWidth="1"/>
    <col min="4097" max="4097" width="31.5703125" style="154" customWidth="1"/>
    <col min="4098" max="4098" width="13.85546875" style="154" customWidth="1"/>
    <col min="4099" max="4099" width="19.140625" style="154" customWidth="1"/>
    <col min="4100" max="4100" width="17.5703125" style="154" customWidth="1"/>
    <col min="4101" max="4101" width="14.7109375" style="154" customWidth="1"/>
    <col min="4102" max="4351" width="8.140625" style="154"/>
    <col min="4352" max="4352" width="8.7109375" style="154" customWidth="1"/>
    <col min="4353" max="4353" width="31.5703125" style="154" customWidth="1"/>
    <col min="4354" max="4354" width="13.85546875" style="154" customWidth="1"/>
    <col min="4355" max="4355" width="19.140625" style="154" customWidth="1"/>
    <col min="4356" max="4356" width="17.5703125" style="154" customWidth="1"/>
    <col min="4357" max="4357" width="14.7109375" style="154" customWidth="1"/>
    <col min="4358" max="4607" width="8.140625" style="154"/>
    <col min="4608" max="4608" width="8.7109375" style="154" customWidth="1"/>
    <col min="4609" max="4609" width="31.5703125" style="154" customWidth="1"/>
    <col min="4610" max="4610" width="13.85546875" style="154" customWidth="1"/>
    <col min="4611" max="4611" width="19.140625" style="154" customWidth="1"/>
    <col min="4612" max="4612" width="17.5703125" style="154" customWidth="1"/>
    <col min="4613" max="4613" width="14.7109375" style="154" customWidth="1"/>
    <col min="4614" max="4863" width="8.140625" style="154"/>
    <col min="4864" max="4864" width="8.7109375" style="154" customWidth="1"/>
    <col min="4865" max="4865" width="31.5703125" style="154" customWidth="1"/>
    <col min="4866" max="4866" width="13.85546875" style="154" customWidth="1"/>
    <col min="4867" max="4867" width="19.140625" style="154" customWidth="1"/>
    <col min="4868" max="4868" width="17.5703125" style="154" customWidth="1"/>
    <col min="4869" max="4869" width="14.7109375" style="154" customWidth="1"/>
    <col min="4870" max="5119" width="8.140625" style="154"/>
    <col min="5120" max="5120" width="8.7109375" style="154" customWidth="1"/>
    <col min="5121" max="5121" width="31.5703125" style="154" customWidth="1"/>
    <col min="5122" max="5122" width="13.85546875" style="154" customWidth="1"/>
    <col min="5123" max="5123" width="19.140625" style="154" customWidth="1"/>
    <col min="5124" max="5124" width="17.5703125" style="154" customWidth="1"/>
    <col min="5125" max="5125" width="14.7109375" style="154" customWidth="1"/>
    <col min="5126" max="5375" width="8.140625" style="154"/>
    <col min="5376" max="5376" width="8.7109375" style="154" customWidth="1"/>
    <col min="5377" max="5377" width="31.5703125" style="154" customWidth="1"/>
    <col min="5378" max="5378" width="13.85546875" style="154" customWidth="1"/>
    <col min="5379" max="5379" width="19.140625" style="154" customWidth="1"/>
    <col min="5380" max="5380" width="17.5703125" style="154" customWidth="1"/>
    <col min="5381" max="5381" width="14.7109375" style="154" customWidth="1"/>
    <col min="5382" max="5631" width="8.140625" style="154"/>
    <col min="5632" max="5632" width="8.7109375" style="154" customWidth="1"/>
    <col min="5633" max="5633" width="31.5703125" style="154" customWidth="1"/>
    <col min="5634" max="5634" width="13.85546875" style="154" customWidth="1"/>
    <col min="5635" max="5635" width="19.140625" style="154" customWidth="1"/>
    <col min="5636" max="5636" width="17.5703125" style="154" customWidth="1"/>
    <col min="5637" max="5637" width="14.7109375" style="154" customWidth="1"/>
    <col min="5638" max="5887" width="8.140625" style="154"/>
    <col min="5888" max="5888" width="8.7109375" style="154" customWidth="1"/>
    <col min="5889" max="5889" width="31.5703125" style="154" customWidth="1"/>
    <col min="5890" max="5890" width="13.85546875" style="154" customWidth="1"/>
    <col min="5891" max="5891" width="19.140625" style="154" customWidth="1"/>
    <col min="5892" max="5892" width="17.5703125" style="154" customWidth="1"/>
    <col min="5893" max="5893" width="14.7109375" style="154" customWidth="1"/>
    <col min="5894" max="6143" width="8.140625" style="154"/>
    <col min="6144" max="6144" width="8.7109375" style="154" customWidth="1"/>
    <col min="6145" max="6145" width="31.5703125" style="154" customWidth="1"/>
    <col min="6146" max="6146" width="13.85546875" style="154" customWidth="1"/>
    <col min="6147" max="6147" width="19.140625" style="154" customWidth="1"/>
    <col min="6148" max="6148" width="17.5703125" style="154" customWidth="1"/>
    <col min="6149" max="6149" width="14.7109375" style="154" customWidth="1"/>
    <col min="6150" max="6399" width="8.140625" style="154"/>
    <col min="6400" max="6400" width="8.7109375" style="154" customWidth="1"/>
    <col min="6401" max="6401" width="31.5703125" style="154" customWidth="1"/>
    <col min="6402" max="6402" width="13.85546875" style="154" customWidth="1"/>
    <col min="6403" max="6403" width="19.140625" style="154" customWidth="1"/>
    <col min="6404" max="6404" width="17.5703125" style="154" customWidth="1"/>
    <col min="6405" max="6405" width="14.7109375" style="154" customWidth="1"/>
    <col min="6406" max="6655" width="8.140625" style="154"/>
    <col min="6656" max="6656" width="8.7109375" style="154" customWidth="1"/>
    <col min="6657" max="6657" width="31.5703125" style="154" customWidth="1"/>
    <col min="6658" max="6658" width="13.85546875" style="154" customWidth="1"/>
    <col min="6659" max="6659" width="19.140625" style="154" customWidth="1"/>
    <col min="6660" max="6660" width="17.5703125" style="154" customWidth="1"/>
    <col min="6661" max="6661" width="14.7109375" style="154" customWidth="1"/>
    <col min="6662" max="6911" width="8.140625" style="154"/>
    <col min="6912" max="6912" width="8.7109375" style="154" customWidth="1"/>
    <col min="6913" max="6913" width="31.5703125" style="154" customWidth="1"/>
    <col min="6914" max="6914" width="13.85546875" style="154" customWidth="1"/>
    <col min="6915" max="6915" width="19.140625" style="154" customWidth="1"/>
    <col min="6916" max="6916" width="17.5703125" style="154" customWidth="1"/>
    <col min="6917" max="6917" width="14.7109375" style="154" customWidth="1"/>
    <col min="6918" max="7167" width="8.140625" style="154"/>
    <col min="7168" max="7168" width="8.7109375" style="154" customWidth="1"/>
    <col min="7169" max="7169" width="31.5703125" style="154" customWidth="1"/>
    <col min="7170" max="7170" width="13.85546875" style="154" customWidth="1"/>
    <col min="7171" max="7171" width="19.140625" style="154" customWidth="1"/>
    <col min="7172" max="7172" width="17.5703125" style="154" customWidth="1"/>
    <col min="7173" max="7173" width="14.7109375" style="154" customWidth="1"/>
    <col min="7174" max="7423" width="8.140625" style="154"/>
    <col min="7424" max="7424" width="8.7109375" style="154" customWidth="1"/>
    <col min="7425" max="7425" width="31.5703125" style="154" customWidth="1"/>
    <col min="7426" max="7426" width="13.85546875" style="154" customWidth="1"/>
    <col min="7427" max="7427" width="19.140625" style="154" customWidth="1"/>
    <col min="7428" max="7428" width="17.5703125" style="154" customWidth="1"/>
    <col min="7429" max="7429" width="14.7109375" style="154" customWidth="1"/>
    <col min="7430" max="7679" width="8.140625" style="154"/>
    <col min="7680" max="7680" width="8.7109375" style="154" customWidth="1"/>
    <col min="7681" max="7681" width="31.5703125" style="154" customWidth="1"/>
    <col min="7682" max="7682" width="13.85546875" style="154" customWidth="1"/>
    <col min="7683" max="7683" width="19.140625" style="154" customWidth="1"/>
    <col min="7684" max="7684" width="17.5703125" style="154" customWidth="1"/>
    <col min="7685" max="7685" width="14.7109375" style="154" customWidth="1"/>
    <col min="7686" max="7935" width="8.140625" style="154"/>
    <col min="7936" max="7936" width="8.7109375" style="154" customWidth="1"/>
    <col min="7937" max="7937" width="31.5703125" style="154" customWidth="1"/>
    <col min="7938" max="7938" width="13.85546875" style="154" customWidth="1"/>
    <col min="7939" max="7939" width="19.140625" style="154" customWidth="1"/>
    <col min="7940" max="7940" width="17.5703125" style="154" customWidth="1"/>
    <col min="7941" max="7941" width="14.7109375" style="154" customWidth="1"/>
    <col min="7942" max="8191" width="8.140625" style="154"/>
    <col min="8192" max="8192" width="8.7109375" style="154" customWidth="1"/>
    <col min="8193" max="8193" width="31.5703125" style="154" customWidth="1"/>
    <col min="8194" max="8194" width="13.85546875" style="154" customWidth="1"/>
    <col min="8195" max="8195" width="19.140625" style="154" customWidth="1"/>
    <col min="8196" max="8196" width="17.5703125" style="154" customWidth="1"/>
    <col min="8197" max="8197" width="14.7109375" style="154" customWidth="1"/>
    <col min="8198" max="8447" width="8.140625" style="154"/>
    <col min="8448" max="8448" width="8.7109375" style="154" customWidth="1"/>
    <col min="8449" max="8449" width="31.5703125" style="154" customWidth="1"/>
    <col min="8450" max="8450" width="13.85546875" style="154" customWidth="1"/>
    <col min="8451" max="8451" width="19.140625" style="154" customWidth="1"/>
    <col min="8452" max="8452" width="17.5703125" style="154" customWidth="1"/>
    <col min="8453" max="8453" width="14.7109375" style="154" customWidth="1"/>
    <col min="8454" max="8703" width="8.140625" style="154"/>
    <col min="8704" max="8704" width="8.7109375" style="154" customWidth="1"/>
    <col min="8705" max="8705" width="31.5703125" style="154" customWidth="1"/>
    <col min="8706" max="8706" width="13.85546875" style="154" customWidth="1"/>
    <col min="8707" max="8707" width="19.140625" style="154" customWidth="1"/>
    <col min="8708" max="8708" width="17.5703125" style="154" customWidth="1"/>
    <col min="8709" max="8709" width="14.7109375" style="154" customWidth="1"/>
    <col min="8710" max="8959" width="8.140625" style="154"/>
    <col min="8960" max="8960" width="8.7109375" style="154" customWidth="1"/>
    <col min="8961" max="8961" width="31.5703125" style="154" customWidth="1"/>
    <col min="8962" max="8962" width="13.85546875" style="154" customWidth="1"/>
    <col min="8963" max="8963" width="19.140625" style="154" customWidth="1"/>
    <col min="8964" max="8964" width="17.5703125" style="154" customWidth="1"/>
    <col min="8965" max="8965" width="14.7109375" style="154" customWidth="1"/>
    <col min="8966" max="9215" width="8.140625" style="154"/>
    <col min="9216" max="9216" width="8.7109375" style="154" customWidth="1"/>
    <col min="9217" max="9217" width="31.5703125" style="154" customWidth="1"/>
    <col min="9218" max="9218" width="13.85546875" style="154" customWidth="1"/>
    <col min="9219" max="9219" width="19.140625" style="154" customWidth="1"/>
    <col min="9220" max="9220" width="17.5703125" style="154" customWidth="1"/>
    <col min="9221" max="9221" width="14.7109375" style="154" customWidth="1"/>
    <col min="9222" max="9471" width="8.140625" style="154"/>
    <col min="9472" max="9472" width="8.7109375" style="154" customWidth="1"/>
    <col min="9473" max="9473" width="31.5703125" style="154" customWidth="1"/>
    <col min="9474" max="9474" width="13.85546875" style="154" customWidth="1"/>
    <col min="9475" max="9475" width="19.140625" style="154" customWidth="1"/>
    <col min="9476" max="9476" width="17.5703125" style="154" customWidth="1"/>
    <col min="9477" max="9477" width="14.7109375" style="154" customWidth="1"/>
    <col min="9478" max="9727" width="8.140625" style="154"/>
    <col min="9728" max="9728" width="8.7109375" style="154" customWidth="1"/>
    <col min="9729" max="9729" width="31.5703125" style="154" customWidth="1"/>
    <col min="9730" max="9730" width="13.85546875" style="154" customWidth="1"/>
    <col min="9731" max="9731" width="19.140625" style="154" customWidth="1"/>
    <col min="9732" max="9732" width="17.5703125" style="154" customWidth="1"/>
    <col min="9733" max="9733" width="14.7109375" style="154" customWidth="1"/>
    <col min="9734" max="9983" width="8.140625" style="154"/>
    <col min="9984" max="9984" width="8.7109375" style="154" customWidth="1"/>
    <col min="9985" max="9985" width="31.5703125" style="154" customWidth="1"/>
    <col min="9986" max="9986" width="13.85546875" style="154" customWidth="1"/>
    <col min="9987" max="9987" width="19.140625" style="154" customWidth="1"/>
    <col min="9988" max="9988" width="17.5703125" style="154" customWidth="1"/>
    <col min="9989" max="9989" width="14.7109375" style="154" customWidth="1"/>
    <col min="9990" max="10239" width="8.140625" style="154"/>
    <col min="10240" max="10240" width="8.7109375" style="154" customWidth="1"/>
    <col min="10241" max="10241" width="31.5703125" style="154" customWidth="1"/>
    <col min="10242" max="10242" width="13.85546875" style="154" customWidth="1"/>
    <col min="10243" max="10243" width="19.140625" style="154" customWidth="1"/>
    <col min="10244" max="10244" width="17.5703125" style="154" customWidth="1"/>
    <col min="10245" max="10245" width="14.7109375" style="154" customWidth="1"/>
    <col min="10246" max="10495" width="8.140625" style="154"/>
    <col min="10496" max="10496" width="8.7109375" style="154" customWidth="1"/>
    <col min="10497" max="10497" width="31.5703125" style="154" customWidth="1"/>
    <col min="10498" max="10498" width="13.85546875" style="154" customWidth="1"/>
    <col min="10499" max="10499" width="19.140625" style="154" customWidth="1"/>
    <col min="10500" max="10500" width="17.5703125" style="154" customWidth="1"/>
    <col min="10501" max="10501" width="14.7109375" style="154" customWidth="1"/>
    <col min="10502" max="10751" width="8.140625" style="154"/>
    <col min="10752" max="10752" width="8.7109375" style="154" customWidth="1"/>
    <col min="10753" max="10753" width="31.5703125" style="154" customWidth="1"/>
    <col min="10754" max="10754" width="13.85546875" style="154" customWidth="1"/>
    <col min="10755" max="10755" width="19.140625" style="154" customWidth="1"/>
    <col min="10756" max="10756" width="17.5703125" style="154" customWidth="1"/>
    <col min="10757" max="10757" width="14.7109375" style="154" customWidth="1"/>
    <col min="10758" max="11007" width="8.140625" style="154"/>
    <col min="11008" max="11008" width="8.7109375" style="154" customWidth="1"/>
    <col min="11009" max="11009" width="31.5703125" style="154" customWidth="1"/>
    <col min="11010" max="11010" width="13.85546875" style="154" customWidth="1"/>
    <col min="11011" max="11011" width="19.140625" style="154" customWidth="1"/>
    <col min="11012" max="11012" width="17.5703125" style="154" customWidth="1"/>
    <col min="11013" max="11013" width="14.7109375" style="154" customWidth="1"/>
    <col min="11014" max="11263" width="8.140625" style="154"/>
    <col min="11264" max="11264" width="8.7109375" style="154" customWidth="1"/>
    <col min="11265" max="11265" width="31.5703125" style="154" customWidth="1"/>
    <col min="11266" max="11266" width="13.85546875" style="154" customWidth="1"/>
    <col min="11267" max="11267" width="19.140625" style="154" customWidth="1"/>
    <col min="11268" max="11268" width="17.5703125" style="154" customWidth="1"/>
    <col min="11269" max="11269" width="14.7109375" style="154" customWidth="1"/>
    <col min="11270" max="11519" width="8.140625" style="154"/>
    <col min="11520" max="11520" width="8.7109375" style="154" customWidth="1"/>
    <col min="11521" max="11521" width="31.5703125" style="154" customWidth="1"/>
    <col min="11522" max="11522" width="13.85546875" style="154" customWidth="1"/>
    <col min="11523" max="11523" width="19.140625" style="154" customWidth="1"/>
    <col min="11524" max="11524" width="17.5703125" style="154" customWidth="1"/>
    <col min="11525" max="11525" width="14.7109375" style="154" customWidth="1"/>
    <col min="11526" max="11775" width="8.140625" style="154"/>
    <col min="11776" max="11776" width="8.7109375" style="154" customWidth="1"/>
    <col min="11777" max="11777" width="31.5703125" style="154" customWidth="1"/>
    <col min="11778" max="11778" width="13.85546875" style="154" customWidth="1"/>
    <col min="11779" max="11779" width="19.140625" style="154" customWidth="1"/>
    <col min="11780" max="11780" width="17.5703125" style="154" customWidth="1"/>
    <col min="11781" max="11781" width="14.7109375" style="154" customWidth="1"/>
    <col min="11782" max="12031" width="8.140625" style="154"/>
    <col min="12032" max="12032" width="8.7109375" style="154" customWidth="1"/>
    <col min="12033" max="12033" width="31.5703125" style="154" customWidth="1"/>
    <col min="12034" max="12034" width="13.85546875" style="154" customWidth="1"/>
    <col min="12035" max="12035" width="19.140625" style="154" customWidth="1"/>
    <col min="12036" max="12036" width="17.5703125" style="154" customWidth="1"/>
    <col min="12037" max="12037" width="14.7109375" style="154" customWidth="1"/>
    <col min="12038" max="12287" width="8.140625" style="154"/>
    <col min="12288" max="12288" width="8.7109375" style="154" customWidth="1"/>
    <col min="12289" max="12289" width="31.5703125" style="154" customWidth="1"/>
    <col min="12290" max="12290" width="13.85546875" style="154" customWidth="1"/>
    <col min="12291" max="12291" width="19.140625" style="154" customWidth="1"/>
    <col min="12292" max="12292" width="17.5703125" style="154" customWidth="1"/>
    <col min="12293" max="12293" width="14.7109375" style="154" customWidth="1"/>
    <col min="12294" max="12543" width="8.140625" style="154"/>
    <col min="12544" max="12544" width="8.7109375" style="154" customWidth="1"/>
    <col min="12545" max="12545" width="31.5703125" style="154" customWidth="1"/>
    <col min="12546" max="12546" width="13.85546875" style="154" customWidth="1"/>
    <col min="12547" max="12547" width="19.140625" style="154" customWidth="1"/>
    <col min="12548" max="12548" width="17.5703125" style="154" customWidth="1"/>
    <col min="12549" max="12549" width="14.7109375" style="154" customWidth="1"/>
    <col min="12550" max="12799" width="8.140625" style="154"/>
    <col min="12800" max="12800" width="8.7109375" style="154" customWidth="1"/>
    <col min="12801" max="12801" width="31.5703125" style="154" customWidth="1"/>
    <col min="12802" max="12802" width="13.85546875" style="154" customWidth="1"/>
    <col min="12803" max="12803" width="19.140625" style="154" customWidth="1"/>
    <col min="12804" max="12804" width="17.5703125" style="154" customWidth="1"/>
    <col min="12805" max="12805" width="14.7109375" style="154" customWidth="1"/>
    <col min="12806" max="13055" width="8.140625" style="154"/>
    <col min="13056" max="13056" width="8.7109375" style="154" customWidth="1"/>
    <col min="13057" max="13057" width="31.5703125" style="154" customWidth="1"/>
    <col min="13058" max="13058" width="13.85546875" style="154" customWidth="1"/>
    <col min="13059" max="13059" width="19.140625" style="154" customWidth="1"/>
    <col min="13060" max="13060" width="17.5703125" style="154" customWidth="1"/>
    <col min="13061" max="13061" width="14.7109375" style="154" customWidth="1"/>
    <col min="13062" max="13311" width="8.140625" style="154"/>
    <col min="13312" max="13312" width="8.7109375" style="154" customWidth="1"/>
    <col min="13313" max="13313" width="31.5703125" style="154" customWidth="1"/>
    <col min="13314" max="13314" width="13.85546875" style="154" customWidth="1"/>
    <col min="13315" max="13315" width="19.140625" style="154" customWidth="1"/>
    <col min="13316" max="13316" width="17.5703125" style="154" customWidth="1"/>
    <col min="13317" max="13317" width="14.7109375" style="154" customWidth="1"/>
    <col min="13318" max="13567" width="8.140625" style="154"/>
    <col min="13568" max="13568" width="8.7109375" style="154" customWidth="1"/>
    <col min="13569" max="13569" width="31.5703125" style="154" customWidth="1"/>
    <col min="13570" max="13570" width="13.85546875" style="154" customWidth="1"/>
    <col min="13571" max="13571" width="19.140625" style="154" customWidth="1"/>
    <col min="13572" max="13572" width="17.5703125" style="154" customWidth="1"/>
    <col min="13573" max="13573" width="14.7109375" style="154" customWidth="1"/>
    <col min="13574" max="13823" width="8.140625" style="154"/>
    <col min="13824" max="13824" width="8.7109375" style="154" customWidth="1"/>
    <col min="13825" max="13825" width="31.5703125" style="154" customWidth="1"/>
    <col min="13826" max="13826" width="13.85546875" style="154" customWidth="1"/>
    <col min="13827" max="13827" width="19.140625" style="154" customWidth="1"/>
    <col min="13828" max="13828" width="17.5703125" style="154" customWidth="1"/>
    <col min="13829" max="13829" width="14.7109375" style="154" customWidth="1"/>
    <col min="13830" max="14079" width="8.140625" style="154"/>
    <col min="14080" max="14080" width="8.7109375" style="154" customWidth="1"/>
    <col min="14081" max="14081" width="31.5703125" style="154" customWidth="1"/>
    <col min="14082" max="14082" width="13.85546875" style="154" customWidth="1"/>
    <col min="14083" max="14083" width="19.140625" style="154" customWidth="1"/>
    <col min="14084" max="14084" width="17.5703125" style="154" customWidth="1"/>
    <col min="14085" max="14085" width="14.7109375" style="154" customWidth="1"/>
    <col min="14086" max="14335" width="8.140625" style="154"/>
    <col min="14336" max="14336" width="8.7109375" style="154" customWidth="1"/>
    <col min="14337" max="14337" width="31.5703125" style="154" customWidth="1"/>
    <col min="14338" max="14338" width="13.85546875" style="154" customWidth="1"/>
    <col min="14339" max="14339" width="19.140625" style="154" customWidth="1"/>
    <col min="14340" max="14340" width="17.5703125" style="154" customWidth="1"/>
    <col min="14341" max="14341" width="14.7109375" style="154" customWidth="1"/>
    <col min="14342" max="14591" width="8.140625" style="154"/>
    <col min="14592" max="14592" width="8.7109375" style="154" customWidth="1"/>
    <col min="14593" max="14593" width="31.5703125" style="154" customWidth="1"/>
    <col min="14594" max="14594" width="13.85546875" style="154" customWidth="1"/>
    <col min="14595" max="14595" width="19.140625" style="154" customWidth="1"/>
    <col min="14596" max="14596" width="17.5703125" style="154" customWidth="1"/>
    <col min="14597" max="14597" width="14.7109375" style="154" customWidth="1"/>
    <col min="14598" max="14847" width="8.140625" style="154"/>
    <col min="14848" max="14848" width="8.7109375" style="154" customWidth="1"/>
    <col min="14849" max="14849" width="31.5703125" style="154" customWidth="1"/>
    <col min="14850" max="14850" width="13.85546875" style="154" customWidth="1"/>
    <col min="14851" max="14851" width="19.140625" style="154" customWidth="1"/>
    <col min="14852" max="14852" width="17.5703125" style="154" customWidth="1"/>
    <col min="14853" max="14853" width="14.7109375" style="154" customWidth="1"/>
    <col min="14854" max="15103" width="8.140625" style="154"/>
    <col min="15104" max="15104" width="8.7109375" style="154" customWidth="1"/>
    <col min="15105" max="15105" width="31.5703125" style="154" customWidth="1"/>
    <col min="15106" max="15106" width="13.85546875" style="154" customWidth="1"/>
    <col min="15107" max="15107" width="19.140625" style="154" customWidth="1"/>
    <col min="15108" max="15108" width="17.5703125" style="154" customWidth="1"/>
    <col min="15109" max="15109" width="14.7109375" style="154" customWidth="1"/>
    <col min="15110" max="15359" width="8.140625" style="154"/>
    <col min="15360" max="15360" width="8.7109375" style="154" customWidth="1"/>
    <col min="15361" max="15361" width="31.5703125" style="154" customWidth="1"/>
    <col min="15362" max="15362" width="13.85546875" style="154" customWidth="1"/>
    <col min="15363" max="15363" width="19.140625" style="154" customWidth="1"/>
    <col min="15364" max="15364" width="17.5703125" style="154" customWidth="1"/>
    <col min="15365" max="15365" width="14.7109375" style="154" customWidth="1"/>
    <col min="15366" max="15615" width="8.140625" style="154"/>
    <col min="15616" max="15616" width="8.7109375" style="154" customWidth="1"/>
    <col min="15617" max="15617" width="31.5703125" style="154" customWidth="1"/>
    <col min="15618" max="15618" width="13.85546875" style="154" customWidth="1"/>
    <col min="15619" max="15619" width="19.140625" style="154" customWidth="1"/>
    <col min="15620" max="15620" width="17.5703125" style="154" customWidth="1"/>
    <col min="15621" max="15621" width="14.7109375" style="154" customWidth="1"/>
    <col min="15622" max="15871" width="8.140625" style="154"/>
    <col min="15872" max="15872" width="8.7109375" style="154" customWidth="1"/>
    <col min="15873" max="15873" width="31.5703125" style="154" customWidth="1"/>
    <col min="15874" max="15874" width="13.85546875" style="154" customWidth="1"/>
    <col min="15875" max="15875" width="19.140625" style="154" customWidth="1"/>
    <col min="15876" max="15876" width="17.5703125" style="154" customWidth="1"/>
    <col min="15877" max="15877" width="14.7109375" style="154" customWidth="1"/>
    <col min="15878" max="16127" width="8.140625" style="154"/>
    <col min="16128" max="16128" width="8.7109375" style="154" customWidth="1"/>
    <col min="16129" max="16129" width="31.5703125" style="154" customWidth="1"/>
    <col min="16130" max="16130" width="13.85546875" style="154" customWidth="1"/>
    <col min="16131" max="16131" width="19.140625" style="154" customWidth="1"/>
    <col min="16132" max="16132" width="17.5703125" style="154" customWidth="1"/>
    <col min="16133" max="16133" width="14.7109375" style="154" customWidth="1"/>
    <col min="16134" max="16384" width="8.140625" style="154"/>
  </cols>
  <sheetData>
    <row r="1" spans="1:5" ht="23.25" hidden="1" customHeight="1" x14ac:dyDescent="0.25">
      <c r="A1" s="213"/>
      <c r="B1" s="213"/>
      <c r="C1" s="213"/>
      <c r="D1" s="213"/>
      <c r="E1" s="213"/>
    </row>
    <row r="2" spans="1:5" hidden="1" x14ac:dyDescent="0.25">
      <c r="A2" s="213" t="s">
        <v>208</v>
      </c>
      <c r="B2" s="213"/>
      <c r="C2" s="213"/>
      <c r="D2" s="213"/>
      <c r="E2" s="213"/>
    </row>
    <row r="3" spans="1:5" ht="15.75" customHeight="1" x14ac:dyDescent="0.25">
      <c r="A3" s="216" t="s">
        <v>265</v>
      </c>
      <c r="B3" s="216"/>
      <c r="C3" s="216"/>
      <c r="D3" s="216"/>
      <c r="E3" s="216"/>
    </row>
    <row r="4" spans="1:5" x14ac:dyDescent="0.25">
      <c r="A4" s="214" t="s">
        <v>209</v>
      </c>
      <c r="B4" s="214"/>
      <c r="C4" s="214"/>
      <c r="D4" s="214"/>
      <c r="E4" s="214"/>
    </row>
    <row r="5" spans="1:5" x14ac:dyDescent="0.25">
      <c r="A5" s="214" t="s">
        <v>210</v>
      </c>
      <c r="B5" s="214"/>
      <c r="C5" s="214"/>
      <c r="D5" s="214"/>
      <c r="E5" s="214"/>
    </row>
    <row r="6" spans="1:5" ht="26.25" customHeight="1" x14ac:dyDescent="0.25">
      <c r="A6" s="213" t="s">
        <v>211</v>
      </c>
      <c r="B6" s="213"/>
      <c r="C6" s="213"/>
      <c r="D6" s="213"/>
      <c r="E6" s="154" t="s">
        <v>322</v>
      </c>
    </row>
    <row r="7" spans="1:5" x14ac:dyDescent="0.25">
      <c r="A7" s="213"/>
      <c r="B7" s="213"/>
      <c r="C7" s="213"/>
      <c r="D7" s="213"/>
      <c r="E7" s="213"/>
    </row>
    <row r="8" spans="1:5" ht="28.5" customHeight="1" x14ac:dyDescent="0.25">
      <c r="A8" s="215" t="s">
        <v>266</v>
      </c>
      <c r="B8" s="215"/>
      <c r="C8" s="215"/>
      <c r="D8" s="215"/>
      <c r="E8" s="215"/>
    </row>
    <row r="9" spans="1:5" ht="29.25" customHeight="1" x14ac:dyDescent="0.25">
      <c r="A9" s="215" t="s">
        <v>213</v>
      </c>
      <c r="B9" s="215"/>
      <c r="C9" s="215"/>
      <c r="D9" s="215"/>
      <c r="E9" s="215"/>
    </row>
    <row r="10" spans="1:5" ht="30" customHeight="1" x14ac:dyDescent="0.25">
      <c r="A10" s="215" t="s">
        <v>214</v>
      </c>
      <c r="B10" s="215"/>
      <c r="C10" s="215"/>
      <c r="D10" s="215"/>
      <c r="E10" s="215"/>
    </row>
    <row r="11" spans="1:5" ht="30" customHeight="1" x14ac:dyDescent="0.25">
      <c r="A11" s="215" t="s">
        <v>215</v>
      </c>
      <c r="B11" s="215"/>
      <c r="C11" s="215"/>
      <c r="D11" s="215"/>
      <c r="E11" s="215"/>
    </row>
    <row r="12" spans="1:5" ht="29.25" customHeight="1" x14ac:dyDescent="0.25">
      <c r="A12" s="215" t="s">
        <v>216</v>
      </c>
      <c r="B12" s="215"/>
      <c r="C12" s="215"/>
      <c r="D12" s="215"/>
      <c r="E12" s="215"/>
    </row>
    <row r="13" spans="1:5" ht="28.5" customHeight="1" x14ac:dyDescent="0.25">
      <c r="A13" s="215" t="s">
        <v>217</v>
      </c>
      <c r="B13" s="215"/>
      <c r="C13" s="215"/>
      <c r="D13" s="215"/>
      <c r="E13" s="215"/>
    </row>
    <row r="14" spans="1:5" ht="15.75" customHeight="1" thickBot="1" x14ac:dyDescent="0.3">
      <c r="A14" s="213"/>
      <c r="B14" s="213"/>
      <c r="C14" s="213"/>
      <c r="D14" s="213"/>
      <c r="E14" s="213"/>
    </row>
    <row r="15" spans="1:5" ht="120.75" thickBot="1" x14ac:dyDescent="0.3">
      <c r="A15" s="157" t="s">
        <v>2</v>
      </c>
      <c r="B15" s="155" t="s">
        <v>219</v>
      </c>
      <c r="C15" s="155" t="s">
        <v>0</v>
      </c>
      <c r="D15" s="155" t="s">
        <v>218</v>
      </c>
      <c r="E15" s="155" t="s">
        <v>1</v>
      </c>
    </row>
    <row r="16" spans="1:5" ht="15" customHeight="1" x14ac:dyDescent="0.25">
      <c r="A16" s="220" t="s">
        <v>8</v>
      </c>
      <c r="B16" s="221"/>
      <c r="C16" s="221"/>
      <c r="D16" s="222"/>
      <c r="E16" s="166"/>
    </row>
    <row r="17" spans="1:5" ht="15" customHeight="1" x14ac:dyDescent="0.25">
      <c r="A17" s="167" t="s">
        <v>54</v>
      </c>
      <c r="B17" s="168" t="s">
        <v>21</v>
      </c>
      <c r="C17" s="169" t="s">
        <v>11</v>
      </c>
      <c r="D17" s="170">
        <v>0.14000000000000001</v>
      </c>
      <c r="E17" s="171">
        <v>3977.57</v>
      </c>
    </row>
    <row r="18" spans="1:5" ht="15" customHeight="1" x14ac:dyDescent="0.25">
      <c r="A18" s="217" t="s">
        <v>220</v>
      </c>
      <c r="B18" s="218"/>
      <c r="C18" s="218"/>
      <c r="D18" s="219"/>
      <c r="E18" s="172"/>
    </row>
    <row r="19" spans="1:5" ht="30" customHeight="1" x14ac:dyDescent="0.25">
      <c r="A19" s="167" t="s">
        <v>323</v>
      </c>
      <c r="B19" s="173">
        <v>0.3</v>
      </c>
      <c r="C19" s="169" t="s">
        <v>222</v>
      </c>
      <c r="D19" s="170">
        <f>E19/B19</f>
        <v>4937.4000000000005</v>
      </c>
      <c r="E19" s="171">
        <v>1481.22</v>
      </c>
    </row>
    <row r="20" spans="1:5" ht="15" customHeight="1" x14ac:dyDescent="0.25">
      <c r="A20" s="167" t="s">
        <v>228</v>
      </c>
      <c r="B20" s="174">
        <v>1</v>
      </c>
      <c r="C20" s="169" t="s">
        <v>13</v>
      </c>
      <c r="D20" s="170">
        <f t="shared" ref="D20:D21" si="0">E20/B20</f>
        <v>2435.4299999999998</v>
      </c>
      <c r="E20" s="171">
        <v>2435.4299999999998</v>
      </c>
    </row>
    <row r="21" spans="1:5" ht="15" customHeight="1" x14ac:dyDescent="0.25">
      <c r="A21" s="167" t="s">
        <v>324</v>
      </c>
      <c r="B21" s="175">
        <v>0.77</v>
      </c>
      <c r="C21" s="169" t="s">
        <v>12</v>
      </c>
      <c r="D21" s="170">
        <f t="shared" si="0"/>
        <v>2727.0779220779218</v>
      </c>
      <c r="E21" s="171">
        <v>2099.85</v>
      </c>
    </row>
    <row r="22" spans="1:5" ht="28.5" customHeight="1" x14ac:dyDescent="0.25">
      <c r="A22" s="167" t="s">
        <v>198</v>
      </c>
      <c r="B22" s="168" t="s">
        <v>22</v>
      </c>
      <c r="C22" s="169" t="s">
        <v>11</v>
      </c>
      <c r="D22" s="170">
        <f>E22</f>
        <v>6664.21</v>
      </c>
      <c r="E22" s="171">
        <f>2686.93+477.28+3500</f>
        <v>6664.21</v>
      </c>
    </row>
    <row r="23" spans="1:5" s="178" customFormat="1" ht="28.5" customHeight="1" x14ac:dyDescent="0.25">
      <c r="A23" s="140" t="s">
        <v>158</v>
      </c>
      <c r="B23" s="143" t="s">
        <v>22</v>
      </c>
      <c r="C23" s="143" t="s">
        <v>80</v>
      </c>
      <c r="D23" s="143">
        <f t="shared" ref="D23:D24" si="1">E23</f>
        <v>764.47</v>
      </c>
      <c r="E23" s="143">
        <v>764.47</v>
      </c>
    </row>
    <row r="24" spans="1:5" s="178" customFormat="1" ht="17.45" customHeight="1" x14ac:dyDescent="0.25">
      <c r="A24" s="167" t="s">
        <v>231</v>
      </c>
      <c r="B24" s="168" t="s">
        <v>22</v>
      </c>
      <c r="C24" s="169" t="s">
        <v>11</v>
      </c>
      <c r="D24" s="170">
        <f t="shared" si="1"/>
        <v>1926.96</v>
      </c>
      <c r="E24" s="171">
        <f>513.86+1413.1</f>
        <v>1926.96</v>
      </c>
    </row>
    <row r="25" spans="1:5" ht="15" customHeight="1" x14ac:dyDescent="0.25">
      <c r="A25" s="167" t="s">
        <v>229</v>
      </c>
      <c r="B25" s="168" t="s">
        <v>202</v>
      </c>
      <c r="C25" s="169" t="s">
        <v>12</v>
      </c>
      <c r="D25" s="170">
        <f t="shared" ref="D25:D28" si="2">E25</f>
        <v>224226.03</v>
      </c>
      <c r="E25" s="171">
        <v>224226.03</v>
      </c>
    </row>
    <row r="26" spans="1:5" ht="15" customHeight="1" x14ac:dyDescent="0.25">
      <c r="A26" s="167" t="s">
        <v>230</v>
      </c>
      <c r="B26" s="168" t="s">
        <v>202</v>
      </c>
      <c r="C26" s="169" t="s">
        <v>12</v>
      </c>
      <c r="D26" s="170">
        <f t="shared" si="2"/>
        <v>2629.2</v>
      </c>
      <c r="E26" s="171">
        <v>2629.2</v>
      </c>
    </row>
    <row r="27" spans="1:5" ht="15" customHeight="1" x14ac:dyDescent="0.25">
      <c r="A27" s="217" t="s">
        <v>89</v>
      </c>
      <c r="B27" s="218"/>
      <c r="C27" s="218"/>
      <c r="D27" s="219"/>
      <c r="E27" s="172"/>
    </row>
    <row r="28" spans="1:5" ht="15" customHeight="1" x14ac:dyDescent="0.25">
      <c r="A28" s="167" t="s">
        <v>161</v>
      </c>
      <c r="B28" s="168" t="s">
        <v>22</v>
      </c>
      <c r="C28" s="169" t="s">
        <v>11</v>
      </c>
      <c r="D28" s="170">
        <f t="shared" si="2"/>
        <v>44799.03</v>
      </c>
      <c r="E28" s="171">
        <v>44799.03</v>
      </c>
    </row>
    <row r="29" spans="1:5" ht="15" customHeight="1" x14ac:dyDescent="0.25">
      <c r="A29" s="217" t="s">
        <v>235</v>
      </c>
      <c r="B29" s="218"/>
      <c r="C29" s="218"/>
      <c r="D29" s="219"/>
      <c r="E29" s="172"/>
    </row>
    <row r="30" spans="1:5" ht="15" customHeight="1" x14ac:dyDescent="0.25">
      <c r="A30" s="167" t="s">
        <v>236</v>
      </c>
      <c r="B30" s="174">
        <v>2</v>
      </c>
      <c r="C30" s="169" t="s">
        <v>13</v>
      </c>
      <c r="D30" s="170">
        <f t="shared" ref="D30" si="3">E30/B30</f>
        <v>381.85500000000002</v>
      </c>
      <c r="E30" s="171">
        <v>763.71</v>
      </c>
    </row>
    <row r="31" spans="1:5" ht="15" customHeight="1" x14ac:dyDescent="0.25">
      <c r="A31" s="167" t="s">
        <v>294</v>
      </c>
      <c r="B31" s="174">
        <v>3</v>
      </c>
      <c r="C31" s="169" t="s">
        <v>166</v>
      </c>
      <c r="D31" s="170">
        <f t="shared" ref="D31:D50" si="4">E31/B31</f>
        <v>96.963333333333324</v>
      </c>
      <c r="E31" s="171">
        <v>290.89</v>
      </c>
    </row>
    <row r="32" spans="1:5" ht="15" customHeight="1" x14ac:dyDescent="0.25">
      <c r="A32" s="167" t="s">
        <v>58</v>
      </c>
      <c r="B32" s="174">
        <v>1</v>
      </c>
      <c r="C32" s="169" t="s">
        <v>14</v>
      </c>
      <c r="D32" s="170">
        <f t="shared" si="4"/>
        <v>1005.22</v>
      </c>
      <c r="E32" s="171">
        <v>1005.22</v>
      </c>
    </row>
    <row r="33" spans="1:5" ht="15" customHeight="1" x14ac:dyDescent="0.25">
      <c r="A33" s="167" t="s">
        <v>325</v>
      </c>
      <c r="B33" s="174">
        <v>1</v>
      </c>
      <c r="C33" s="169" t="s">
        <v>13</v>
      </c>
      <c r="D33" s="170">
        <f t="shared" si="4"/>
        <v>149.54</v>
      </c>
      <c r="E33" s="171">
        <v>149.54</v>
      </c>
    </row>
    <row r="34" spans="1:5" ht="15" customHeight="1" x14ac:dyDescent="0.25">
      <c r="A34" s="167" t="s">
        <v>237</v>
      </c>
      <c r="B34" s="174">
        <v>1</v>
      </c>
      <c r="C34" s="169" t="s">
        <v>238</v>
      </c>
      <c r="D34" s="170">
        <f t="shared" si="4"/>
        <v>1093.06</v>
      </c>
      <c r="E34" s="171">
        <v>1093.06</v>
      </c>
    </row>
    <row r="35" spans="1:5" ht="15" customHeight="1" x14ac:dyDescent="0.25">
      <c r="A35" s="167" t="s">
        <v>74</v>
      </c>
      <c r="B35" s="175">
        <v>0.03</v>
      </c>
      <c r="C35" s="169" t="s">
        <v>75</v>
      </c>
      <c r="D35" s="170">
        <f t="shared" si="4"/>
        <v>29807.333333333336</v>
      </c>
      <c r="E35" s="171">
        <v>894.22</v>
      </c>
    </row>
    <row r="36" spans="1:5" ht="28.5" customHeight="1" x14ac:dyDescent="0.25">
      <c r="A36" s="167" t="s">
        <v>59</v>
      </c>
      <c r="B36" s="176">
        <v>1.575</v>
      </c>
      <c r="C36" s="169" t="s">
        <v>16</v>
      </c>
      <c r="D36" s="170">
        <f t="shared" si="4"/>
        <v>2039.257142857143</v>
      </c>
      <c r="E36" s="171">
        <v>3211.83</v>
      </c>
    </row>
    <row r="37" spans="1:5" ht="15" customHeight="1" x14ac:dyDescent="0.25">
      <c r="A37" s="167" t="s">
        <v>168</v>
      </c>
      <c r="B37" s="175">
        <v>0.01</v>
      </c>
      <c r="C37" s="169" t="s">
        <v>17</v>
      </c>
      <c r="D37" s="170">
        <f t="shared" si="4"/>
        <v>30081</v>
      </c>
      <c r="E37" s="171">
        <v>300.81</v>
      </c>
    </row>
    <row r="38" spans="1:5" ht="15" customHeight="1" x14ac:dyDescent="0.25">
      <c r="A38" s="167" t="s">
        <v>326</v>
      </c>
      <c r="B38" s="174">
        <v>3</v>
      </c>
      <c r="C38" s="169" t="s">
        <v>13</v>
      </c>
      <c r="D38" s="170">
        <f t="shared" si="4"/>
        <v>334.98666666666668</v>
      </c>
      <c r="E38" s="171">
        <v>1004.96</v>
      </c>
    </row>
    <row r="39" spans="1:5" ht="15" customHeight="1" x14ac:dyDescent="0.25">
      <c r="A39" s="167" t="s">
        <v>327</v>
      </c>
      <c r="B39" s="174">
        <v>1</v>
      </c>
      <c r="C39" s="169" t="s">
        <v>14</v>
      </c>
      <c r="D39" s="170">
        <f t="shared" si="4"/>
        <v>611.75</v>
      </c>
      <c r="E39" s="171">
        <v>611.75</v>
      </c>
    </row>
    <row r="40" spans="1:5" ht="15" customHeight="1" x14ac:dyDescent="0.25">
      <c r="A40" s="167" t="s">
        <v>62</v>
      </c>
      <c r="B40" s="174">
        <v>5</v>
      </c>
      <c r="C40" s="169" t="s">
        <v>18</v>
      </c>
      <c r="D40" s="170">
        <f t="shared" si="4"/>
        <v>252.81599999999997</v>
      </c>
      <c r="E40" s="171">
        <v>1264.08</v>
      </c>
    </row>
    <row r="41" spans="1:5" ht="15" customHeight="1" x14ac:dyDescent="0.25">
      <c r="A41" s="167" t="s">
        <v>298</v>
      </c>
      <c r="B41" s="174">
        <v>3</v>
      </c>
      <c r="C41" s="169" t="s">
        <v>166</v>
      </c>
      <c r="D41" s="170">
        <f t="shared" si="4"/>
        <v>77.540000000000006</v>
      </c>
      <c r="E41" s="171">
        <v>232.62</v>
      </c>
    </row>
    <row r="42" spans="1:5" ht="15" customHeight="1" x14ac:dyDescent="0.25">
      <c r="A42" s="167" t="s">
        <v>242</v>
      </c>
      <c r="B42" s="174">
        <v>1</v>
      </c>
      <c r="C42" s="169" t="s">
        <v>19</v>
      </c>
      <c r="D42" s="170">
        <f t="shared" si="4"/>
        <v>857.06</v>
      </c>
      <c r="E42" s="171">
        <v>857.06</v>
      </c>
    </row>
    <row r="43" spans="1:5" ht="15" customHeight="1" x14ac:dyDescent="0.25">
      <c r="A43" s="167" t="s">
        <v>243</v>
      </c>
      <c r="B43" s="174">
        <v>1</v>
      </c>
      <c r="C43" s="169" t="s">
        <v>19</v>
      </c>
      <c r="D43" s="170">
        <f t="shared" si="4"/>
        <v>598.84</v>
      </c>
      <c r="E43" s="171">
        <v>598.84</v>
      </c>
    </row>
    <row r="44" spans="1:5" ht="15" customHeight="1" x14ac:dyDescent="0.25">
      <c r="A44" s="167" t="s">
        <v>65</v>
      </c>
      <c r="B44" s="174">
        <v>33</v>
      </c>
      <c r="C44" s="169" t="s">
        <v>19</v>
      </c>
      <c r="D44" s="170">
        <f t="shared" si="4"/>
        <v>299.99272727272728</v>
      </c>
      <c r="E44" s="171">
        <v>9899.76</v>
      </c>
    </row>
    <row r="45" spans="1:5" ht="15" customHeight="1" x14ac:dyDescent="0.25">
      <c r="A45" s="217" t="s">
        <v>244</v>
      </c>
      <c r="B45" s="218"/>
      <c r="C45" s="218"/>
      <c r="D45" s="219"/>
      <c r="E45" s="172"/>
    </row>
    <row r="46" spans="1:5" ht="15" customHeight="1" x14ac:dyDescent="0.25">
      <c r="A46" s="167" t="s">
        <v>110</v>
      </c>
      <c r="B46" s="175">
        <v>0.12</v>
      </c>
      <c r="C46" s="169" t="s">
        <v>17</v>
      </c>
      <c r="D46" s="170">
        <f t="shared" si="4"/>
        <v>4550.083333333333</v>
      </c>
      <c r="E46" s="171">
        <v>546.01</v>
      </c>
    </row>
    <row r="47" spans="1:5" ht="30.75" customHeight="1" x14ac:dyDescent="0.25">
      <c r="A47" s="167" t="s">
        <v>328</v>
      </c>
      <c r="B47" s="174">
        <v>1</v>
      </c>
      <c r="C47" s="169" t="s">
        <v>13</v>
      </c>
      <c r="D47" s="170">
        <f t="shared" si="4"/>
        <v>449.98</v>
      </c>
      <c r="E47" s="171">
        <v>449.98</v>
      </c>
    </row>
    <row r="48" spans="1:5" ht="15" customHeight="1" x14ac:dyDescent="0.25">
      <c r="A48" s="167" t="s">
        <v>329</v>
      </c>
      <c r="B48" s="175">
        <v>0.03</v>
      </c>
      <c r="C48" s="169" t="s">
        <v>17</v>
      </c>
      <c r="D48" s="170">
        <f t="shared" si="4"/>
        <v>96164.333333333328</v>
      </c>
      <c r="E48" s="171">
        <v>2884.93</v>
      </c>
    </row>
    <row r="49" spans="1:5" ht="15" customHeight="1" x14ac:dyDescent="0.25">
      <c r="A49" s="167" t="s">
        <v>246</v>
      </c>
      <c r="B49" s="175">
        <v>0.01</v>
      </c>
      <c r="C49" s="169" t="s">
        <v>17</v>
      </c>
      <c r="D49" s="170">
        <f t="shared" si="4"/>
        <v>48085</v>
      </c>
      <c r="E49" s="171">
        <v>480.85</v>
      </c>
    </row>
    <row r="50" spans="1:5" ht="30.75" customHeight="1" x14ac:dyDescent="0.25">
      <c r="A50" s="167" t="s">
        <v>311</v>
      </c>
      <c r="B50" s="176">
        <v>2.1999999999999999E-2</v>
      </c>
      <c r="C50" s="169" t="s">
        <v>15</v>
      </c>
      <c r="D50" s="170">
        <f t="shared" si="4"/>
        <v>44602.727272727272</v>
      </c>
      <c r="E50" s="171">
        <v>981.26</v>
      </c>
    </row>
    <row r="51" spans="1:5" ht="30" customHeight="1" x14ac:dyDescent="0.25">
      <c r="A51" s="167" t="s">
        <v>66</v>
      </c>
      <c r="B51" s="176">
        <v>1.8779999999999999</v>
      </c>
      <c r="C51" s="169" t="s">
        <v>16</v>
      </c>
      <c r="D51" s="170">
        <f t="shared" ref="D51:D63" si="5">E51/B51</f>
        <v>2026.0543130990416</v>
      </c>
      <c r="E51" s="171">
        <v>3804.93</v>
      </c>
    </row>
    <row r="52" spans="1:5" ht="30" customHeight="1" x14ac:dyDescent="0.25">
      <c r="A52" s="167" t="s">
        <v>330</v>
      </c>
      <c r="B52" s="176">
        <v>1.8779999999999999</v>
      </c>
      <c r="C52" s="169" t="s">
        <v>16</v>
      </c>
      <c r="D52" s="170">
        <f t="shared" si="5"/>
        <v>2013.7273695420663</v>
      </c>
      <c r="E52" s="171">
        <v>3781.78</v>
      </c>
    </row>
    <row r="53" spans="1:5" ht="30" customHeight="1" x14ac:dyDescent="0.25">
      <c r="A53" s="167" t="s">
        <v>331</v>
      </c>
      <c r="B53" s="176">
        <f>2*3.887</f>
        <v>7.774</v>
      </c>
      <c r="C53" s="169" t="s">
        <v>16</v>
      </c>
      <c r="D53" s="170">
        <f t="shared" si="5"/>
        <v>1456.0766658091075</v>
      </c>
      <c r="E53" s="171">
        <f>2*5659.77</f>
        <v>11319.54</v>
      </c>
    </row>
    <row r="54" spans="1:5" ht="30" customHeight="1" x14ac:dyDescent="0.25">
      <c r="A54" s="167" t="s">
        <v>59</v>
      </c>
      <c r="B54" s="176">
        <v>1.8779999999999999</v>
      </c>
      <c r="C54" s="169" t="s">
        <v>16</v>
      </c>
      <c r="D54" s="170">
        <f t="shared" si="5"/>
        <v>2005.5857294994676</v>
      </c>
      <c r="E54" s="171">
        <v>3766.49</v>
      </c>
    </row>
    <row r="55" spans="1:5" ht="15" customHeight="1" x14ac:dyDescent="0.25">
      <c r="A55" s="167" t="s">
        <v>252</v>
      </c>
      <c r="B55" s="174">
        <v>6</v>
      </c>
      <c r="C55" s="169" t="s">
        <v>251</v>
      </c>
      <c r="D55" s="170">
        <f t="shared" si="5"/>
        <v>116.50833333333333</v>
      </c>
      <c r="E55" s="171">
        <v>699.05</v>
      </c>
    </row>
    <row r="56" spans="1:5" ht="30" customHeight="1" x14ac:dyDescent="0.25">
      <c r="A56" s="167" t="s">
        <v>332</v>
      </c>
      <c r="B56" s="174">
        <v>50</v>
      </c>
      <c r="C56" s="169" t="s">
        <v>251</v>
      </c>
      <c r="D56" s="170">
        <f t="shared" si="5"/>
        <v>55.321400000000004</v>
      </c>
      <c r="E56" s="171">
        <v>2766.07</v>
      </c>
    </row>
    <row r="57" spans="1:5" ht="15" customHeight="1" x14ac:dyDescent="0.25">
      <c r="A57" s="167" t="s">
        <v>333</v>
      </c>
      <c r="B57" s="174">
        <v>2</v>
      </c>
      <c r="C57" s="169" t="s">
        <v>13</v>
      </c>
      <c r="D57" s="170">
        <f t="shared" si="5"/>
        <v>670.58</v>
      </c>
      <c r="E57" s="171">
        <v>1341.16</v>
      </c>
    </row>
    <row r="58" spans="1:5" ht="30.6" customHeight="1" x14ac:dyDescent="0.25">
      <c r="A58" s="167" t="s">
        <v>175</v>
      </c>
      <c r="B58" s="174">
        <v>244</v>
      </c>
      <c r="C58" s="169" t="s">
        <v>101</v>
      </c>
      <c r="D58" s="170">
        <f t="shared" si="5"/>
        <v>46.353647540983609</v>
      </c>
      <c r="E58" s="171">
        <v>11310.29</v>
      </c>
    </row>
    <row r="59" spans="1:5" ht="15" customHeight="1" x14ac:dyDescent="0.25">
      <c r="A59" s="167" t="s">
        <v>334</v>
      </c>
      <c r="B59" s="174">
        <v>9</v>
      </c>
      <c r="C59" s="169" t="s">
        <v>163</v>
      </c>
      <c r="D59" s="170">
        <f t="shared" si="5"/>
        <v>244.80333333333334</v>
      </c>
      <c r="E59" s="171">
        <v>2203.23</v>
      </c>
    </row>
    <row r="60" spans="1:5" ht="15" customHeight="1" x14ac:dyDescent="0.25">
      <c r="A60" s="167" t="s">
        <v>335</v>
      </c>
      <c r="B60" s="174">
        <v>40</v>
      </c>
      <c r="C60" s="169" t="s">
        <v>67</v>
      </c>
      <c r="D60" s="170">
        <f t="shared" si="5"/>
        <v>75.042749999999998</v>
      </c>
      <c r="E60" s="171">
        <v>3001.71</v>
      </c>
    </row>
    <row r="61" spans="1:5" ht="28.5" customHeight="1" x14ac:dyDescent="0.25">
      <c r="A61" s="167" t="s">
        <v>108</v>
      </c>
      <c r="B61" s="176">
        <v>0.59699999999999998</v>
      </c>
      <c r="C61" s="169" t="s">
        <v>16</v>
      </c>
      <c r="D61" s="170">
        <f t="shared" si="5"/>
        <v>610.26800670016746</v>
      </c>
      <c r="E61" s="171">
        <v>364.33</v>
      </c>
    </row>
    <row r="62" spans="1:5" ht="28.5" customHeight="1" x14ac:dyDescent="0.25">
      <c r="A62" s="167" t="s">
        <v>182</v>
      </c>
      <c r="B62" s="175">
        <v>0.04</v>
      </c>
      <c r="C62" s="169" t="s">
        <v>17</v>
      </c>
      <c r="D62" s="170">
        <f t="shared" si="5"/>
        <v>52030.75</v>
      </c>
      <c r="E62" s="171">
        <v>2081.23</v>
      </c>
    </row>
    <row r="63" spans="1:5" ht="15" customHeight="1" x14ac:dyDescent="0.25">
      <c r="A63" s="167" t="s">
        <v>336</v>
      </c>
      <c r="B63" s="175">
        <v>0.02</v>
      </c>
      <c r="C63" s="169" t="s">
        <v>178</v>
      </c>
      <c r="D63" s="170">
        <f t="shared" si="5"/>
        <v>21638.5</v>
      </c>
      <c r="E63" s="171">
        <v>432.77</v>
      </c>
    </row>
    <row r="64" spans="1:5" ht="15" customHeight="1" x14ac:dyDescent="0.25">
      <c r="A64" s="217" t="s">
        <v>38</v>
      </c>
      <c r="B64" s="218"/>
      <c r="C64" s="218"/>
      <c r="D64" s="219"/>
      <c r="E64" s="172"/>
    </row>
    <row r="65" spans="1:7" ht="27.75" customHeight="1" x14ac:dyDescent="0.25">
      <c r="A65" s="167" t="s">
        <v>57</v>
      </c>
      <c r="B65" s="168" t="s">
        <v>201</v>
      </c>
      <c r="C65" s="169" t="s">
        <v>11</v>
      </c>
      <c r="D65" s="170">
        <f>E65</f>
        <v>8989.17</v>
      </c>
      <c r="E65" s="171">
        <v>8989.17</v>
      </c>
    </row>
    <row r="66" spans="1:7" ht="15" customHeight="1" x14ac:dyDescent="0.25">
      <c r="A66" s="217" t="s">
        <v>90</v>
      </c>
      <c r="B66" s="218"/>
      <c r="C66" s="218"/>
      <c r="D66" s="219"/>
      <c r="E66" s="172"/>
    </row>
    <row r="67" spans="1:7" ht="15" customHeight="1" x14ac:dyDescent="0.25">
      <c r="A67" s="167" t="s">
        <v>162</v>
      </c>
      <c r="B67" s="168" t="s">
        <v>201</v>
      </c>
      <c r="C67" s="169" t="s">
        <v>234</v>
      </c>
      <c r="D67" s="170">
        <f>E67</f>
        <v>11050</v>
      </c>
      <c r="E67" s="171">
        <v>11050</v>
      </c>
    </row>
    <row r="68" spans="1:7" ht="15" customHeight="1" x14ac:dyDescent="0.25">
      <c r="A68" s="217" t="s">
        <v>77</v>
      </c>
      <c r="B68" s="218"/>
      <c r="C68" s="218"/>
      <c r="D68" s="219"/>
      <c r="E68" s="172"/>
    </row>
    <row r="69" spans="1:7" ht="15" customHeight="1" x14ac:dyDescent="0.25">
      <c r="A69" s="167" t="s">
        <v>78</v>
      </c>
      <c r="B69" s="168" t="s">
        <v>201</v>
      </c>
      <c r="C69" s="169" t="s">
        <v>11</v>
      </c>
      <c r="D69" s="170">
        <f>E69</f>
        <v>21600</v>
      </c>
      <c r="E69" s="171">
        <v>21600</v>
      </c>
    </row>
    <row r="70" spans="1:7" ht="15" customHeight="1" x14ac:dyDescent="0.25">
      <c r="A70" s="217" t="s">
        <v>316</v>
      </c>
      <c r="B70" s="218"/>
      <c r="C70" s="218"/>
      <c r="D70" s="219"/>
      <c r="E70" s="172"/>
    </row>
    <row r="71" spans="1:7" ht="15" customHeight="1" thickBot="1" x14ac:dyDescent="0.3">
      <c r="A71" s="167" t="s">
        <v>259</v>
      </c>
      <c r="B71" s="168" t="s">
        <v>22</v>
      </c>
      <c r="C71" s="169" t="s">
        <v>11</v>
      </c>
      <c r="D71" s="170">
        <f>E71</f>
        <v>1028.5</v>
      </c>
      <c r="E71" s="171">
        <v>1028.5</v>
      </c>
    </row>
    <row r="72" spans="1:7" ht="30.75" customHeight="1" x14ac:dyDescent="0.25">
      <c r="A72" s="167" t="s">
        <v>317</v>
      </c>
      <c r="B72" s="168" t="s">
        <v>22</v>
      </c>
      <c r="C72" s="169" t="s">
        <v>11</v>
      </c>
      <c r="D72" s="170">
        <f>E72</f>
        <v>1702.67</v>
      </c>
      <c r="E72" s="171">
        <v>1702.67</v>
      </c>
      <c r="F72" s="158">
        <f>SUM(E17:E72)</f>
        <v>409768.2699999999</v>
      </c>
      <c r="G72" s="156" t="s">
        <v>337</v>
      </c>
    </row>
    <row r="73" spans="1:7" s="27" customFormat="1" x14ac:dyDescent="0.25">
      <c r="A73" s="34" t="s">
        <v>10</v>
      </c>
      <c r="B73" s="144"/>
      <c r="C73" s="144"/>
      <c r="D73" s="144"/>
      <c r="E73" s="145"/>
    </row>
    <row r="74" spans="1:7" s="27" customFormat="1" x14ac:dyDescent="0.25">
      <c r="A74" s="35" t="s">
        <v>70</v>
      </c>
      <c r="B74" s="146" t="s">
        <v>21</v>
      </c>
      <c r="C74" s="146" t="s">
        <v>11</v>
      </c>
      <c r="D74" s="146">
        <f>E74</f>
        <v>46098.930374999996</v>
      </c>
      <c r="E74" s="147">
        <f>SUM(E17:E72)/12*9*10%+SUM(E17:E72)/12*3*15%</f>
        <v>46098.930374999996</v>
      </c>
    </row>
    <row r="75" spans="1:7" x14ac:dyDescent="0.25">
      <c r="A75" s="148" t="s">
        <v>24</v>
      </c>
      <c r="B75" s="143"/>
      <c r="C75" s="143"/>
      <c r="D75" s="143"/>
      <c r="E75" s="149">
        <f>F72+E74</f>
        <v>455867.2003749999</v>
      </c>
    </row>
    <row r="76" spans="1:7" x14ac:dyDescent="0.25">
      <c r="A76" s="213"/>
      <c r="B76" s="213"/>
      <c r="C76" s="213"/>
      <c r="D76" s="213"/>
      <c r="E76" s="213"/>
    </row>
    <row r="77" spans="1:7" x14ac:dyDescent="0.25">
      <c r="A77" s="213"/>
      <c r="B77" s="213"/>
      <c r="C77" s="213"/>
      <c r="D77" s="213"/>
      <c r="E77" s="213"/>
    </row>
    <row r="78" spans="1:7" s="161" customFormat="1" ht="21.75" customHeight="1" x14ac:dyDescent="0.25">
      <c r="A78" s="224" t="s">
        <v>339</v>
      </c>
      <c r="B78" s="224"/>
      <c r="C78" s="224"/>
      <c r="D78" s="224"/>
      <c r="E78" s="159">
        <f>E75</f>
        <v>455867.2003749999</v>
      </c>
      <c r="F78" s="160"/>
    </row>
    <row r="79" spans="1:7" s="161" customFormat="1" ht="20.25" customHeight="1" x14ac:dyDescent="0.25">
      <c r="A79" s="223" t="s">
        <v>344</v>
      </c>
      <c r="B79" s="223"/>
      <c r="C79" s="223"/>
      <c r="D79" s="223"/>
      <c r="E79" s="223"/>
      <c r="F79" s="162"/>
    </row>
    <row r="80" spans="1:7" s="161" customFormat="1" ht="24.75" customHeight="1" x14ac:dyDescent="0.25">
      <c r="A80" s="224" t="s">
        <v>260</v>
      </c>
      <c r="B80" s="224"/>
      <c r="C80" s="224"/>
      <c r="D80" s="224"/>
      <c r="E80" s="224"/>
      <c r="F80" s="163"/>
    </row>
    <row r="81" spans="1:6" s="161" customFormat="1" ht="24" customHeight="1" x14ac:dyDescent="0.25">
      <c r="A81" s="224" t="s">
        <v>261</v>
      </c>
      <c r="B81" s="224"/>
      <c r="C81" s="224"/>
      <c r="D81" s="224"/>
      <c r="E81" s="224"/>
      <c r="F81" s="163"/>
    </row>
    <row r="82" spans="1:6" s="161" customFormat="1" ht="30.75" customHeight="1" x14ac:dyDescent="0.25">
      <c r="A82" s="224" t="s">
        <v>262</v>
      </c>
      <c r="B82" s="224"/>
      <c r="C82" s="224"/>
      <c r="D82" s="224"/>
      <c r="E82" s="224"/>
      <c r="F82" s="163"/>
    </row>
    <row r="83" spans="1:6" s="161" customFormat="1" x14ac:dyDescent="0.25">
      <c r="A83" s="164"/>
      <c r="B83" s="164"/>
      <c r="C83" s="164"/>
      <c r="D83" s="164"/>
      <c r="E83" s="164"/>
      <c r="F83" s="164"/>
    </row>
    <row r="84" spans="1:6" s="161" customFormat="1" ht="24.75" customHeight="1" x14ac:dyDescent="0.25">
      <c r="A84" s="224" t="s">
        <v>338</v>
      </c>
      <c r="B84" s="224"/>
      <c r="C84" s="224"/>
      <c r="D84" s="224"/>
      <c r="E84" s="224"/>
      <c r="F84" s="163"/>
    </row>
    <row r="85" spans="1:6" ht="18.75" customHeight="1" x14ac:dyDescent="0.25">
      <c r="A85" s="165" t="s">
        <v>263</v>
      </c>
      <c r="B85" s="165"/>
      <c r="C85" s="165"/>
      <c r="D85" s="165"/>
      <c r="E85" s="165"/>
    </row>
    <row r="86" spans="1:6" ht="24.75" customHeight="1" x14ac:dyDescent="0.25">
      <c r="A86" s="165" t="s">
        <v>340</v>
      </c>
      <c r="B86" s="165"/>
      <c r="C86" s="165"/>
      <c r="D86" s="165"/>
      <c r="E86" s="165"/>
    </row>
    <row r="87" spans="1:6" ht="10.5" customHeight="1" x14ac:dyDescent="0.25">
      <c r="B87" s="165"/>
      <c r="C87" s="165"/>
      <c r="D87" s="165" t="s">
        <v>26</v>
      </c>
      <c r="E87" s="165"/>
    </row>
    <row r="88" spans="1:6" x14ac:dyDescent="0.25">
      <c r="A88" s="213"/>
      <c r="B88" s="213"/>
      <c r="C88" s="213"/>
      <c r="D88" s="213"/>
      <c r="E88" s="213"/>
    </row>
    <row r="89" spans="1:6" x14ac:dyDescent="0.25">
      <c r="A89" s="213" t="s">
        <v>264</v>
      </c>
      <c r="B89" s="213"/>
      <c r="C89" s="213"/>
      <c r="D89" s="213"/>
      <c r="E89" s="213"/>
    </row>
    <row r="90" spans="1:6" ht="10.5" customHeight="1" x14ac:dyDescent="0.25">
      <c r="B90" s="213"/>
      <c r="C90" s="213"/>
      <c r="D90" s="213" t="s">
        <v>26</v>
      </c>
      <c r="E90" s="213"/>
    </row>
  </sheetData>
  <mergeCells count="35">
    <mergeCell ref="A88:E88"/>
    <mergeCell ref="A78:D78"/>
    <mergeCell ref="A89:E89"/>
    <mergeCell ref="B90:C90"/>
    <mergeCell ref="D90:E90"/>
    <mergeCell ref="A82:E82"/>
    <mergeCell ref="A84:E84"/>
    <mergeCell ref="A76:E76"/>
    <mergeCell ref="A77:E77"/>
    <mergeCell ref="A79:E79"/>
    <mergeCell ref="A80:E80"/>
    <mergeCell ref="A81:E81"/>
    <mergeCell ref="A68:D68"/>
    <mergeCell ref="A70:D70"/>
    <mergeCell ref="A66:D66"/>
    <mergeCell ref="A64:D64"/>
    <mergeCell ref="A45:D45"/>
    <mergeCell ref="A7:E7"/>
    <mergeCell ref="A8:E8"/>
    <mergeCell ref="A9:E9"/>
    <mergeCell ref="A5:E5"/>
    <mergeCell ref="A29:D29"/>
    <mergeCell ref="A27:D27"/>
    <mergeCell ref="A18:D18"/>
    <mergeCell ref="A16:D16"/>
    <mergeCell ref="A10:E10"/>
    <mergeCell ref="A11:E11"/>
    <mergeCell ref="A12:E12"/>
    <mergeCell ref="A13:E13"/>
    <mergeCell ref="A14:E14"/>
    <mergeCell ref="A1:E1"/>
    <mergeCell ref="A2:E2"/>
    <mergeCell ref="A4:E4"/>
    <mergeCell ref="A3:E3"/>
    <mergeCell ref="A6:D6"/>
  </mergeCells>
  <pageMargins left="0.70866141732283472" right="0.51181102362204722" top="0.55118110236220474" bottom="0.55118110236220474" header="0.31496062992125984" footer="0.31496062992125984"/>
  <pageSetup paperSize="9" scale="67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10</vt:i4>
      </vt:variant>
      <vt:variant>
        <vt:lpstr>Именованные диапазоны</vt:lpstr>
      </vt:variant>
      <vt:variant>
        <vt:i4>10</vt:i4>
      </vt:variant>
    </vt:vector>
  </HeadingPairs>
  <TitlesOfParts>
    <vt:vector size="20" baseType="lpstr">
      <vt:lpstr>Акт</vt:lpstr>
      <vt:lpstr>Бюджет</vt:lpstr>
      <vt:lpstr>2018</vt:lpstr>
      <vt:lpstr>Акт (2)</vt:lpstr>
      <vt:lpstr>2019</vt:lpstr>
      <vt:lpstr>Лист3</vt:lpstr>
      <vt:lpstr>2020</vt:lpstr>
      <vt:lpstr>Лист1</vt:lpstr>
      <vt:lpstr>2021</vt:lpstr>
      <vt:lpstr>акт21</vt:lpstr>
      <vt:lpstr>'2018'!Область_печати</vt:lpstr>
      <vt:lpstr>'2019'!Область_печати</vt:lpstr>
      <vt:lpstr>'2020'!Область_печати</vt:lpstr>
      <vt:lpstr>'2021'!Область_печати</vt:lpstr>
      <vt:lpstr>Акт!Область_печати</vt:lpstr>
      <vt:lpstr>'Акт (2)'!Область_печати</vt:lpstr>
      <vt:lpstr>акт21!Область_печати</vt:lpstr>
      <vt:lpstr>Бюджет!Область_печати</vt:lpstr>
      <vt:lpstr>Лист1!Область_печати</vt:lpstr>
      <vt:lpstr>Лист3!Область_печати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2022-04-11T14:33:03Z</dcterms:modified>
</cp:coreProperties>
</file>