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0" windowWidth="16455" windowHeight="1230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'2020'!$A$1:$F$33</definedName>
    <definedName name="_xlnm.Print_Area" localSheetId="8">'2021'!$A$1:$F$30</definedName>
    <definedName name="_xlnm.Print_Area" localSheetId="0">Акт!$A$1:$E$99</definedName>
    <definedName name="_xlnm.Print_Area" localSheetId="3">'Акт (2)'!$A$1:$E$107</definedName>
    <definedName name="_xlnm.Print_Area" localSheetId="9">акт21!$A$3:$E$102</definedName>
    <definedName name="_xlnm.Print_Area" localSheetId="1">Бюджет!$A$1:$D$39</definedName>
    <definedName name="_xlnm.Print_Area" localSheetId="7">Лист1!$A$3:$E$107</definedName>
    <definedName name="_xlnm.Print_Area" localSheetId="5">Лист3!$A$2:$E$104</definedName>
  </definedNames>
  <calcPr calcId="145621"/>
</workbook>
</file>

<file path=xl/calcChain.xml><?xml version="1.0" encoding="utf-8"?>
<calcChain xmlns="http://schemas.openxmlformats.org/spreadsheetml/2006/main">
  <c r="F84" i="10" l="1"/>
  <c r="E73" i="10" l="1"/>
  <c r="B73" i="10"/>
  <c r="E64" i="10"/>
  <c r="B64" i="10"/>
  <c r="D23" i="10"/>
  <c r="E22" i="10"/>
  <c r="E21" i="10"/>
  <c r="E86" i="10" l="1"/>
  <c r="D86" i="10" s="1"/>
  <c r="D84" i="10"/>
  <c r="D83" i="10"/>
  <c r="D81" i="10"/>
  <c r="D79" i="10"/>
  <c r="D77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60" i="10"/>
  <c r="D50" i="10"/>
  <c r="D51" i="10"/>
  <c r="D52" i="10"/>
  <c r="D53" i="10"/>
  <c r="D54" i="10"/>
  <c r="D55" i="10"/>
  <c r="D56" i="10"/>
  <c r="D57" i="10"/>
  <c r="D58" i="10"/>
  <c r="D59" i="10"/>
  <c r="D49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28" i="10"/>
  <c r="D27" i="10"/>
  <c r="D25" i="10"/>
  <c r="D20" i="10"/>
  <c r="D21" i="10"/>
  <c r="D22" i="10"/>
  <c r="D19" i="10"/>
  <c r="F18" i="9"/>
  <c r="F22" i="9" s="1"/>
  <c r="F14" i="9"/>
  <c r="E87" i="10" l="1"/>
  <c r="E90" i="10" s="1"/>
  <c r="F23" i="9" s="1"/>
  <c r="F24" i="9" s="1"/>
  <c r="F25" i="9"/>
  <c r="D86" i="8" l="1"/>
  <c r="D88" i="8"/>
  <c r="D89" i="8"/>
  <c r="D84" i="8"/>
  <c r="D80" i="8"/>
  <c r="D62" i="8"/>
  <c r="D49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50" i="8"/>
  <c r="D51" i="8"/>
  <c r="D52" i="8"/>
  <c r="D53" i="8"/>
  <c r="D55" i="8"/>
  <c r="D56" i="8"/>
  <c r="D57" i="8"/>
  <c r="D58" i="8"/>
  <c r="D59" i="8"/>
  <c r="D60" i="8"/>
  <c r="D61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1" i="8"/>
  <c r="D82" i="8"/>
  <c r="D31" i="8"/>
  <c r="D20" i="8"/>
  <c r="D21" i="8"/>
  <c r="D22" i="8"/>
  <c r="D23" i="8"/>
  <c r="D24" i="8"/>
  <c r="D25" i="8"/>
  <c r="D27" i="8"/>
  <c r="D29" i="8"/>
  <c r="D19" i="8"/>
  <c r="F28" i="7" l="1"/>
  <c r="F18" i="7"/>
  <c r="E91" i="8" l="1"/>
  <c r="E92" i="8" s="1"/>
  <c r="F24" i="7" s="1"/>
  <c r="F27" i="7" s="1"/>
  <c r="D91" i="8" l="1"/>
  <c r="F19" i="7"/>
  <c r="F23" i="7" s="1"/>
  <c r="F15" i="7"/>
  <c r="F14" i="7"/>
  <c r="E89" i="3" l="1"/>
  <c r="E24" i="3" l="1"/>
  <c r="F15" i="6" l="1"/>
  <c r="E90" i="3"/>
  <c r="F23" i="6" s="1"/>
  <c r="D89" i="3"/>
  <c r="D86" i="3"/>
  <c r="D84" i="3"/>
  <c r="D82" i="3"/>
  <c r="D74" i="3"/>
  <c r="D24" i="3"/>
  <c r="D25" i="3"/>
  <c r="D27" i="3"/>
  <c r="D29" i="3"/>
  <c r="D31" i="3"/>
  <c r="D23" i="3"/>
  <c r="D20" i="3"/>
  <c r="D21" i="3"/>
  <c r="D2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5" i="3"/>
  <c r="D66" i="3"/>
  <c r="D67" i="3"/>
  <c r="D68" i="3"/>
  <c r="D69" i="3"/>
  <c r="D70" i="3"/>
  <c r="D71" i="3"/>
  <c r="D72" i="3"/>
  <c r="D73" i="3"/>
  <c r="D75" i="3"/>
  <c r="D76" i="3"/>
  <c r="D77" i="3"/>
  <c r="D78" i="3"/>
  <c r="D79" i="3"/>
  <c r="D80" i="3"/>
  <c r="D19" i="3"/>
  <c r="F18" i="6"/>
  <c r="F22" i="6" s="1"/>
  <c r="F14" i="6"/>
  <c r="F25" i="6" l="1"/>
  <c r="F24" i="6"/>
  <c r="D86" i="5"/>
  <c r="D88" i="5"/>
  <c r="D89" i="5"/>
  <c r="D84" i="5"/>
  <c r="D59" i="5"/>
  <c r="D52" i="5"/>
  <c r="E21" i="5"/>
  <c r="D15" i="5"/>
  <c r="D17" i="5"/>
  <c r="D19" i="5"/>
  <c r="D21" i="5"/>
  <c r="D13" i="5"/>
  <c r="D9" i="5"/>
  <c r="D7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4" i="5"/>
  <c r="D45" i="5"/>
  <c r="D46" i="5"/>
  <c r="D47" i="5"/>
  <c r="D48" i="5"/>
  <c r="D49" i="5"/>
  <c r="D50" i="5"/>
  <c r="D51" i="5"/>
  <c r="D53" i="5"/>
  <c r="D54" i="5"/>
  <c r="D55" i="5"/>
  <c r="D56" i="5"/>
  <c r="D57" i="5"/>
  <c r="D61" i="5"/>
  <c r="D62" i="5"/>
  <c r="D63" i="5"/>
  <c r="D64" i="5"/>
  <c r="D65" i="5"/>
  <c r="D66" i="5"/>
  <c r="D67" i="5"/>
  <c r="D68" i="5"/>
  <c r="D69" i="5"/>
  <c r="D70" i="5"/>
  <c r="D71" i="5"/>
  <c r="D72" i="5"/>
  <c r="D74" i="5"/>
  <c r="D75" i="5"/>
  <c r="D76" i="5"/>
  <c r="D77" i="5"/>
  <c r="D78" i="5"/>
  <c r="D79" i="5"/>
  <c r="D80" i="5"/>
  <c r="D81" i="5"/>
  <c r="D82" i="5"/>
  <c r="D22" i="5"/>
  <c r="D11" i="5"/>
  <c r="D10" i="5"/>
  <c r="E91" i="5" l="1"/>
  <c r="E92" i="5" s="1"/>
  <c r="F24" i="4" s="1"/>
  <c r="D91" i="5" l="1"/>
  <c r="F16" i="4"/>
  <c r="F14" i="4"/>
  <c r="F13" i="4"/>
  <c r="F19" i="4"/>
  <c r="F15" i="4"/>
  <c r="F26" i="4" l="1"/>
  <c r="F23" i="4"/>
  <c r="F25" i="4" s="1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C32" i="2"/>
  <c r="E83" i="1" s="1"/>
  <c r="D32" i="2"/>
  <c r="E84" i="1" l="1"/>
  <c r="B31" i="2"/>
  <c r="E33" i="2"/>
  <c r="B32" i="2"/>
  <c r="D83" i="1"/>
  <c r="D81" i="1"/>
  <c r="D79" i="1"/>
  <c r="D77" i="1"/>
  <c r="D76" i="1"/>
  <c r="D74" i="1"/>
  <c r="D73" i="1"/>
  <c r="D72" i="1"/>
  <c r="D71" i="1"/>
  <c r="D70" i="1"/>
  <c r="D69" i="1"/>
  <c r="D67" i="1"/>
  <c r="D66" i="1"/>
  <c r="D65" i="1"/>
  <c r="D64" i="1"/>
  <c r="D62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4" i="1"/>
  <c r="D22" i="1"/>
  <c r="D20" i="1"/>
  <c r="D19" i="1"/>
  <c r="D18" i="1"/>
  <c r="D17" i="1"/>
  <c r="D15" i="1"/>
  <c r="D13" i="1"/>
  <c r="D12" i="1"/>
  <c r="D11" i="1"/>
  <c r="D10" i="1"/>
  <c r="D9" i="1"/>
  <c r="D7" i="1"/>
</calcChain>
</file>

<file path=xl/sharedStrings.xml><?xml version="1.0" encoding="utf-8"?>
<sst xmlns="http://schemas.openxmlformats.org/spreadsheetml/2006/main" count="1131" uniqueCount="375">
  <si>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</si>
  <si>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</si>
  <si>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</si>
  <si>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</si>
  <si>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</si>
  <si>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</si>
  <si>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</si>
  <si>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</si>
  <si>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</si>
  <si>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</si>
  <si>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</si>
  <si>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</si>
  <si>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</si>
  <si>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</si>
  <si>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</si>
  <si>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</si>
  <si>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</si>
  <si>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</si>
  <si>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</si>
  <si>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</si>
  <si>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</si>
  <si>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</si>
  <si>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</si>
  <si>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</si>
  <si>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</si>
  <si>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</si>
  <si>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</si>
  <si>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</si>
  <si>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</si>
  <si>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</si>
  <si>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</si>
  <si>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</si>
  <si>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</si>
  <si>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</si>
  <si>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</si>
  <si>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</si>
  <si>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</si>
  <si>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</si>
  <si>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</si>
  <si>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</si>
  <si>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</si>
  <si>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</si>
  <si>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</si>
  <si>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</si>
  <si>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</si>
  <si>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</si>
  <si>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</si>
  <si>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</si>
  <si>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</si>
  <si>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</si>
  <si>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</si>
  <si>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</si>
  <si>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</si>
  <si>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</si>
  <si>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</si>
  <si>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</si>
  <si>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</si>
  <si>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</si>
  <si>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</si>
  <si>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</si>
  <si>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</si>
  <si>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</si>
  <si>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</si>
  <si>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</si>
  <si>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</si>
  <si>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</si>
  <si>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</si>
  <si>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</si>
  <si>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</si>
  <si>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</si>
  <si>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</si>
  <si>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</si>
  <si>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</si>
  <si>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</si>
  <si>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</si>
  <si>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</si>
  <si>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</si>
  <si>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Очистка кровли от снега, сбивание сосулей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</si>
  <si>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</si>
  <si>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</si>
  <si>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</si>
  <si>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</si>
  <si>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>100 приборов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</si>
  <si>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</si>
  <si>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</si>
  <si>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</si>
  <si>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</si>
  <si>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</si>
  <si>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</si>
  <si>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</si>
  <si>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</si>
  <si>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</si>
  <si>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</si>
  <si>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</si>
  <si>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</si>
  <si>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</si>
  <si>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</si>
  <si>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</si>
  <si>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</si>
  <si>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</si>
  <si>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</si>
  <si>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</si>
  <si>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</si>
  <si>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</si>
  <si>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>1 узел</t>
  </si>
  <si>
    <t>Техническое обслуживание нежилых помещений</t>
  </si>
  <si>
    <t xml:space="preserve">     Вывоз листвы и смета</t>
  </si>
  <si>
    <t xml:space="preserve">     Запуск потока воды: отопление, ГВС</t>
  </si>
  <si>
    <t xml:space="preserve">     Устранение засоров санитарных приборов</t>
  </si>
  <si>
    <t>1 прибор</t>
  </si>
  <si>
    <t>м</t>
  </si>
  <si>
    <t xml:space="preserve">     Проверка наличия тяги в ДВ и вент. каналах</t>
  </si>
  <si>
    <t xml:space="preserve">     Смена дверных приборов: навесного замка</t>
  </si>
  <si>
    <t xml:space="preserve">     Регулировка КОРАЛЛа накидной гайкой, проверка работоспособности</t>
  </si>
  <si>
    <t>1 участок</t>
  </si>
  <si>
    <t xml:space="preserve">     Ремонт карусели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</si>
  <si>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</si>
  <si>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</si>
  <si>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Демонтаж досок с подвальных окон</t>
  </si>
  <si>
    <t>10 м2</t>
  </si>
  <si>
    <t>10 шт.</t>
  </si>
  <si>
    <t xml:space="preserve">     Закрытие слуховых окон и люков выхода на кровлю</t>
  </si>
  <si>
    <t xml:space="preserve">     Очистка желобов от мусора: вручную (при расчете 1 кг. мусора = 3 м 1 желоба)</t>
  </si>
  <si>
    <t xml:space="preserve">     Смена стекол в деревянных переплетах при площади стекла  до: 0,25 м</t>
  </si>
  <si>
    <t xml:space="preserve">     Смена ухватов для водосточных труб: в каменных стенах</t>
  </si>
  <si>
    <t>1 м3</t>
  </si>
  <si>
    <t xml:space="preserve">     Прокладка трубопроводов канализационных из полиэтиленовых труб</t>
  </si>
  <si>
    <t xml:space="preserve">     Разборка трубопровода из чугунных канализационных труб.</t>
  </si>
  <si>
    <t xml:space="preserve">     Постановка заклепок в местах соединения труб</t>
  </si>
  <si>
    <t xml:space="preserve">     Смена частей канализационного стояка над кровлей: патрубка</t>
  </si>
  <si>
    <t>Резерв на 01.01.2017 г.</t>
  </si>
  <si>
    <t>1 створка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</si>
  <si>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</si>
  <si>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</si>
  <si>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</si>
  <si>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Валка, обрезка  деревьев с вывозом</t>
  </si>
  <si>
    <t xml:space="preserve">     Закрытие подвальных окон и люков (прим)</t>
  </si>
  <si>
    <t xml:space="preserve">     М. Ремонт оконных переплетов (пристрожка, установка угольников, укрепление)</t>
  </si>
  <si>
    <t xml:space="preserve">     Очистка кровли от снега толщ. 10 см, сбивание сосулей (в)</t>
  </si>
  <si>
    <t xml:space="preserve">     Смена дверных приборов: петли</t>
  </si>
  <si>
    <t xml:space="preserve">     Укрепление козырька над входной дверью в подъезд</t>
  </si>
  <si>
    <t>т</t>
  </si>
  <si>
    <t xml:space="preserve">     Утепление окна: (изовером, пенопропиленом и т.д.)</t>
  </si>
  <si>
    <t xml:space="preserve">     Смена отдельных участков трубопроводов из полиэтиленовых  труб высокой плотности: диам. 100 мм</t>
  </si>
  <si>
    <t xml:space="preserve">     Очистка чердачного перекрытия от шлака</t>
  </si>
  <si>
    <t xml:space="preserve">     Утепление канализационных стояков, ВК и ДВ матами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</si>
  <si>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7в квартала 106.</t>
  </si>
  <si>
    <t>АКТ № 106/7в-2017</t>
  </si>
  <si>
    <t>Отчет по бюджету №106/7в-2017</t>
  </si>
  <si>
    <t>Задолженность по оплате за содержание и текущий ремонт на 01.01.2018 г. -  254 583,73 руб.</t>
  </si>
  <si>
    <t>на общую сумму 605 785,43 руб. (Шестьсот пять тысяч семьсот восемьдесят пять рублей 43 копейки).</t>
  </si>
  <si>
    <t>Долг (доходы за минусом расходов) на  01.01.2018 г. -  47 552,17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</si>
  <si>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</si>
  <si>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</si>
  <si>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</si>
  <si>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</si>
  <si>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</si>
  <si>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</si>
  <si>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</si>
  <si>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</si>
  <si>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</si>
  <si>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</si>
  <si>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</si>
  <si>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</si>
  <si>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</si>
  <si>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Корректировка бюджета за 2017 год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</si>
  <si>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</si>
  <si>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</si>
  <si>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</si>
  <si>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</si>
  <si>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</si>
  <si>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</si>
  <si>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</si>
  <si>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</si>
  <si>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</si>
  <si>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</si>
  <si>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</si>
  <si>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</si>
  <si>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</si>
  <si>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106/7в-2018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</si>
  <si>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</si>
  <si>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</si>
  <si>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качели-карусели без окраски (прим.)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</si>
  <si>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</si>
  <si>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</si>
  <si>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</si>
  <si>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</si>
  <si>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</si>
  <si>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</si>
  <si>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</si>
  <si>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</si>
  <si>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</si>
  <si>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</si>
  <si>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</si>
  <si>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</si>
  <si>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</si>
  <si>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</si>
  <si>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Ремонт смесителя с душем</t>
  </si>
  <si>
    <t>1 смеситель</t>
  </si>
  <si>
    <t xml:space="preserve">     Снятие замеров температуры воздуха в квартире</t>
  </si>
  <si>
    <t>1 замер</t>
  </si>
  <si>
    <t xml:space="preserve">     Заделка отверстий, гнезд, и борозд: в перекрытиях железобетонных площадью до 0,2 м2</t>
  </si>
  <si>
    <t xml:space="preserve">     Закрытие подъездного окна</t>
  </si>
  <si>
    <t xml:space="preserve">     М. Ремонт слухового окна (пристрожка, укрепление)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</si>
  <si>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</si>
  <si>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</si>
  <si>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</si>
  <si>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</si>
  <si>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</si>
  <si>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накладка дверная</t>
  </si>
  <si>
    <t xml:space="preserve">     Врезка в трубопровод Д-25</t>
  </si>
  <si>
    <t xml:space="preserve">     Врезка в трубопровод Д-32</t>
  </si>
  <si>
    <t xml:space="preserve">     Демонтаж-монтаж РТВЖ КОРАЛЛ</t>
  </si>
  <si>
    <t xml:space="preserve">     Замена сборки Д-20 со спускником</t>
  </si>
  <si>
    <t xml:space="preserve">     Замена трубопровода диаметром: 32 мм</t>
  </si>
  <si>
    <t xml:space="preserve">     Осмотр замеры рамок холодной воды</t>
  </si>
  <si>
    <t>чел.-ч</t>
  </si>
  <si>
    <t xml:space="preserve">     Подчеканка раструбов канализационных труб диаметром: 101-125 мм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</si>
  <si>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</si>
  <si>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</si>
  <si>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Установка вентилей и клапанов обратных муфтовых д. до 15 мм (для предохр. клапана)</t>
  </si>
  <si>
    <t xml:space="preserve">     Установка заглушек на трубопроводах д.  100мм</t>
  </si>
  <si>
    <t xml:space="preserve">     Заделка выбоин в цементных полах площадью до: 0,5 м2</t>
  </si>
  <si>
    <t>100 мест</t>
  </si>
  <si>
    <t xml:space="preserve">     Заделка подвальных окон: (изовером, пенопропиленом и тд)</t>
  </si>
  <si>
    <t xml:space="preserve">     Пробивка проемов в конструкциях.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</si>
  <si>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</si>
  <si>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облицовки из керамических глазурованных плиток.</t>
  </si>
  <si>
    <t>100 плиток</t>
  </si>
  <si>
    <t xml:space="preserve">     Смена: колен водосточных труб</t>
  </si>
  <si>
    <t xml:space="preserve">     Услуги  по вывозу и утилизации листвы, веток, деревьев, скошенной травы , смета и др.</t>
  </si>
  <si>
    <t>По смете</t>
  </si>
  <si>
    <t>По договору</t>
  </si>
  <si>
    <t>АКТ № 106/7в-2018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</si>
  <si>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</si>
  <si>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</si>
  <si>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</si>
  <si>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</si>
  <si>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539 787.99 руб. (Пятьсот тридцать девять тысяч семьсот восемьдесят семь рублей 99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</si>
  <si>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</si>
  <si>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</si>
  <si>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</si>
  <si>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</si>
  <si>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</si>
  <si>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</si>
  <si>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</si>
  <si>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</si>
  <si>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</si>
  <si>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</si>
  <si>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</si>
  <si>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</si>
  <si>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</si>
  <si>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более 300мм</t>
  </si>
  <si>
    <t xml:space="preserve">     Вывозка порубочных остатков на расстояние 22 км (класс груза 3)</t>
  </si>
  <si>
    <t xml:space="preserve">     Ремонт карусели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</si>
  <si>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</si>
  <si>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</si>
  <si>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</si>
  <si>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16 стояков</t>
  </si>
  <si>
    <t>Обслуживание и текущий ремонт инженерного оборудования</t>
  </si>
  <si>
    <t xml:space="preserve">     Замена сборки Д-25 без спускника</t>
  </si>
  <si>
    <t xml:space="preserve">     Замена трубопровода диаметром: 20 мм</t>
  </si>
  <si>
    <t xml:space="preserve">     Приварка проушины</t>
  </si>
  <si>
    <t xml:space="preserve">     Регулировка температуры отопления в ИТП вентилями</t>
  </si>
  <si>
    <t xml:space="preserve">     Смена внутренних трубопроводов из стальных труб д. до 15мм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</si>
  <si>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</si>
  <si>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диаметром: 25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</si>
  <si>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</si>
  <si>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</si>
  <si>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</si>
  <si>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</si>
  <si>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</si>
  <si>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</si>
  <si>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</si>
  <si>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</si>
  <si>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</si>
  <si>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</si>
  <si>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>Обслуживание и текущий ремонт конструктивных элементов</t>
  </si>
  <si>
    <t xml:space="preserve">     Заделка стыков соединений стояков (раструб-труба)</t>
  </si>
  <si>
    <t xml:space="preserve">     Изготовление щита из доски б/у</t>
  </si>
  <si>
    <t xml:space="preserve">     Осмотр квартир</t>
  </si>
  <si>
    <t xml:space="preserve">     Очистка  кровли от снега толщ. 10см, сбивание сосулей</t>
  </si>
  <si>
    <t xml:space="preserve">     Очистка  кровли от снега толщ. 10см, сбивание сосулей вышка</t>
  </si>
  <si>
    <t>1 м 1 основания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</si>
  <si>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</si>
  <si>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</si>
  <si>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</si>
  <si>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</si>
  <si>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Укладка (установка) щитов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</si>
  <si>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</si>
  <si>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</si>
  <si>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</si>
  <si>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</si>
  <si>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</si>
  <si>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</si>
  <si>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106/7в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</si>
  <si>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</si>
  <si>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</si>
  <si>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_________________________________________      ____________________________________</t>
  </si>
  <si>
    <t>Отчет по бюджету № 106/7в-2019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</si>
  <si>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</si>
  <si>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</si>
  <si>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506896.50 руб. (Пятьсот шесть тысяч восемьсот девяносто шесть рублей 50 копеек)</t>
  </si>
  <si>
    <t xml:space="preserve">Исполнитель -           Директор ООО "ТРЭК" Плотников А.А. </t>
  </si>
  <si>
    <t>Отчет по бюджету № 106/7в-2020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</si>
  <si>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</si>
  <si>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</si>
  <si>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</si>
  <si>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</si>
  <si>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</si>
  <si>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</si>
  <si>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</si>
  <si>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</si>
  <si>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Ремонт кранов регулировки у радиаторных блоков.</t>
  </si>
  <si>
    <t xml:space="preserve">     Смена внутренних трубопроводов из стальных труб д. 25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</si>
  <si>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</si>
  <si>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</si>
  <si>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</si>
  <si>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</si>
  <si>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</si>
  <si>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Восстановление солнцезащиты : полимерным составом</t>
  </si>
  <si>
    <t xml:space="preserve">     Герметизация вводов в подвальное помещение</t>
  </si>
  <si>
    <t xml:space="preserve">     Демонтаж козырька над входной дверью в подъезд</t>
  </si>
  <si>
    <t xml:space="preserve">     Демонтаж покрытия козырька из поликорбаната</t>
  </si>
  <si>
    <t xml:space="preserve">     Огрунтовка ранее окрашенных фасадов бетонконтактом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</si>
  <si>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</si>
  <si>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Погрузо-разгрузочные работы (кор-ка за 2019 год)</t>
  </si>
  <si>
    <t xml:space="preserve">     Приготовление растворов вручную.</t>
  </si>
  <si>
    <t xml:space="preserve">     Ремонт и восстановление герметизации шва с применением: автогидроподъемника</t>
  </si>
  <si>
    <t xml:space="preserve">     Ремонт кирпичной кладки стен отдельными местами</t>
  </si>
  <si>
    <t xml:space="preserve">     Ремонт штукатурки гладких фасадов по камню и бетону с земли и лесов.</t>
  </si>
  <si>
    <t xml:space="preserve">     Ремонт штукатурки гладких фасадов по камню и бетону с земли и: на каждые следущие 10 мм толщ 61-10-1</t>
  </si>
  <si>
    <t xml:space="preserve">     Снятие оконных переплетов: неостекленных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</si>
  <si>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</si>
  <si>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</si>
  <si>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покрытия козырька из листовой оцинкованной стали - проф. настил</t>
  </si>
  <si>
    <t xml:space="preserve">     Замена желоба на козырке входной двери</t>
  </si>
  <si>
    <t xml:space="preserve">     Очистка желобов и кровли от снега, сбивание сосулей</t>
  </si>
  <si>
    <t xml:space="preserve">     Смена стекол в деревянных переплетах при площади стекла  до: 0,5 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</si>
  <si>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</si>
  <si>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</si>
  <si>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</si>
  <si>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>Благоустройство дворовой территории</t>
  </si>
  <si>
    <t>Налог на прибыль (1%)</t>
  </si>
  <si>
    <t>- субсидия</t>
  </si>
  <si>
    <t>По плану</t>
  </si>
  <si>
    <t xml:space="preserve">           2. Всего за период с "01"января 2020 г. по "31"декабря 2020 г. выполнено работ на общую сумму 539332.30 руб. (Пятьсот тридцать девять тысяч триста тридцать два рубля 30 копеек)</t>
  </si>
  <si>
    <t xml:space="preserve">                         ____________________________________________      ____________________________________</t>
  </si>
  <si>
    <t>Отчет по бюджету № 106/7в-2021</t>
  </si>
  <si>
    <t>Период: с 01.01.2021 по 31.12.2021 года.</t>
  </si>
  <si>
    <t>31 марта 2022 г.</t>
  </si>
  <si>
    <t xml:space="preserve">     Осмотр и устранение мелких неисправностей на РХВ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</si>
  <si>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</si>
  <si>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</si>
  <si>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Окраска масляными составами  по дереву: доски объявления</t>
  </si>
  <si>
    <t xml:space="preserve">     Ремонт кровли</t>
  </si>
  <si>
    <t xml:space="preserve">     Ремонт обделок из листовой стали (парапета, карниза, отливов,  т.д)-(укрепление, промазка свищ.)</t>
  </si>
  <si>
    <t xml:space="preserve">     Ремонт отдельных мест скатной кровли (материалом Ризолит)</t>
  </si>
  <si>
    <t xml:space="preserve">     Установка дверных приборов: петли (шарниры), шпингалеты, ручки, накладки</t>
  </si>
  <si>
    <t xml:space="preserve">     Установка досок объявлений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</si>
  <si>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</si>
  <si>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</si>
  <si>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</si>
  <si>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</si>
  <si>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</si>
  <si>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</si>
  <si>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</si>
  <si>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Установка дверных приборов: навесного замка</t>
  </si>
  <si>
    <t xml:space="preserve">     Установка дверных приборов: накладка дверная</t>
  </si>
  <si>
    <t>422727.57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</si>
  <si>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</si>
  <si>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</si>
  <si>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</si>
  <si>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</si>
  <si>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>Четыреста  девяносто две тысячи тринадцать рублей  04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</si>
</sst>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3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2" fillId="0" borderId="22" xfId="1" applyFont="1" applyFill="1" applyBorder="1" applyAlignment="1">
      <alignment horizontal="left" vertical="center"/>
    </xf>
    <xf numFmtId="164" fontId="22" fillId="0" borderId="0" xfId="1" applyFont="1" applyFill="1" applyAlignment="1">
      <alignment horizontal="left" vertical="center"/>
    </xf>
    <xf numFmtId="164" fontId="22" fillId="0" borderId="0" xfId="1" applyFont="1" applyFill="1" applyAlignment="1">
      <alignment horizontal="left" vertical="top"/>
    </xf>
    <xf numFmtId="164" fontId="20" fillId="0" borderId="23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3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0" fontId="15" fillId="0" borderId="4" xfId="0" applyFont="1" applyFill="1" applyBorder="1" applyAlignment="1">
      <alignment vertical="center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5" xfId="0" applyFont="1" applyBorder="1" applyAlignment="1">
      <alignment horizontal="centerContinuous" vertical="center" wrapText="1"/>
    </xf>
    <xf numFmtId="0" fontId="15" fillId="0" borderId="27" xfId="0" applyFont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5" fontId="16" fillId="6" borderId="31" xfId="0" applyNumberFormat="1" applyFont="1" applyFill="1" applyBorder="1" applyAlignment="1">
      <alignment horizontal="left" vertical="center"/>
    </xf>
    <xf numFmtId="0" fontId="15" fillId="6" borderId="26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6" xfId="0" applyNumberFormat="1" applyFont="1" applyFill="1" applyBorder="1" applyAlignment="1">
      <alignment horizontal="center" vertical="center"/>
    </xf>
    <xf numFmtId="2" fontId="16" fillId="6" borderId="6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22" fillId="0" borderId="19" xfId="1" applyFont="1" applyFill="1" applyBorder="1" applyAlignment="1">
      <alignment horizontal="left" vertical="center"/>
    </xf>
    <xf numFmtId="164" fontId="22" fillId="0" borderId="20" xfId="1" applyFont="1" applyFill="1" applyBorder="1" applyAlignment="1">
      <alignment horizontal="left" vertical="center"/>
    </xf>
    <xf numFmtId="164" fontId="22" fillId="0" borderId="21" xfId="1" applyFont="1" applyFill="1" applyBorder="1" applyAlignment="1">
      <alignment horizontal="left" vertical="center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49" fontId="19" fillId="0" borderId="19" xfId="1" applyNumberFormat="1" applyFont="1" applyBorder="1" applyAlignment="1">
      <alignment horizontal="left" vertical="top" wrapText="1"/>
    </xf>
    <xf numFmtId="49" fontId="19" fillId="0" borderId="20" xfId="1" applyNumberFormat="1" applyFont="1" applyBorder="1" applyAlignment="1">
      <alignment horizontal="left" vertical="top" wrapText="1"/>
    </xf>
    <xf numFmtId="49" fontId="19" fillId="0" borderId="21" xfId="1" applyNumberFormat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28" xfId="0" applyFont="1" applyFill="1" applyBorder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4" fillId="6" borderId="30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view="pageBreakPreview" topLeftCell="A79" zoomScale="85" zoomScaleNormal="100" zoomScaleSheetLayoutView="85" workbookViewId="0">
      <selection activeCell="J73" sqref="J73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4" t="s">
        <v>147</v>
      </c>
      <c r="B1" s="184"/>
      <c r="C1" s="184"/>
      <c r="D1" s="184"/>
      <c r="E1" s="184"/>
      <c r="I1" s="3"/>
    </row>
    <row r="2" spans="1:9" ht="31.5" customHeight="1" x14ac:dyDescent="0.2">
      <c r="A2" s="183" t="s">
        <v>146</v>
      </c>
      <c r="B2" s="183"/>
      <c r="C2" s="183"/>
      <c r="D2" s="183"/>
      <c r="E2" s="183"/>
      <c r="I2" s="3"/>
    </row>
    <row r="3" spans="1:9" ht="14.25" x14ac:dyDescent="0.2">
      <c r="A3" s="17" t="s">
        <v>6</v>
      </c>
      <c r="B3" s="38"/>
      <c r="C3" s="31"/>
      <c r="D3" s="185" t="s">
        <v>7</v>
      </c>
      <c r="E3" s="185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28" customFormat="1" ht="15" x14ac:dyDescent="0.25">
      <c r="A6" s="35" t="s">
        <v>8</v>
      </c>
      <c r="B6" s="40"/>
      <c r="C6" s="40"/>
      <c r="D6" s="60"/>
      <c r="E6" s="61"/>
    </row>
    <row r="7" spans="1:9" s="27" customFormat="1" ht="15" x14ac:dyDescent="0.25">
      <c r="A7" s="36" t="s">
        <v>54</v>
      </c>
      <c r="B7" s="41" t="s">
        <v>21</v>
      </c>
      <c r="C7" s="41" t="s">
        <v>11</v>
      </c>
      <c r="D7" s="58">
        <f>E7</f>
        <v>5086.38</v>
      </c>
      <c r="E7" s="59">
        <v>5086.38</v>
      </c>
    </row>
    <row r="8" spans="1:9" s="28" customFormat="1" ht="15" x14ac:dyDescent="0.25">
      <c r="A8" s="35" t="s">
        <v>37</v>
      </c>
      <c r="B8" s="40"/>
      <c r="C8" s="40"/>
      <c r="D8" s="60"/>
      <c r="E8" s="61"/>
    </row>
    <row r="9" spans="1:9" s="28" customFormat="1" ht="45" x14ac:dyDescent="0.25">
      <c r="A9" s="36" t="s">
        <v>134</v>
      </c>
      <c r="B9" s="44">
        <v>25.01</v>
      </c>
      <c r="C9" s="41" t="s">
        <v>125</v>
      </c>
      <c r="D9" s="58">
        <f t="shared" ref="D9:D13" si="0">E9/B9</f>
        <v>1065.605757696921</v>
      </c>
      <c r="E9" s="59">
        <v>26650.799999999999</v>
      </c>
    </row>
    <row r="10" spans="1:9" s="28" customFormat="1" ht="15" x14ac:dyDescent="0.25">
      <c r="A10" s="36" t="s">
        <v>135</v>
      </c>
      <c r="B10" s="41" t="s">
        <v>22</v>
      </c>
      <c r="C10" s="41" t="s">
        <v>11</v>
      </c>
      <c r="D10" s="58">
        <f>E10</f>
        <v>18168.62</v>
      </c>
      <c r="E10" s="59">
        <v>18168.62</v>
      </c>
    </row>
    <row r="11" spans="1:9" s="28" customFormat="1" ht="15" x14ac:dyDescent="0.25">
      <c r="A11" s="36" t="s">
        <v>106</v>
      </c>
      <c r="B11" s="41" t="s">
        <v>22</v>
      </c>
      <c r="C11" s="41" t="s">
        <v>12</v>
      </c>
      <c r="D11" s="58">
        <f>E11</f>
        <v>36000</v>
      </c>
      <c r="E11" s="59">
        <v>36000</v>
      </c>
    </row>
    <row r="12" spans="1:9" s="28" customFormat="1" ht="15" x14ac:dyDescent="0.25">
      <c r="A12" s="36" t="s">
        <v>55</v>
      </c>
      <c r="B12" s="42">
        <v>1864</v>
      </c>
      <c r="C12" s="41" t="s">
        <v>12</v>
      </c>
      <c r="D12" s="58">
        <f t="shared" si="0"/>
        <v>3.9500053648068674</v>
      </c>
      <c r="E12" s="59">
        <v>7362.81</v>
      </c>
    </row>
    <row r="13" spans="1:9" s="28" customFormat="1" ht="15" x14ac:dyDescent="0.25">
      <c r="A13" s="36" t="s">
        <v>115</v>
      </c>
      <c r="B13" s="44">
        <v>0.01</v>
      </c>
      <c r="C13" s="41" t="s">
        <v>13</v>
      </c>
      <c r="D13" s="58">
        <f t="shared" si="0"/>
        <v>28941.000000000004</v>
      </c>
      <c r="E13" s="59">
        <v>289.41000000000003</v>
      </c>
    </row>
    <row r="14" spans="1:9" s="28" customFormat="1" ht="15" x14ac:dyDescent="0.25">
      <c r="A14" s="37" t="s">
        <v>53</v>
      </c>
      <c r="B14" s="40"/>
      <c r="C14" s="40"/>
      <c r="D14" s="60"/>
      <c r="E14" s="61"/>
    </row>
    <row r="15" spans="1:9" s="28" customFormat="1" ht="30" x14ac:dyDescent="0.25">
      <c r="A15" s="36" t="s">
        <v>56</v>
      </c>
      <c r="B15" s="41" t="s">
        <v>21</v>
      </c>
      <c r="C15" s="41" t="s">
        <v>11</v>
      </c>
      <c r="D15" s="58">
        <f>E15</f>
        <v>78252</v>
      </c>
      <c r="E15" s="59">
        <v>78252</v>
      </c>
    </row>
    <row r="16" spans="1:9" s="28" customFormat="1" ht="15" x14ac:dyDescent="0.25">
      <c r="A16" s="37" t="s">
        <v>93</v>
      </c>
      <c r="B16" s="40"/>
      <c r="C16" s="40"/>
      <c r="D16" s="60"/>
      <c r="E16" s="61"/>
    </row>
    <row r="17" spans="1:5" s="28" customFormat="1" ht="15" x14ac:dyDescent="0.25">
      <c r="A17" s="36" t="s">
        <v>95</v>
      </c>
      <c r="B17" s="41" t="s">
        <v>22</v>
      </c>
      <c r="C17" s="41" t="s">
        <v>11</v>
      </c>
      <c r="D17" s="58">
        <f>E17</f>
        <v>7348.51</v>
      </c>
      <c r="E17" s="59">
        <v>7348.51</v>
      </c>
    </row>
    <row r="18" spans="1:5" s="28" customFormat="1" ht="30" x14ac:dyDescent="0.25">
      <c r="A18" s="36" t="s">
        <v>96</v>
      </c>
      <c r="B18" s="41" t="s">
        <v>103</v>
      </c>
      <c r="C18" s="41" t="s">
        <v>11</v>
      </c>
      <c r="D18" s="58">
        <f t="shared" ref="D18:D19" si="1">E18</f>
        <v>2323.04</v>
      </c>
      <c r="E18" s="59">
        <v>2323.04</v>
      </c>
    </row>
    <row r="19" spans="1:5" s="28" customFormat="1" ht="15" x14ac:dyDescent="0.25">
      <c r="A19" s="36" t="s">
        <v>97</v>
      </c>
      <c r="B19" s="41" t="s">
        <v>103</v>
      </c>
      <c r="C19" s="41" t="s">
        <v>11</v>
      </c>
      <c r="D19" s="58">
        <f t="shared" si="1"/>
        <v>1965.9</v>
      </c>
      <c r="E19" s="59">
        <v>1965.9</v>
      </c>
    </row>
    <row r="20" spans="1:5" s="28" customFormat="1" ht="30" x14ac:dyDescent="0.25">
      <c r="A20" s="36" t="s">
        <v>98</v>
      </c>
      <c r="B20" s="41" t="s">
        <v>22</v>
      </c>
      <c r="C20" s="41" t="s">
        <v>11</v>
      </c>
      <c r="D20" s="58">
        <f>E20</f>
        <v>7208.39</v>
      </c>
      <c r="E20" s="59">
        <v>7208.39</v>
      </c>
    </row>
    <row r="21" spans="1:5" s="28" customFormat="1" ht="15" x14ac:dyDescent="0.25">
      <c r="A21" s="35" t="s">
        <v>94</v>
      </c>
      <c r="B21" s="40"/>
      <c r="C21" s="40"/>
      <c r="D21" s="60"/>
      <c r="E21" s="61"/>
    </row>
    <row r="22" spans="1:5" s="28" customFormat="1" ht="15" x14ac:dyDescent="0.25">
      <c r="A22" s="36" t="s">
        <v>99</v>
      </c>
      <c r="B22" s="41" t="s">
        <v>22</v>
      </c>
      <c r="C22" s="41" t="s">
        <v>11</v>
      </c>
      <c r="D22" s="58">
        <f>E22</f>
        <v>46800</v>
      </c>
      <c r="E22" s="59">
        <v>46800</v>
      </c>
    </row>
    <row r="23" spans="1:5" s="28" customFormat="1" ht="15" x14ac:dyDescent="0.25">
      <c r="A23" s="37" t="s">
        <v>38</v>
      </c>
      <c r="B23" s="40"/>
      <c r="C23" s="40"/>
      <c r="D23" s="60"/>
      <c r="E23" s="61"/>
    </row>
    <row r="24" spans="1:5" s="28" customFormat="1" ht="30" x14ac:dyDescent="0.25">
      <c r="A24" s="36" t="s">
        <v>57</v>
      </c>
      <c r="B24" s="41" t="s">
        <v>22</v>
      </c>
      <c r="C24" s="41" t="s">
        <v>11</v>
      </c>
      <c r="D24" s="58">
        <f>E24</f>
        <v>6845.2</v>
      </c>
      <c r="E24" s="59">
        <v>6845.2</v>
      </c>
    </row>
    <row r="25" spans="1:5" s="28" customFormat="1" ht="15" x14ac:dyDescent="0.25">
      <c r="A25" s="35" t="s">
        <v>39</v>
      </c>
      <c r="B25" s="40"/>
      <c r="C25" s="40"/>
      <c r="D25" s="60"/>
      <c r="E25" s="61"/>
    </row>
    <row r="26" spans="1:5" s="28" customFormat="1" ht="15" x14ac:dyDescent="0.25">
      <c r="A26" s="36" t="s">
        <v>107</v>
      </c>
      <c r="B26" s="42">
        <v>1</v>
      </c>
      <c r="C26" s="41" t="s">
        <v>104</v>
      </c>
      <c r="D26" s="58">
        <f t="shared" ref="D26:D41" si="2">E26/B26</f>
        <v>77.47</v>
      </c>
      <c r="E26" s="59">
        <v>77.47</v>
      </c>
    </row>
    <row r="27" spans="1:5" s="28" customFormat="1" ht="15" x14ac:dyDescent="0.25">
      <c r="A27" s="36" t="s">
        <v>58</v>
      </c>
      <c r="B27" s="42">
        <v>1</v>
      </c>
      <c r="C27" s="41" t="s">
        <v>14</v>
      </c>
      <c r="D27" s="58">
        <f t="shared" si="2"/>
        <v>796.94</v>
      </c>
      <c r="E27" s="59">
        <v>796.94</v>
      </c>
    </row>
    <row r="28" spans="1:5" s="28" customFormat="1" ht="15" x14ac:dyDescent="0.25">
      <c r="A28" s="36" t="s">
        <v>100</v>
      </c>
      <c r="B28" s="44">
        <v>0.09</v>
      </c>
      <c r="C28" s="41" t="s">
        <v>15</v>
      </c>
      <c r="D28" s="58">
        <f t="shared" si="2"/>
        <v>4450.7777777777783</v>
      </c>
      <c r="E28" s="59">
        <v>400.57</v>
      </c>
    </row>
    <row r="29" spans="1:5" s="28" customFormat="1" ht="30" x14ac:dyDescent="0.25">
      <c r="A29" s="36" t="s">
        <v>116</v>
      </c>
      <c r="B29" s="44">
        <v>1.08</v>
      </c>
      <c r="C29" s="41" t="s">
        <v>16</v>
      </c>
      <c r="D29" s="58">
        <f t="shared" si="2"/>
        <v>1386.3333333333333</v>
      </c>
      <c r="E29" s="59">
        <v>1497.24</v>
      </c>
    </row>
    <row r="30" spans="1:5" s="28" customFormat="1" ht="45" x14ac:dyDescent="0.25">
      <c r="A30" s="36" t="s">
        <v>117</v>
      </c>
      <c r="B30" s="44">
        <v>1.64</v>
      </c>
      <c r="C30" s="41" t="s">
        <v>16</v>
      </c>
      <c r="D30" s="58">
        <f t="shared" si="2"/>
        <v>1582.9207317073171</v>
      </c>
      <c r="E30" s="59">
        <v>2595.9899999999998</v>
      </c>
    </row>
    <row r="31" spans="1:5" s="28" customFormat="1" ht="15" x14ac:dyDescent="0.25">
      <c r="A31" s="36" t="s">
        <v>74</v>
      </c>
      <c r="B31" s="44">
        <v>0.09</v>
      </c>
      <c r="C31" s="41" t="s">
        <v>75</v>
      </c>
      <c r="D31" s="58">
        <f t="shared" si="2"/>
        <v>22160.555555555558</v>
      </c>
      <c r="E31" s="59">
        <v>1994.45</v>
      </c>
    </row>
    <row r="32" spans="1:5" s="28" customFormat="1" ht="30" x14ac:dyDescent="0.25">
      <c r="A32" s="36" t="s">
        <v>59</v>
      </c>
      <c r="B32" s="57">
        <v>1.6</v>
      </c>
      <c r="C32" s="41" t="s">
        <v>16</v>
      </c>
      <c r="D32" s="58">
        <f t="shared" si="2"/>
        <v>1559.09375</v>
      </c>
      <c r="E32" s="59">
        <v>2494.5500000000002</v>
      </c>
    </row>
    <row r="33" spans="1:5" s="28" customFormat="1" ht="15" x14ac:dyDescent="0.25">
      <c r="A33" s="36" t="s">
        <v>60</v>
      </c>
      <c r="B33" s="44">
        <v>0.01</v>
      </c>
      <c r="C33" s="41" t="s">
        <v>17</v>
      </c>
      <c r="D33" s="58">
        <f t="shared" si="2"/>
        <v>24653</v>
      </c>
      <c r="E33" s="59">
        <v>246.53</v>
      </c>
    </row>
    <row r="34" spans="1:5" s="28" customFormat="1" ht="30" x14ac:dyDescent="0.25">
      <c r="A34" s="36" t="s">
        <v>61</v>
      </c>
      <c r="B34" s="42">
        <v>1</v>
      </c>
      <c r="C34" s="41" t="s">
        <v>14</v>
      </c>
      <c r="D34" s="58">
        <f t="shared" si="2"/>
        <v>384.58</v>
      </c>
      <c r="E34" s="59">
        <v>384.58</v>
      </c>
    </row>
    <row r="35" spans="1:5" s="28" customFormat="1" ht="15" x14ac:dyDescent="0.25">
      <c r="A35" s="36" t="s">
        <v>76</v>
      </c>
      <c r="B35" s="57">
        <v>0.2</v>
      </c>
      <c r="C35" s="41" t="s">
        <v>15</v>
      </c>
      <c r="D35" s="58">
        <f t="shared" si="2"/>
        <v>12979.749999999998</v>
      </c>
      <c r="E35" s="59">
        <v>2595.9499999999998</v>
      </c>
    </row>
    <row r="36" spans="1:5" s="28" customFormat="1" ht="30" x14ac:dyDescent="0.25">
      <c r="A36" s="36" t="s">
        <v>62</v>
      </c>
      <c r="B36" s="42">
        <v>7</v>
      </c>
      <c r="C36" s="41" t="s">
        <v>18</v>
      </c>
      <c r="D36" s="58">
        <f t="shared" si="2"/>
        <v>154.37142857142857</v>
      </c>
      <c r="E36" s="59">
        <v>1080.5999999999999</v>
      </c>
    </row>
    <row r="37" spans="1:5" s="28" customFormat="1" ht="15" x14ac:dyDescent="0.25">
      <c r="A37" s="36" t="s">
        <v>101</v>
      </c>
      <c r="B37" s="42">
        <v>1</v>
      </c>
      <c r="C37" s="41" t="s">
        <v>13</v>
      </c>
      <c r="D37" s="58">
        <f t="shared" si="2"/>
        <v>4978.5200000000004</v>
      </c>
      <c r="E37" s="59">
        <v>4978.5200000000004</v>
      </c>
    </row>
    <row r="38" spans="1:5" s="28" customFormat="1" ht="15" x14ac:dyDescent="0.25">
      <c r="A38" s="36" t="s">
        <v>63</v>
      </c>
      <c r="B38" s="42">
        <v>1</v>
      </c>
      <c r="C38" s="41" t="s">
        <v>13</v>
      </c>
      <c r="D38" s="58">
        <f t="shared" si="2"/>
        <v>387.91</v>
      </c>
      <c r="E38" s="59">
        <v>387.91</v>
      </c>
    </row>
    <row r="39" spans="1:5" s="28" customFormat="1" ht="30" x14ac:dyDescent="0.25">
      <c r="A39" s="36" t="s">
        <v>64</v>
      </c>
      <c r="B39" s="42">
        <v>1</v>
      </c>
      <c r="C39" s="41" t="s">
        <v>19</v>
      </c>
      <c r="D39" s="58">
        <f t="shared" si="2"/>
        <v>542.77</v>
      </c>
      <c r="E39" s="59">
        <v>542.77</v>
      </c>
    </row>
    <row r="40" spans="1:5" s="28" customFormat="1" ht="15" x14ac:dyDescent="0.25">
      <c r="A40" s="36" t="s">
        <v>65</v>
      </c>
      <c r="B40" s="42">
        <v>32</v>
      </c>
      <c r="C40" s="41" t="s">
        <v>19</v>
      </c>
      <c r="D40" s="58">
        <f t="shared" si="2"/>
        <v>226.80406249999999</v>
      </c>
      <c r="E40" s="59">
        <v>7257.73</v>
      </c>
    </row>
    <row r="41" spans="1:5" s="28" customFormat="1" ht="15" x14ac:dyDescent="0.25">
      <c r="A41" s="36" t="s">
        <v>108</v>
      </c>
      <c r="B41" s="42">
        <v>2</v>
      </c>
      <c r="C41" s="41" t="s">
        <v>109</v>
      </c>
      <c r="D41" s="58">
        <f t="shared" si="2"/>
        <v>253.245</v>
      </c>
      <c r="E41" s="59">
        <v>506.49</v>
      </c>
    </row>
    <row r="42" spans="1:5" s="28" customFormat="1" ht="15" x14ac:dyDescent="0.25">
      <c r="A42" s="35" t="s">
        <v>40</v>
      </c>
      <c r="B42" s="40"/>
      <c r="C42" s="40"/>
      <c r="D42" s="60"/>
      <c r="E42" s="61"/>
    </row>
    <row r="43" spans="1:5" s="28" customFormat="1" ht="15" x14ac:dyDescent="0.25">
      <c r="A43" s="36" t="s">
        <v>118</v>
      </c>
      <c r="B43" s="43">
        <v>0.255</v>
      </c>
      <c r="C43" s="41" t="s">
        <v>119</v>
      </c>
      <c r="D43" s="58">
        <f t="shared" ref="D43:D60" si="3">E43/B43</f>
        <v>562.54901960784309</v>
      </c>
      <c r="E43" s="59">
        <v>143.44999999999999</v>
      </c>
    </row>
    <row r="44" spans="1:5" s="28" customFormat="1" ht="15" x14ac:dyDescent="0.25">
      <c r="A44" s="36" t="s">
        <v>136</v>
      </c>
      <c r="B44" s="57">
        <v>0.4</v>
      </c>
      <c r="C44" s="41" t="s">
        <v>120</v>
      </c>
      <c r="D44" s="58">
        <f t="shared" si="3"/>
        <v>1988.075</v>
      </c>
      <c r="E44" s="59">
        <v>795.23</v>
      </c>
    </row>
    <row r="45" spans="1:5" s="28" customFormat="1" ht="30" x14ac:dyDescent="0.25">
      <c r="A45" s="36" t="s">
        <v>121</v>
      </c>
      <c r="B45" s="57">
        <v>0.6</v>
      </c>
      <c r="C45" s="41" t="s">
        <v>120</v>
      </c>
      <c r="D45" s="58">
        <f t="shared" si="3"/>
        <v>1852.3000000000002</v>
      </c>
      <c r="E45" s="59">
        <v>1111.3800000000001</v>
      </c>
    </row>
    <row r="46" spans="1:5" s="28" customFormat="1" ht="30" x14ac:dyDescent="0.25">
      <c r="A46" s="36" t="s">
        <v>137</v>
      </c>
      <c r="B46" s="42">
        <v>6</v>
      </c>
      <c r="C46" s="41" t="s">
        <v>131</v>
      </c>
      <c r="D46" s="58">
        <f t="shared" si="3"/>
        <v>317.60666666666668</v>
      </c>
      <c r="E46" s="59">
        <v>1905.64</v>
      </c>
    </row>
    <row r="47" spans="1:5" s="28" customFormat="1" ht="30" customHeight="1" x14ac:dyDescent="0.25">
      <c r="A47" s="36" t="s">
        <v>66</v>
      </c>
      <c r="B47" s="43">
        <v>1.347</v>
      </c>
      <c r="C47" s="41" t="s">
        <v>16</v>
      </c>
      <c r="D47" s="58">
        <f t="shared" si="3"/>
        <v>1557.2308834446922</v>
      </c>
      <c r="E47" s="59">
        <v>2097.59</v>
      </c>
    </row>
    <row r="48" spans="1:5" s="28" customFormat="1" ht="30" x14ac:dyDescent="0.25">
      <c r="A48" s="36" t="s">
        <v>122</v>
      </c>
      <c r="B48" s="42">
        <v>70</v>
      </c>
      <c r="C48" s="41" t="s">
        <v>110</v>
      </c>
      <c r="D48" s="58">
        <f t="shared" si="3"/>
        <v>44.857428571428571</v>
      </c>
      <c r="E48" s="59">
        <v>3140.02</v>
      </c>
    </row>
    <row r="49" spans="1:5" s="28" customFormat="1" ht="30" x14ac:dyDescent="0.25">
      <c r="A49" s="36" t="s">
        <v>138</v>
      </c>
      <c r="B49" s="42">
        <v>160</v>
      </c>
      <c r="C49" s="41" t="s">
        <v>67</v>
      </c>
      <c r="D49" s="58">
        <f t="shared" si="3"/>
        <v>68.714437500000003</v>
      </c>
      <c r="E49" s="59">
        <v>10994.31</v>
      </c>
    </row>
    <row r="50" spans="1:5" s="28" customFormat="1" ht="30" x14ac:dyDescent="0.25">
      <c r="A50" s="36" t="s">
        <v>102</v>
      </c>
      <c r="B50" s="42">
        <v>170</v>
      </c>
      <c r="C50" s="41" t="s">
        <v>67</v>
      </c>
      <c r="D50" s="58">
        <f t="shared" si="3"/>
        <v>67.36694117647059</v>
      </c>
      <c r="E50" s="59">
        <v>11452.38</v>
      </c>
    </row>
    <row r="51" spans="1:5" s="28" customFormat="1" ht="15" x14ac:dyDescent="0.25">
      <c r="A51" s="36" t="s">
        <v>77</v>
      </c>
      <c r="B51" s="42">
        <v>100</v>
      </c>
      <c r="C51" s="41" t="s">
        <v>67</v>
      </c>
      <c r="D51" s="58">
        <f t="shared" si="3"/>
        <v>47.076700000000002</v>
      </c>
      <c r="E51" s="59">
        <v>4707.67</v>
      </c>
    </row>
    <row r="52" spans="1:5" s="28" customFormat="1" ht="15" x14ac:dyDescent="0.25">
      <c r="A52" s="36" t="s">
        <v>111</v>
      </c>
      <c r="B52" s="44">
        <v>7.0000000000000007E-2</v>
      </c>
      <c r="C52" s="41" t="s">
        <v>16</v>
      </c>
      <c r="D52" s="58">
        <f t="shared" si="3"/>
        <v>2038.5714285714282</v>
      </c>
      <c r="E52" s="59">
        <v>142.69999999999999</v>
      </c>
    </row>
    <row r="53" spans="1:5" s="28" customFormat="1" ht="15" x14ac:dyDescent="0.25">
      <c r="A53" s="36" t="s">
        <v>112</v>
      </c>
      <c r="B53" s="44">
        <v>0.02</v>
      </c>
      <c r="C53" s="41" t="s">
        <v>82</v>
      </c>
      <c r="D53" s="58">
        <f t="shared" si="3"/>
        <v>31076.499999999996</v>
      </c>
      <c r="E53" s="59">
        <v>621.53</v>
      </c>
    </row>
    <row r="54" spans="1:5" s="28" customFormat="1" ht="15" x14ac:dyDescent="0.25">
      <c r="A54" s="36" t="s">
        <v>139</v>
      </c>
      <c r="B54" s="44">
        <v>0.02</v>
      </c>
      <c r="C54" s="41" t="s">
        <v>82</v>
      </c>
      <c r="D54" s="58">
        <f t="shared" si="3"/>
        <v>45141.5</v>
      </c>
      <c r="E54" s="59">
        <v>902.83</v>
      </c>
    </row>
    <row r="55" spans="1:5" s="28" customFormat="1" ht="15" x14ac:dyDescent="0.25">
      <c r="A55" s="36" t="s">
        <v>83</v>
      </c>
      <c r="B55" s="44">
        <v>0.02</v>
      </c>
      <c r="C55" s="41" t="s">
        <v>17</v>
      </c>
      <c r="D55" s="58">
        <f t="shared" si="3"/>
        <v>18352</v>
      </c>
      <c r="E55" s="59">
        <v>367.04</v>
      </c>
    </row>
    <row r="56" spans="1:5" s="28" customFormat="1" ht="30" x14ac:dyDescent="0.25">
      <c r="A56" s="36" t="s">
        <v>123</v>
      </c>
      <c r="B56" s="43">
        <v>2E-3</v>
      </c>
      <c r="C56" s="41" t="s">
        <v>81</v>
      </c>
      <c r="D56" s="58">
        <f t="shared" si="3"/>
        <v>187740</v>
      </c>
      <c r="E56" s="59">
        <v>375.48</v>
      </c>
    </row>
    <row r="57" spans="1:5" s="28" customFormat="1" ht="30" x14ac:dyDescent="0.25">
      <c r="A57" s="36" t="s">
        <v>124</v>
      </c>
      <c r="B57" s="44">
        <v>0.01</v>
      </c>
      <c r="C57" s="41" t="s">
        <v>17</v>
      </c>
      <c r="D57" s="58">
        <f t="shared" si="3"/>
        <v>28941.000000000004</v>
      </c>
      <c r="E57" s="59">
        <v>289.41000000000003</v>
      </c>
    </row>
    <row r="58" spans="1:5" s="28" customFormat="1" ht="30" x14ac:dyDescent="0.25">
      <c r="A58" s="36" t="s">
        <v>84</v>
      </c>
      <c r="B58" s="44">
        <v>0.02</v>
      </c>
      <c r="C58" s="41" t="s">
        <v>17</v>
      </c>
      <c r="D58" s="58">
        <f t="shared" si="3"/>
        <v>39729.5</v>
      </c>
      <c r="E58" s="59">
        <v>794.59</v>
      </c>
    </row>
    <row r="59" spans="1:5" s="28" customFormat="1" ht="30" x14ac:dyDescent="0.25">
      <c r="A59" s="36" t="s">
        <v>140</v>
      </c>
      <c r="B59" s="43">
        <v>2.5000000000000001E-2</v>
      </c>
      <c r="C59" s="41" t="s">
        <v>141</v>
      </c>
      <c r="D59" s="58">
        <f t="shared" si="3"/>
        <v>63360</v>
      </c>
      <c r="E59" s="59">
        <v>1584</v>
      </c>
    </row>
    <row r="60" spans="1:5" s="28" customFormat="1" ht="30" x14ac:dyDescent="0.25">
      <c r="A60" s="36" t="s">
        <v>142</v>
      </c>
      <c r="B60" s="43">
        <v>3.5999999999999997E-2</v>
      </c>
      <c r="C60" s="41" t="s">
        <v>119</v>
      </c>
      <c r="D60" s="58">
        <f t="shared" si="3"/>
        <v>2866.9444444444443</v>
      </c>
      <c r="E60" s="59">
        <v>103.21</v>
      </c>
    </row>
    <row r="61" spans="1:5" s="28" customFormat="1" ht="15" x14ac:dyDescent="0.25">
      <c r="A61" s="35" t="s">
        <v>78</v>
      </c>
      <c r="B61" s="40"/>
      <c r="C61" s="40"/>
      <c r="D61" s="60"/>
      <c r="E61" s="61"/>
    </row>
    <row r="62" spans="1:5" s="28" customFormat="1" ht="15" x14ac:dyDescent="0.25">
      <c r="A62" s="36" t="s">
        <v>79</v>
      </c>
      <c r="B62" s="41" t="s">
        <v>86</v>
      </c>
      <c r="C62" s="41" t="s">
        <v>11</v>
      </c>
      <c r="D62" s="58">
        <f>E62/12</f>
        <v>1800</v>
      </c>
      <c r="E62" s="59">
        <v>21600</v>
      </c>
    </row>
    <row r="63" spans="1:5" s="28" customFormat="1" ht="15" x14ac:dyDescent="0.25">
      <c r="A63" s="35" t="s">
        <v>41</v>
      </c>
      <c r="B63" s="40"/>
      <c r="C63" s="40"/>
      <c r="D63" s="60"/>
      <c r="E63" s="61"/>
    </row>
    <row r="64" spans="1:5" s="28" customFormat="1" ht="30" x14ac:dyDescent="0.25">
      <c r="A64" s="36" t="s">
        <v>126</v>
      </c>
      <c r="B64" s="44">
        <v>0.03</v>
      </c>
      <c r="C64" s="41" t="s">
        <v>15</v>
      </c>
      <c r="D64" s="58">
        <f t="shared" ref="D64:D67" si="4">E64/B64</f>
        <v>54175.666666666672</v>
      </c>
      <c r="E64" s="59">
        <v>1625.27</v>
      </c>
    </row>
    <row r="65" spans="1:5" s="28" customFormat="1" ht="30" x14ac:dyDescent="0.25">
      <c r="A65" s="36" t="s">
        <v>127</v>
      </c>
      <c r="B65" s="44">
        <v>0.03</v>
      </c>
      <c r="C65" s="41" t="s">
        <v>15</v>
      </c>
      <c r="D65" s="58">
        <f t="shared" si="4"/>
        <v>28881.333333333336</v>
      </c>
      <c r="E65" s="59">
        <v>866.44</v>
      </c>
    </row>
    <row r="66" spans="1:5" s="28" customFormat="1" ht="30" x14ac:dyDescent="0.25">
      <c r="A66" s="36" t="s">
        <v>113</v>
      </c>
      <c r="B66" s="42">
        <v>2</v>
      </c>
      <c r="C66" s="41" t="s">
        <v>13</v>
      </c>
      <c r="D66" s="58">
        <f t="shared" si="4"/>
        <v>368.73500000000001</v>
      </c>
      <c r="E66" s="59">
        <v>737.47</v>
      </c>
    </row>
    <row r="67" spans="1:5" s="28" customFormat="1" ht="45" x14ac:dyDescent="0.25">
      <c r="A67" s="36" t="s">
        <v>143</v>
      </c>
      <c r="B67" s="42">
        <v>1</v>
      </c>
      <c r="C67" s="41" t="s">
        <v>114</v>
      </c>
      <c r="D67" s="58">
        <f t="shared" si="4"/>
        <v>1031.6400000000001</v>
      </c>
      <c r="E67" s="59">
        <v>1031.6400000000001</v>
      </c>
    </row>
    <row r="68" spans="1:5" s="28" customFormat="1" ht="15" x14ac:dyDescent="0.25">
      <c r="A68" s="37" t="s">
        <v>80</v>
      </c>
      <c r="B68" s="40"/>
      <c r="C68" s="40"/>
      <c r="D68" s="60"/>
      <c r="E68" s="61"/>
    </row>
    <row r="69" spans="1:5" s="28" customFormat="1" ht="15" x14ac:dyDescent="0.25">
      <c r="A69" s="36" t="s">
        <v>144</v>
      </c>
      <c r="B69" s="44">
        <v>0.16</v>
      </c>
      <c r="C69" s="41" t="s">
        <v>12</v>
      </c>
      <c r="D69" s="58">
        <f t="shared" ref="D69:D74" si="5">E69/B69</f>
        <v>186.5625</v>
      </c>
      <c r="E69" s="59">
        <v>29.85</v>
      </c>
    </row>
    <row r="70" spans="1:5" s="28" customFormat="1" ht="30" x14ac:dyDescent="0.25">
      <c r="A70" s="36" t="s">
        <v>128</v>
      </c>
      <c r="B70" s="44">
        <v>0.16</v>
      </c>
      <c r="C70" s="41" t="s">
        <v>17</v>
      </c>
      <c r="D70" s="58">
        <f t="shared" si="5"/>
        <v>5126.25</v>
      </c>
      <c r="E70" s="59">
        <v>820.2</v>
      </c>
    </row>
    <row r="71" spans="1:5" s="28" customFormat="1" ht="30" x14ac:dyDescent="0.25">
      <c r="A71" s="36" t="s">
        <v>132</v>
      </c>
      <c r="B71" s="44">
        <v>0.02</v>
      </c>
      <c r="C71" s="41" t="s">
        <v>17</v>
      </c>
      <c r="D71" s="58">
        <f t="shared" si="5"/>
        <v>60652.5</v>
      </c>
      <c r="E71" s="59">
        <v>1213.05</v>
      </c>
    </row>
    <row r="72" spans="1:5" s="28" customFormat="1" ht="30" x14ac:dyDescent="0.25">
      <c r="A72" s="36" t="s">
        <v>133</v>
      </c>
      <c r="B72" s="43">
        <v>4.3999999999999997E-2</v>
      </c>
      <c r="C72" s="41" t="s">
        <v>15</v>
      </c>
      <c r="D72" s="58">
        <f t="shared" si="5"/>
        <v>48680.681818181816</v>
      </c>
      <c r="E72" s="59">
        <v>2141.9499999999998</v>
      </c>
    </row>
    <row r="73" spans="1:5" s="28" customFormat="1" ht="30" x14ac:dyDescent="0.25">
      <c r="A73" s="36" t="s">
        <v>129</v>
      </c>
      <c r="B73" s="42">
        <v>1</v>
      </c>
      <c r="C73" s="41" t="s">
        <v>13</v>
      </c>
      <c r="D73" s="58">
        <f t="shared" si="5"/>
        <v>1475.27</v>
      </c>
      <c r="E73" s="59">
        <v>1475.27</v>
      </c>
    </row>
    <row r="74" spans="1:5" s="28" customFormat="1" ht="30" x14ac:dyDescent="0.25">
      <c r="A74" s="36" t="s">
        <v>145</v>
      </c>
      <c r="B74" s="44">
        <v>0.03</v>
      </c>
      <c r="C74" s="41" t="s">
        <v>125</v>
      </c>
      <c r="D74" s="58">
        <f t="shared" si="5"/>
        <v>18239</v>
      </c>
      <c r="E74" s="59">
        <v>547.16999999999996</v>
      </c>
    </row>
    <row r="75" spans="1:5" s="28" customFormat="1" ht="15" x14ac:dyDescent="0.25">
      <c r="A75" s="35" t="s">
        <v>42</v>
      </c>
      <c r="B75" s="40"/>
      <c r="C75" s="40"/>
      <c r="D75" s="60"/>
      <c r="E75" s="61"/>
    </row>
    <row r="76" spans="1:5" s="28" customFormat="1" ht="15" x14ac:dyDescent="0.25">
      <c r="A76" s="36" t="s">
        <v>85</v>
      </c>
      <c r="B76" s="41" t="s">
        <v>22</v>
      </c>
      <c r="C76" s="41" t="s">
        <v>11</v>
      </c>
      <c r="D76" s="58">
        <f t="shared" ref="D76:D77" si="6">E76</f>
        <v>8816.5300000000007</v>
      </c>
      <c r="E76" s="59">
        <v>8816.5300000000007</v>
      </c>
    </row>
    <row r="77" spans="1:5" s="28" customFormat="1" ht="15" x14ac:dyDescent="0.25">
      <c r="A77" s="36" t="s">
        <v>68</v>
      </c>
      <c r="B77" s="41" t="s">
        <v>22</v>
      </c>
      <c r="C77" s="41" t="s">
        <v>11</v>
      </c>
      <c r="D77" s="58">
        <f t="shared" si="6"/>
        <v>10750.4</v>
      </c>
      <c r="E77" s="59">
        <v>10750.4</v>
      </c>
    </row>
    <row r="78" spans="1:5" s="28" customFormat="1" ht="15" x14ac:dyDescent="0.25">
      <c r="A78" s="35" t="s">
        <v>43</v>
      </c>
      <c r="B78" s="40"/>
      <c r="C78" s="40"/>
      <c r="D78" s="60"/>
      <c r="E78" s="61"/>
    </row>
    <row r="79" spans="1:5" s="28" customFormat="1" ht="15" x14ac:dyDescent="0.25">
      <c r="A79" s="36" t="s">
        <v>71</v>
      </c>
      <c r="B79" s="41" t="s">
        <v>23</v>
      </c>
      <c r="C79" s="41" t="s">
        <v>12</v>
      </c>
      <c r="D79" s="58">
        <f>E79</f>
        <v>65340.42</v>
      </c>
      <c r="E79" s="59">
        <v>65340.42</v>
      </c>
    </row>
    <row r="80" spans="1:5" s="28" customFormat="1" ht="15" x14ac:dyDescent="0.25">
      <c r="A80" s="35" t="s">
        <v>9</v>
      </c>
      <c r="B80" s="40"/>
      <c r="C80" s="40"/>
      <c r="D80" s="60"/>
      <c r="E80" s="61"/>
    </row>
    <row r="81" spans="1:5" s="28" customFormat="1" ht="15" x14ac:dyDescent="0.25">
      <c r="A81" s="36" t="s">
        <v>69</v>
      </c>
      <c r="B81" s="41" t="s">
        <v>23</v>
      </c>
      <c r="C81" s="41" t="s">
        <v>12</v>
      </c>
      <c r="D81" s="58">
        <f>E81</f>
        <v>122464.38</v>
      </c>
      <c r="E81" s="59">
        <v>122464.38</v>
      </c>
    </row>
    <row r="82" spans="1:5" s="28" customFormat="1" ht="15" x14ac:dyDescent="0.25">
      <c r="A82" s="35" t="s">
        <v>10</v>
      </c>
      <c r="B82" s="40"/>
      <c r="C82" s="40"/>
      <c r="D82" s="60"/>
      <c r="E82" s="61"/>
    </row>
    <row r="83" spans="1:5" s="28" customFormat="1" ht="15" x14ac:dyDescent="0.25">
      <c r="A83" s="36" t="s">
        <v>70</v>
      </c>
      <c r="B83" s="41" t="s">
        <v>21</v>
      </c>
      <c r="C83" s="41" t="s">
        <v>11</v>
      </c>
      <c r="D83" s="58">
        <f>E83</f>
        <v>52657.578000000009</v>
      </c>
      <c r="E83" s="59">
        <f>Бюджет!C32*10%</f>
        <v>52657.578000000009</v>
      </c>
    </row>
    <row r="84" spans="1:5" ht="14.25" x14ac:dyDescent="0.2">
      <c r="A84" s="24" t="s">
        <v>24</v>
      </c>
      <c r="B84" s="45" t="s">
        <v>20</v>
      </c>
      <c r="C84" s="25"/>
      <c r="D84" s="50"/>
      <c r="E84" s="26">
        <f>SUM(E7:E83)</f>
        <v>605785.42800000007</v>
      </c>
    </row>
    <row r="85" spans="1:5" ht="15" x14ac:dyDescent="0.2">
      <c r="D85" s="51"/>
    </row>
    <row r="86" spans="1:5" ht="15" x14ac:dyDescent="0.2">
      <c r="A86" s="12" t="s">
        <v>30</v>
      </c>
      <c r="B86" s="46"/>
      <c r="C86" s="46"/>
      <c r="D86" s="51"/>
      <c r="E86" s="51"/>
    </row>
    <row r="87" spans="1:5" ht="15" x14ac:dyDescent="0.2">
      <c r="A87" s="12" t="s">
        <v>150</v>
      </c>
      <c r="B87" s="46"/>
      <c r="C87" s="46"/>
      <c r="D87" s="51"/>
      <c r="E87" s="51"/>
    </row>
    <row r="88" spans="1:5" ht="15" x14ac:dyDescent="0.2">
      <c r="A88" s="12" t="s">
        <v>31</v>
      </c>
      <c r="B88" s="46"/>
      <c r="C88" s="46"/>
      <c r="D88" s="51"/>
      <c r="E88" s="51"/>
    </row>
    <row r="89" spans="1:5" ht="15" x14ac:dyDescent="0.2">
      <c r="A89" s="12" t="s">
        <v>32</v>
      </c>
      <c r="B89" s="46"/>
      <c r="C89" s="46"/>
      <c r="D89" s="52"/>
      <c r="E89" s="51"/>
    </row>
    <row r="90" spans="1:5" ht="15" customHeight="1" x14ac:dyDescent="0.2">
      <c r="A90" s="55" t="s">
        <v>72</v>
      </c>
      <c r="B90" s="47"/>
      <c r="C90" s="47"/>
      <c r="E90" s="52"/>
    </row>
    <row r="91" spans="1:5" ht="15" x14ac:dyDescent="0.25">
      <c r="A91" s="55" t="s">
        <v>73</v>
      </c>
      <c r="D91" s="53"/>
    </row>
    <row r="92" spans="1:5" ht="15" x14ac:dyDescent="0.25">
      <c r="A92" s="55"/>
      <c r="D92" s="53"/>
    </row>
    <row r="93" spans="1:5" ht="15" x14ac:dyDescent="0.25">
      <c r="A93" s="5" t="s">
        <v>25</v>
      </c>
      <c r="B93" s="56"/>
      <c r="C93" s="4"/>
      <c r="D93" s="53"/>
      <c r="E93" s="53"/>
    </row>
    <row r="94" spans="1:5" ht="15" x14ac:dyDescent="0.25">
      <c r="A94" s="5"/>
      <c r="B94" s="56"/>
      <c r="C94" s="4"/>
      <c r="D94" s="54"/>
      <c r="E94" s="53"/>
    </row>
    <row r="95" spans="1:5" ht="15" x14ac:dyDescent="0.25">
      <c r="A95" s="182" t="s">
        <v>50</v>
      </c>
      <c r="B95" s="182"/>
      <c r="C95" s="56" t="s">
        <v>29</v>
      </c>
      <c r="D95" s="53"/>
      <c r="E95" s="54"/>
    </row>
    <row r="96" spans="1:5" ht="15" x14ac:dyDescent="0.25">
      <c r="A96" s="186" t="s">
        <v>51</v>
      </c>
      <c r="B96" s="186"/>
      <c r="C96" s="4" t="s">
        <v>26</v>
      </c>
      <c r="D96" s="53"/>
      <c r="E96" s="53"/>
    </row>
    <row r="97" spans="1:5" ht="15" x14ac:dyDescent="0.25">
      <c r="A97" s="5"/>
      <c r="B97" s="32"/>
      <c r="C97" s="4"/>
      <c r="D97" s="54"/>
      <c r="E97" s="53"/>
    </row>
    <row r="98" spans="1:5" ht="15" x14ac:dyDescent="0.25">
      <c r="A98" s="182" t="s">
        <v>28</v>
      </c>
      <c r="B98" s="182"/>
      <c r="C98" s="32" t="s">
        <v>29</v>
      </c>
      <c r="D98" s="53"/>
      <c r="E98" s="53"/>
    </row>
    <row r="99" spans="1:5" ht="15" x14ac:dyDescent="0.25">
      <c r="A99" s="13" t="s">
        <v>27</v>
      </c>
      <c r="B99" s="32"/>
      <c r="C99" s="4" t="s">
        <v>26</v>
      </c>
      <c r="D99" s="53"/>
      <c r="E99" s="53"/>
    </row>
    <row r="100" spans="1:5" ht="15" x14ac:dyDescent="0.25">
      <c r="A100" s="2"/>
      <c r="B100" s="32"/>
      <c r="C100" s="4"/>
      <c r="E100" s="53"/>
    </row>
  </sheetData>
  <mergeCells count="6">
    <mergeCell ref="A98:B98"/>
    <mergeCell ref="A2:E2"/>
    <mergeCell ref="A1:E1"/>
    <mergeCell ref="D3:E3"/>
    <mergeCell ref="A96:B96"/>
    <mergeCell ref="A95:B95"/>
  </mergeCells>
  <printOptions horizontalCentered="1"/>
  <pageMargins left="0.82677165354330717" right="0.43307086614173229" top="0" bottom="0" header="0.31496062992125984" footer="0.31496062992125984"/>
  <pageSetup paperSize="9" scale="77" fitToHeight="0" orientation="portrait" r:id="rId1"/>
  <rowBreaks count="1" manualBreakCount="1">
    <brk id="46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view="pageBreakPreview" topLeftCell="A13" zoomScale="90" zoomScaleNormal="100" zoomScaleSheetLayoutView="90" workbookViewId="0">
      <selection activeCell="A34" sqref="A34:D34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2.7109375" style="2" bestFit="1" customWidth="1"/>
    <col min="6" max="16384" width="9.140625" style="2"/>
  </cols>
  <sheetData>
    <row r="1" spans="1:4" ht="20.25" x14ac:dyDescent="0.3">
      <c r="A1" s="187" t="s">
        <v>148</v>
      </c>
      <c r="B1" s="187"/>
      <c r="C1" s="187"/>
      <c r="D1" s="187"/>
    </row>
    <row r="2" spans="1:4" x14ac:dyDescent="0.25">
      <c r="A2" s="6"/>
      <c r="B2" s="6"/>
      <c r="C2" s="6"/>
      <c r="D2" s="6"/>
    </row>
    <row r="3" spans="1:4" x14ac:dyDescent="0.25">
      <c r="A3" s="7" t="s">
        <v>49</v>
      </c>
      <c r="B3" s="8"/>
      <c r="C3" s="194"/>
      <c r="D3" s="194"/>
    </row>
    <row r="4" spans="1:4" x14ac:dyDescent="0.25">
      <c r="A4" s="7"/>
      <c r="B4" s="8"/>
      <c r="C4" s="11"/>
      <c r="D4" s="11"/>
    </row>
    <row r="5" spans="1:4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4" x14ac:dyDescent="0.25">
      <c r="A6" s="22" t="s">
        <v>130</v>
      </c>
      <c r="B6" s="188">
        <v>66818.070000000007</v>
      </c>
      <c r="C6" s="189"/>
      <c r="D6" s="190"/>
    </row>
    <row r="7" spans="1:4" x14ac:dyDescent="0.25">
      <c r="A7" s="29" t="s">
        <v>48</v>
      </c>
      <c r="B7" s="30" t="s">
        <v>20</v>
      </c>
      <c r="C7" s="34">
        <v>292613.64</v>
      </c>
      <c r="D7" s="33">
        <v>276299.15000000002</v>
      </c>
    </row>
    <row r="8" spans="1:4" x14ac:dyDescent="0.25">
      <c r="A8" s="29" t="s">
        <v>87</v>
      </c>
      <c r="B8" s="30" t="s">
        <v>20</v>
      </c>
      <c r="C8" s="34">
        <v>2500</v>
      </c>
      <c r="D8" s="33">
        <v>3768.32</v>
      </c>
    </row>
    <row r="9" spans="1:4" x14ac:dyDescent="0.25">
      <c r="A9" s="29" t="s">
        <v>52</v>
      </c>
      <c r="B9" s="30" t="s">
        <v>20</v>
      </c>
      <c r="C9" s="34">
        <v>58816.800000000003</v>
      </c>
      <c r="D9" s="33">
        <v>58245.08</v>
      </c>
    </row>
    <row r="10" spans="1:4" x14ac:dyDescent="0.25">
      <c r="A10" s="29" t="s">
        <v>88</v>
      </c>
      <c r="B10" s="30" t="s">
        <v>20</v>
      </c>
      <c r="C10" s="34">
        <v>7468.94</v>
      </c>
      <c r="D10" s="33">
        <v>2320.12</v>
      </c>
    </row>
    <row r="11" spans="1:4" x14ac:dyDescent="0.25">
      <c r="A11" s="29" t="s">
        <v>89</v>
      </c>
      <c r="B11" s="30" t="s">
        <v>20</v>
      </c>
      <c r="C11" s="34">
        <v>4117.2</v>
      </c>
      <c r="D11" s="33">
        <v>3883.01</v>
      </c>
    </row>
    <row r="12" spans="1:4" x14ac:dyDescent="0.25">
      <c r="A12" s="29" t="s">
        <v>78</v>
      </c>
      <c r="B12" s="30" t="s">
        <v>20</v>
      </c>
      <c r="C12" s="34">
        <v>21762.240000000002</v>
      </c>
      <c r="D12" s="33">
        <v>10680.51</v>
      </c>
    </row>
    <row r="13" spans="1:4" x14ac:dyDescent="0.25">
      <c r="A13" s="29" t="s">
        <v>90</v>
      </c>
      <c r="B13" s="30" t="s">
        <v>20</v>
      </c>
      <c r="C13" s="34">
        <v>2323.04</v>
      </c>
      <c r="D13" s="33" t="s">
        <v>20</v>
      </c>
    </row>
    <row r="14" spans="1:4" x14ac:dyDescent="0.25">
      <c r="A14" s="29" t="s">
        <v>105</v>
      </c>
      <c r="B14" s="30" t="s">
        <v>20</v>
      </c>
      <c r="C14" s="34">
        <v>124676.78</v>
      </c>
      <c r="D14" s="33">
        <v>128939.43000000001</v>
      </c>
    </row>
    <row r="15" spans="1:4" ht="15" customHeight="1" x14ac:dyDescent="0.25">
      <c r="A15" s="29" t="s">
        <v>91</v>
      </c>
      <c r="B15" s="30" t="s">
        <v>20</v>
      </c>
      <c r="C15" s="34">
        <v>1965.9</v>
      </c>
      <c r="D15" s="33">
        <v>5578.77</v>
      </c>
    </row>
    <row r="16" spans="1:4" ht="15.75" customHeight="1" x14ac:dyDescent="0.25">
      <c r="A16" s="29" t="s">
        <v>92</v>
      </c>
      <c r="B16" s="30" t="s">
        <v>20</v>
      </c>
      <c r="C16" s="34">
        <v>10331.24</v>
      </c>
      <c r="D16" s="33">
        <v>1700.8</v>
      </c>
    </row>
    <row r="17" spans="1:4" ht="15.75" customHeight="1" x14ac:dyDescent="0.25">
      <c r="A17" s="29" t="s">
        <v>8</v>
      </c>
      <c r="B17" s="30">
        <f>Акт!E7</f>
        <v>5086.38</v>
      </c>
      <c r="C17" s="34" t="s">
        <v>20</v>
      </c>
      <c r="D17" s="33" t="s">
        <v>20</v>
      </c>
    </row>
    <row r="18" spans="1:4" x14ac:dyDescent="0.25">
      <c r="A18" s="29" t="s">
        <v>37</v>
      </c>
      <c r="B18" s="30">
        <f>SUM(Акт!E9:E13)</f>
        <v>88471.64</v>
      </c>
      <c r="C18" s="34" t="s">
        <v>20</v>
      </c>
      <c r="D18" s="33" t="s">
        <v>20</v>
      </c>
    </row>
    <row r="19" spans="1:4" ht="30" x14ac:dyDescent="0.25">
      <c r="A19" s="29" t="s">
        <v>53</v>
      </c>
      <c r="B19" s="30">
        <f>Акт!E15</f>
        <v>78252</v>
      </c>
      <c r="C19" s="34" t="s">
        <v>20</v>
      </c>
      <c r="D19" s="33" t="s">
        <v>20</v>
      </c>
    </row>
    <row r="20" spans="1:4" ht="30" x14ac:dyDescent="0.25">
      <c r="A20" s="29" t="s">
        <v>93</v>
      </c>
      <c r="B20" s="30">
        <f>SUM(Акт!E17:E20)</f>
        <v>18845.84</v>
      </c>
      <c r="C20" s="34" t="s">
        <v>20</v>
      </c>
      <c r="D20" s="33" t="s">
        <v>20</v>
      </c>
    </row>
    <row r="21" spans="1:4" x14ac:dyDescent="0.25">
      <c r="A21" s="29" t="s">
        <v>94</v>
      </c>
      <c r="B21" s="30">
        <f>Акт!E22</f>
        <v>46800</v>
      </c>
      <c r="C21" s="34" t="s">
        <v>20</v>
      </c>
      <c r="D21" s="33" t="s">
        <v>20</v>
      </c>
    </row>
    <row r="22" spans="1:4" ht="30" x14ac:dyDescent="0.25">
      <c r="A22" s="29" t="s">
        <v>38</v>
      </c>
      <c r="B22" s="30">
        <f>Акт!E24</f>
        <v>6845.2</v>
      </c>
      <c r="C22" s="34" t="s">
        <v>20</v>
      </c>
      <c r="D22" s="33" t="s">
        <v>20</v>
      </c>
    </row>
    <row r="23" spans="1:4" x14ac:dyDescent="0.25">
      <c r="A23" s="29" t="s">
        <v>39</v>
      </c>
      <c r="B23" s="30">
        <f>SUM(Акт!E26:E41)</f>
        <v>27838.29</v>
      </c>
      <c r="C23" s="34" t="s">
        <v>20</v>
      </c>
      <c r="D23" s="33" t="s">
        <v>20</v>
      </c>
    </row>
    <row r="24" spans="1:4" x14ac:dyDescent="0.25">
      <c r="A24" s="29" t="s">
        <v>40</v>
      </c>
      <c r="B24" s="30">
        <f>SUM(Акт!E43:E60)</f>
        <v>41528.46</v>
      </c>
      <c r="C24" s="34" t="s">
        <v>20</v>
      </c>
      <c r="D24" s="33" t="s">
        <v>20</v>
      </c>
    </row>
    <row r="25" spans="1:4" x14ac:dyDescent="0.25">
      <c r="A25" s="29" t="s">
        <v>78</v>
      </c>
      <c r="B25" s="30">
        <f>Акт!E62</f>
        <v>21600</v>
      </c>
      <c r="C25" s="34" t="s">
        <v>20</v>
      </c>
      <c r="D25" s="33" t="s">
        <v>20</v>
      </c>
    </row>
    <row r="26" spans="1:4" x14ac:dyDescent="0.25">
      <c r="A26" s="29" t="s">
        <v>41</v>
      </c>
      <c r="B26" s="30">
        <f>SUM(Акт!E64:E67)</f>
        <v>4260.8200000000006</v>
      </c>
      <c r="C26" s="34" t="s">
        <v>20</v>
      </c>
      <c r="D26" s="33" t="s">
        <v>20</v>
      </c>
    </row>
    <row r="27" spans="1:4" ht="30" x14ac:dyDescent="0.25">
      <c r="A27" s="29" t="s">
        <v>80</v>
      </c>
      <c r="B27" s="30">
        <f>SUM(Акт!E69:E74)</f>
        <v>6227.49</v>
      </c>
      <c r="C27" s="34" t="s">
        <v>20</v>
      </c>
      <c r="D27" s="33" t="s">
        <v>20</v>
      </c>
    </row>
    <row r="28" spans="1:4" x14ac:dyDescent="0.25">
      <c r="A28" s="29" t="s">
        <v>42</v>
      </c>
      <c r="B28" s="30">
        <f>SUM(Акт!E76:E77)</f>
        <v>19566.93</v>
      </c>
      <c r="C28" s="34" t="s">
        <v>20</v>
      </c>
      <c r="D28" s="33" t="s">
        <v>20</v>
      </c>
    </row>
    <row r="29" spans="1:4" x14ac:dyDescent="0.25">
      <c r="A29" s="29" t="s">
        <v>43</v>
      </c>
      <c r="B29" s="30">
        <f>Акт!E79</f>
        <v>65340.42</v>
      </c>
      <c r="C29" s="34" t="s">
        <v>20</v>
      </c>
      <c r="D29" s="33" t="s">
        <v>20</v>
      </c>
    </row>
    <row r="30" spans="1:4" x14ac:dyDescent="0.25">
      <c r="A30" s="29" t="s">
        <v>9</v>
      </c>
      <c r="B30" s="30">
        <f>Акт!E81</f>
        <v>122464.38</v>
      </c>
      <c r="C30" s="34" t="s">
        <v>20</v>
      </c>
      <c r="D30" s="33" t="s">
        <v>20</v>
      </c>
    </row>
    <row r="31" spans="1:4" x14ac:dyDescent="0.25">
      <c r="A31" s="29" t="s">
        <v>10</v>
      </c>
      <c r="B31" s="30">
        <f>Акт!E83</f>
        <v>52657.578000000009</v>
      </c>
      <c r="C31" s="34" t="s">
        <v>20</v>
      </c>
      <c r="D31" s="33" t="s">
        <v>20</v>
      </c>
    </row>
    <row r="32" spans="1:4" x14ac:dyDescent="0.25">
      <c r="A32" s="21" t="s">
        <v>24</v>
      </c>
      <c r="B32" s="23">
        <f t="shared" ref="B32:C32" si="0">SUM(B7:B31)</f>
        <v>605785.42800000007</v>
      </c>
      <c r="C32" s="23">
        <f t="shared" si="0"/>
        <v>526575.78</v>
      </c>
      <c r="D32" s="23">
        <f>SUM(D7:D31)</f>
        <v>491415.19000000006</v>
      </c>
    </row>
    <row r="33" spans="1:5" s="10" customFormat="1" ht="24.75" customHeight="1" x14ac:dyDescent="0.25">
      <c r="A33" s="191" t="s">
        <v>151</v>
      </c>
      <c r="B33" s="192"/>
      <c r="C33" s="192"/>
      <c r="D33" s="193"/>
      <c r="E33" s="62">
        <f>B6+D32-B32</f>
        <v>-47552.168000000063</v>
      </c>
    </row>
    <row r="34" spans="1:5" s="10" customFormat="1" ht="24.75" customHeight="1" x14ac:dyDescent="0.25">
      <c r="A34" s="191" t="s">
        <v>149</v>
      </c>
      <c r="B34" s="192"/>
      <c r="C34" s="192"/>
      <c r="D34" s="193"/>
    </row>
    <row r="35" spans="1:5" s="10" customFormat="1" ht="24.75" customHeight="1" x14ac:dyDescent="0.25">
      <c r="A35" s="2"/>
      <c r="B35" s="2"/>
      <c r="C35" s="2"/>
      <c r="D35" s="2"/>
    </row>
    <row r="36" spans="1:5" ht="15" customHeight="1" x14ac:dyDescent="0.25">
      <c r="A36" s="9" t="s">
        <v>46</v>
      </c>
      <c r="B36" s="8"/>
      <c r="C36" s="8"/>
      <c r="D36" s="6"/>
    </row>
    <row r="37" spans="1:5" ht="22.5" customHeight="1" x14ac:dyDescent="0.25">
      <c r="A37" s="8" t="s">
        <v>47</v>
      </c>
      <c r="B37" s="8"/>
      <c r="C37" s="8"/>
      <c r="D37" s="6"/>
    </row>
    <row r="38" spans="1:5" ht="22.5" customHeight="1" x14ac:dyDescent="0.25">
      <c r="A38" s="9" t="s">
        <v>44</v>
      </c>
      <c r="B38" s="8"/>
      <c r="C38" s="8"/>
      <c r="D38" s="6"/>
    </row>
    <row r="39" spans="1:5" ht="22.5" customHeight="1" x14ac:dyDescent="0.25">
      <c r="A39" s="9" t="s">
        <v>45</v>
      </c>
      <c r="B39" s="8"/>
      <c r="C39" s="8"/>
      <c r="D39" s="6"/>
    </row>
    <row r="40" spans="1:5" ht="22.5" customHeight="1" x14ac:dyDescent="0.25">
      <c r="A40" s="1"/>
      <c r="B40" s="1"/>
      <c r="C40" s="1"/>
    </row>
  </sheetData>
  <mergeCells count="5">
    <mergeCell ref="A1:D1"/>
    <mergeCell ref="B6:D6"/>
    <mergeCell ref="A33:D33"/>
    <mergeCell ref="A34:D34"/>
    <mergeCell ref="C3:D3"/>
  </mergeCells>
  <pageMargins left="0.7" right="0.7" top="0.75" bottom="0.75" header="0.3" footer="0.3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23" activeCellId="2" sqref="A12:XFD15 A19:XFD19 A23:XFD26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09" t="s">
        <v>179</v>
      </c>
      <c r="B1" s="209"/>
      <c r="C1" s="209"/>
      <c r="D1" s="209"/>
      <c r="E1" s="209"/>
      <c r="F1" s="209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152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0" t="s">
        <v>153</v>
      </c>
      <c r="B5" s="210"/>
      <c r="C5" s="210"/>
      <c r="D5" s="210"/>
      <c r="E5" s="210"/>
      <c r="F5" s="210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6" t="s">
        <v>154</v>
      </c>
      <c r="B6" s="106">
        <v>4</v>
      </c>
      <c r="C6" s="106" t="s">
        <v>155</v>
      </c>
      <c r="D6" s="107">
        <v>2450.6999999999998</v>
      </c>
      <c r="E6" s="106" t="s">
        <v>156</v>
      </c>
      <c r="F6" s="108">
        <v>1403</v>
      </c>
      <c r="G6" s="69"/>
      <c r="H6" s="71"/>
      <c r="I6" s="72"/>
      <c r="J6" s="73"/>
      <c r="K6" s="74"/>
      <c r="L6" s="75"/>
      <c r="M6" s="75"/>
      <c r="N6" s="75"/>
      <c r="O6" s="75"/>
      <c r="P6" s="76"/>
      <c r="Q6" s="211"/>
      <c r="R6" s="212"/>
      <c r="S6" s="77"/>
    </row>
    <row r="7" spans="1:19" s="80" customFormat="1" ht="32.25" customHeight="1" x14ac:dyDescent="0.25">
      <c r="A7" s="106" t="s">
        <v>157</v>
      </c>
      <c r="B7" s="106">
        <v>3</v>
      </c>
      <c r="C7" s="106" t="s">
        <v>158</v>
      </c>
      <c r="D7" s="107">
        <v>809.8</v>
      </c>
      <c r="E7" s="106" t="s">
        <v>159</v>
      </c>
      <c r="F7" s="108">
        <v>935.4</v>
      </c>
      <c r="G7" s="69"/>
      <c r="H7" s="71"/>
      <c r="I7" s="72"/>
      <c r="J7" s="73"/>
      <c r="K7" s="74"/>
      <c r="L7" s="75"/>
      <c r="M7" s="75"/>
      <c r="N7" s="75"/>
      <c r="O7" s="75"/>
      <c r="P7" s="76"/>
      <c r="Q7" s="211"/>
      <c r="R7" s="213"/>
      <c r="S7" s="79"/>
    </row>
    <row r="8" spans="1:19" s="80" customFormat="1" ht="33.75" customHeight="1" x14ac:dyDescent="0.25">
      <c r="A8" s="106" t="s">
        <v>160</v>
      </c>
      <c r="B8" s="106">
        <v>37</v>
      </c>
      <c r="C8" s="106" t="s">
        <v>161</v>
      </c>
      <c r="D8" s="108">
        <v>295.5</v>
      </c>
      <c r="E8" s="106" t="s">
        <v>162</v>
      </c>
      <c r="F8" s="108">
        <v>412.4</v>
      </c>
      <c r="G8" s="69"/>
      <c r="H8" s="71"/>
      <c r="I8" s="72"/>
      <c r="J8" s="73"/>
      <c r="K8" s="74"/>
      <c r="L8" s="75"/>
      <c r="M8" s="75"/>
      <c r="N8" s="75"/>
      <c r="O8" s="75"/>
      <c r="P8" s="76"/>
      <c r="Q8" s="211"/>
      <c r="R8" s="212"/>
      <c r="S8" s="79"/>
    </row>
    <row r="9" spans="1:19" s="80" customFormat="1" ht="33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74"/>
      <c r="L9" s="75"/>
      <c r="M9" s="75"/>
      <c r="N9" s="75"/>
      <c r="O9" s="75"/>
      <c r="P9" s="69"/>
      <c r="Q9" s="74"/>
      <c r="R9" s="83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85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6" t="s">
        <v>163</v>
      </c>
      <c r="B11" s="207"/>
      <c r="C11" s="207"/>
      <c r="D11" s="207"/>
      <c r="E11" s="208"/>
      <c r="F11" s="87" t="s">
        <v>164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1" customFormat="1" ht="30" customHeight="1" x14ac:dyDescent="0.25">
      <c r="A12" s="200" t="s">
        <v>165</v>
      </c>
      <c r="B12" s="201"/>
      <c r="C12" s="201"/>
      <c r="D12" s="201"/>
      <c r="E12" s="202"/>
      <c r="F12" s="109">
        <v>36000</v>
      </c>
      <c r="G12" s="110"/>
      <c r="H12" s="110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</row>
    <row r="13" spans="1:19" s="114" customFormat="1" ht="30" customHeight="1" x14ac:dyDescent="0.25">
      <c r="A13" s="196" t="s">
        <v>166</v>
      </c>
      <c r="B13" s="197"/>
      <c r="C13" s="197"/>
      <c r="D13" s="197"/>
      <c r="E13" s="198"/>
      <c r="F13" s="112">
        <f>-47552.17+F12</f>
        <v>-11552.169999999998</v>
      </c>
      <c r="G13" s="113"/>
    </row>
    <row r="14" spans="1:19" s="114" customFormat="1" ht="30" customHeight="1" x14ac:dyDescent="0.25">
      <c r="A14" s="196" t="s">
        <v>167</v>
      </c>
      <c r="B14" s="197"/>
      <c r="C14" s="197"/>
      <c r="D14" s="197"/>
      <c r="E14" s="198"/>
      <c r="F14" s="112">
        <f>137664.03-0.02</f>
        <v>137664.01</v>
      </c>
    </row>
    <row r="15" spans="1:19" s="114" customFormat="1" ht="30" customHeight="1" x14ac:dyDescent="0.25">
      <c r="A15" s="196" t="s">
        <v>168</v>
      </c>
      <c r="B15" s="197"/>
      <c r="C15" s="197"/>
      <c r="D15" s="197"/>
      <c r="E15" s="198"/>
      <c r="F15" s="115">
        <f>SUM(F16:F18)</f>
        <v>526322.80000000005</v>
      </c>
    </row>
    <row r="16" spans="1:19" s="86" customFormat="1" ht="28.5" customHeight="1" x14ac:dyDescent="0.25">
      <c r="A16" s="203" t="s">
        <v>169</v>
      </c>
      <c r="B16" s="204"/>
      <c r="C16" s="204"/>
      <c r="D16" s="204"/>
      <c r="E16" s="205"/>
      <c r="F16" s="89">
        <f>378342.15+22378.45</f>
        <v>400720.60000000003</v>
      </c>
    </row>
    <row r="17" spans="1:19" s="86" customFormat="1" ht="24.75" customHeight="1" x14ac:dyDescent="0.25">
      <c r="A17" s="203" t="s">
        <v>170</v>
      </c>
      <c r="B17" s="204"/>
      <c r="C17" s="204"/>
      <c r="D17" s="204"/>
      <c r="E17" s="205"/>
      <c r="F17" s="89">
        <v>123352.2</v>
      </c>
    </row>
    <row r="18" spans="1:19" s="86" customFormat="1" ht="30" customHeight="1" x14ac:dyDescent="0.25">
      <c r="A18" s="203" t="s">
        <v>171</v>
      </c>
      <c r="B18" s="204"/>
      <c r="C18" s="204"/>
      <c r="D18" s="204"/>
      <c r="E18" s="205"/>
      <c r="F18" s="89">
        <v>2250</v>
      </c>
    </row>
    <row r="19" spans="1:19" s="114" customFormat="1" ht="30" customHeight="1" x14ac:dyDescent="0.25">
      <c r="A19" s="196" t="s">
        <v>172</v>
      </c>
      <c r="B19" s="197"/>
      <c r="C19" s="197"/>
      <c r="D19" s="197"/>
      <c r="E19" s="198"/>
      <c r="F19" s="115">
        <f>SUM(F20:F22)</f>
        <v>545421.20000000007</v>
      </c>
    </row>
    <row r="20" spans="1:19" s="86" customFormat="1" ht="30" customHeight="1" x14ac:dyDescent="0.25">
      <c r="A20" s="203" t="s">
        <v>169</v>
      </c>
      <c r="B20" s="204"/>
      <c r="C20" s="204"/>
      <c r="D20" s="204"/>
      <c r="E20" s="205"/>
      <c r="F20" s="89">
        <v>428000.96</v>
      </c>
    </row>
    <row r="21" spans="1:19" s="86" customFormat="1" ht="30" customHeight="1" x14ac:dyDescent="0.25">
      <c r="A21" s="203" t="s">
        <v>170</v>
      </c>
      <c r="B21" s="204"/>
      <c r="C21" s="204"/>
      <c r="D21" s="204"/>
      <c r="E21" s="205"/>
      <c r="F21" s="89">
        <v>115357.74</v>
      </c>
    </row>
    <row r="22" spans="1:19" s="90" customFormat="1" ht="30" customHeight="1" x14ac:dyDescent="0.2">
      <c r="A22" s="203" t="s">
        <v>171</v>
      </c>
      <c r="B22" s="204"/>
      <c r="C22" s="204"/>
      <c r="D22" s="204"/>
      <c r="E22" s="205"/>
      <c r="F22" s="89">
        <v>2062.5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</row>
    <row r="23" spans="1:19" s="116" customFormat="1" ht="30" customHeight="1" x14ac:dyDescent="0.25">
      <c r="A23" s="196" t="s">
        <v>173</v>
      </c>
      <c r="B23" s="197"/>
      <c r="C23" s="197"/>
      <c r="D23" s="197"/>
      <c r="E23" s="198"/>
      <c r="F23" s="115">
        <f>F13+F19</f>
        <v>533869.03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6" t="s">
        <v>174</v>
      </c>
      <c r="B24" s="197"/>
      <c r="C24" s="197"/>
      <c r="D24" s="197"/>
      <c r="E24" s="198"/>
      <c r="F24" s="115">
        <f>'Акт (2)'!E92</f>
        <v>539787.98499999987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6" t="s">
        <v>175</v>
      </c>
      <c r="B25" s="197"/>
      <c r="C25" s="197"/>
      <c r="D25" s="197"/>
      <c r="E25" s="198"/>
      <c r="F25" s="115">
        <f>F23-F24</f>
        <v>-5918.9549999998417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116" customFormat="1" ht="30" customHeight="1" x14ac:dyDescent="0.25">
      <c r="A26" s="196" t="s">
        <v>176</v>
      </c>
      <c r="B26" s="197"/>
      <c r="C26" s="197"/>
      <c r="D26" s="197"/>
      <c r="E26" s="198"/>
      <c r="F26" s="112">
        <f>F14+F15-F19</f>
        <v>118565.60999999999</v>
      </c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s="90" customFormat="1" ht="11.45" customHeight="1" x14ac:dyDescent="0.25">
      <c r="A27" s="91"/>
      <c r="B27" s="91"/>
      <c r="C27" s="91"/>
      <c r="D27" s="91"/>
      <c r="E27" s="91"/>
      <c r="F27" s="91"/>
    </row>
    <row r="28" spans="1:19" s="92" customFormat="1" ht="42" customHeight="1" x14ac:dyDescent="0.2">
      <c r="A28" s="195" t="s">
        <v>177</v>
      </c>
      <c r="B28" s="195"/>
      <c r="C28" s="195"/>
      <c r="D28" s="195"/>
    </row>
    <row r="29" spans="1:19" s="64" customFormat="1" ht="21.75" customHeight="1" x14ac:dyDescent="0.25">
      <c r="A29" s="199" t="s">
        <v>178</v>
      </c>
      <c r="B29" s="199"/>
      <c r="C29" s="199"/>
      <c r="D29" s="199"/>
    </row>
    <row r="30" spans="1:19" s="64" customFormat="1" ht="22.5" customHeight="1" x14ac:dyDescent="0.25">
      <c r="A30" s="195" t="s">
        <v>44</v>
      </c>
      <c r="B30" s="195"/>
      <c r="C30" s="195"/>
      <c r="D30" s="195"/>
    </row>
    <row r="31" spans="1:19" s="64" customFormat="1" ht="22.5" customHeight="1" x14ac:dyDescent="0.25">
      <c r="A31" s="195" t="s">
        <v>45</v>
      </c>
      <c r="B31" s="195"/>
      <c r="C31" s="195"/>
      <c r="D31" s="65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9"/>
  <sheetViews>
    <sheetView view="pageBreakPreview" topLeftCell="A76" zoomScale="85" zoomScaleNormal="100" zoomScaleSheetLayoutView="85" workbookViewId="0">
      <selection activeCell="A90" sqref="A90:XFD91"/>
    </sheetView>
  </sheetViews>
  <sheetFormatPr defaultColWidth="9.140625" defaultRowHeight="12.75" x14ac:dyDescent="0.2"/>
  <cols>
    <col min="1" max="1" width="47.7109375" style="1" customWidth="1"/>
    <col min="2" max="2" width="16.28515625" style="39" bestFit="1" customWidth="1"/>
    <col min="3" max="3" width="12.85546875" style="15" customWidth="1"/>
    <col min="4" max="4" width="13.85546875" style="48" customWidth="1"/>
    <col min="5" max="5" width="15" style="48" customWidth="1"/>
    <col min="6" max="6" width="10.140625" style="1" bestFit="1" customWidth="1"/>
    <col min="7" max="16384" width="9.140625" style="1"/>
  </cols>
  <sheetData>
    <row r="1" spans="1:9" ht="14.25" x14ac:dyDescent="0.2">
      <c r="A1" s="184" t="s">
        <v>233</v>
      </c>
      <c r="B1" s="184"/>
      <c r="C1" s="184"/>
      <c r="D1" s="184"/>
      <c r="E1" s="184"/>
      <c r="I1" s="3"/>
    </row>
    <row r="2" spans="1:9" ht="31.5" customHeight="1" x14ac:dyDescent="0.2">
      <c r="A2" s="183" t="s">
        <v>146</v>
      </c>
      <c r="B2" s="183"/>
      <c r="C2" s="183"/>
      <c r="D2" s="183"/>
      <c r="E2" s="183"/>
      <c r="I2" s="3"/>
    </row>
    <row r="3" spans="1:9" ht="14.25" x14ac:dyDescent="0.2">
      <c r="A3" s="17" t="s">
        <v>6</v>
      </c>
      <c r="B3" s="38"/>
      <c r="C3" s="63"/>
      <c r="D3" s="185" t="s">
        <v>234</v>
      </c>
      <c r="E3" s="185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9" t="s">
        <v>4</v>
      </c>
      <c r="E5" s="49" t="s">
        <v>1</v>
      </c>
      <c r="I5" s="3"/>
    </row>
    <row r="6" spans="1:9" s="103" customFormat="1" ht="14.25" x14ac:dyDescent="0.2">
      <c r="A6" s="102" t="s">
        <v>8</v>
      </c>
      <c r="B6" s="45"/>
      <c r="C6" s="45"/>
      <c r="D6" s="45"/>
      <c r="E6" s="45"/>
    </row>
    <row r="7" spans="1:9" s="95" customFormat="1" ht="15" x14ac:dyDescent="0.25">
      <c r="A7" s="96" t="s">
        <v>54</v>
      </c>
      <c r="B7" s="97" t="s">
        <v>21</v>
      </c>
      <c r="C7" s="97" t="s">
        <v>11</v>
      </c>
      <c r="D7" s="98">
        <f>E7</f>
        <v>5086.38</v>
      </c>
      <c r="E7" s="98">
        <v>5086.38</v>
      </c>
    </row>
    <row r="8" spans="1:9" s="103" customFormat="1" ht="14.25" x14ac:dyDescent="0.2">
      <c r="A8" s="102" t="s">
        <v>37</v>
      </c>
      <c r="B8" s="45"/>
      <c r="C8" s="45"/>
      <c r="D8" s="45"/>
      <c r="E8" s="45"/>
    </row>
    <row r="9" spans="1:9" s="95" customFormat="1" ht="15" x14ac:dyDescent="0.25">
      <c r="A9" s="96" t="s">
        <v>180</v>
      </c>
      <c r="B9" s="97" t="s">
        <v>22</v>
      </c>
      <c r="C9" s="97" t="s">
        <v>11</v>
      </c>
      <c r="D9" s="98">
        <f>E9</f>
        <v>500</v>
      </c>
      <c r="E9" s="98">
        <v>500</v>
      </c>
    </row>
    <row r="10" spans="1:9" s="95" customFormat="1" ht="30" x14ac:dyDescent="0.25">
      <c r="A10" s="96" t="s">
        <v>181</v>
      </c>
      <c r="B10" s="99">
        <v>0.312</v>
      </c>
      <c r="C10" s="97" t="s">
        <v>81</v>
      </c>
      <c r="D10" s="104">
        <f>E10/B10</f>
        <v>4715.0320512820508</v>
      </c>
      <c r="E10" s="98">
        <v>1471.09</v>
      </c>
    </row>
    <row r="11" spans="1:9" s="95" customFormat="1" ht="15" x14ac:dyDescent="0.25">
      <c r="A11" s="96" t="s">
        <v>182</v>
      </c>
      <c r="B11" s="100">
        <v>1</v>
      </c>
      <c r="C11" s="97" t="s">
        <v>13</v>
      </c>
      <c r="D11" s="104">
        <f>E11/B11</f>
        <v>1578.77</v>
      </c>
      <c r="E11" s="98">
        <v>1578.77</v>
      </c>
    </row>
    <row r="12" spans="1:9" s="103" customFormat="1" ht="28.5" x14ac:dyDescent="0.2">
      <c r="A12" s="102" t="s">
        <v>53</v>
      </c>
      <c r="B12" s="45"/>
      <c r="C12" s="45"/>
      <c r="D12" s="45"/>
      <c r="E12" s="45"/>
    </row>
    <row r="13" spans="1:9" s="95" customFormat="1" ht="30" x14ac:dyDescent="0.25">
      <c r="A13" s="96" t="s">
        <v>183</v>
      </c>
      <c r="B13" s="97" t="s">
        <v>21</v>
      </c>
      <c r="C13" s="97" t="s">
        <v>11</v>
      </c>
      <c r="D13" s="98">
        <f>E13</f>
        <v>78252</v>
      </c>
      <c r="E13" s="98">
        <v>78252</v>
      </c>
    </row>
    <row r="14" spans="1:9" s="103" customFormat="1" ht="15" x14ac:dyDescent="0.2">
      <c r="A14" s="102" t="s">
        <v>184</v>
      </c>
      <c r="B14" s="45"/>
      <c r="C14" s="45"/>
      <c r="D14" s="98"/>
      <c r="E14" s="45"/>
    </row>
    <row r="15" spans="1:9" s="95" customFormat="1" ht="15" x14ac:dyDescent="0.25">
      <c r="A15" s="96" t="s">
        <v>185</v>
      </c>
      <c r="B15" s="97" t="s">
        <v>22</v>
      </c>
      <c r="C15" s="97" t="s">
        <v>13</v>
      </c>
      <c r="D15" s="98">
        <f t="shared" ref="D15:D21" si="0">E15</f>
        <v>100</v>
      </c>
      <c r="E15" s="98">
        <v>100</v>
      </c>
    </row>
    <row r="16" spans="1:9" s="103" customFormat="1" ht="28.5" x14ac:dyDescent="0.2">
      <c r="A16" s="102" t="s">
        <v>93</v>
      </c>
      <c r="B16" s="45"/>
      <c r="C16" s="45"/>
      <c r="D16" s="98"/>
      <c r="E16" s="45"/>
    </row>
    <row r="17" spans="1:5" s="95" customFormat="1" ht="30" x14ac:dyDescent="0.25">
      <c r="A17" s="96" t="s">
        <v>186</v>
      </c>
      <c r="B17" s="97" t="s">
        <v>22</v>
      </c>
      <c r="C17" s="97" t="s">
        <v>11</v>
      </c>
      <c r="D17" s="98">
        <f t="shared" si="0"/>
        <v>22815.93</v>
      </c>
      <c r="E17" s="98">
        <v>22815.93</v>
      </c>
    </row>
    <row r="18" spans="1:5" s="103" customFormat="1" ht="15" x14ac:dyDescent="0.2">
      <c r="A18" s="102" t="s">
        <v>94</v>
      </c>
      <c r="B18" s="45"/>
      <c r="C18" s="45"/>
      <c r="D18" s="98"/>
      <c r="E18" s="45"/>
    </row>
    <row r="19" spans="1:5" s="95" customFormat="1" ht="15" x14ac:dyDescent="0.25">
      <c r="A19" s="96" t="s">
        <v>187</v>
      </c>
      <c r="B19" s="97" t="s">
        <v>231</v>
      </c>
      <c r="C19" s="97" t="s">
        <v>188</v>
      </c>
      <c r="D19" s="98">
        <f t="shared" si="0"/>
        <v>10657.76</v>
      </c>
      <c r="E19" s="98">
        <v>10657.76</v>
      </c>
    </row>
    <row r="20" spans="1:5" s="103" customFormat="1" ht="28.5" x14ac:dyDescent="0.2">
      <c r="A20" s="102" t="s">
        <v>38</v>
      </c>
      <c r="B20" s="45"/>
      <c r="C20" s="45"/>
      <c r="D20" s="98"/>
      <c r="E20" s="45"/>
    </row>
    <row r="21" spans="1:5" s="95" customFormat="1" ht="30" x14ac:dyDescent="0.25">
      <c r="A21" s="96" t="s">
        <v>57</v>
      </c>
      <c r="B21" s="97" t="s">
        <v>232</v>
      </c>
      <c r="C21" s="97" t="s">
        <v>11</v>
      </c>
      <c r="D21" s="98">
        <f t="shared" si="0"/>
        <v>8692.9600000000009</v>
      </c>
      <c r="E21" s="98">
        <f>677.32+8015.64</f>
        <v>8692.9600000000009</v>
      </c>
    </row>
    <row r="22" spans="1:5" s="95" customFormat="1" ht="15" x14ac:dyDescent="0.25">
      <c r="A22" s="96" t="s">
        <v>189</v>
      </c>
      <c r="B22" s="100">
        <v>3</v>
      </c>
      <c r="C22" s="97" t="s">
        <v>13</v>
      </c>
      <c r="D22" s="104">
        <f>E22/B22</f>
        <v>5714.46</v>
      </c>
      <c r="E22" s="98">
        <v>17143.38</v>
      </c>
    </row>
    <row r="23" spans="1:5" s="103" customFormat="1" ht="15" x14ac:dyDescent="0.2">
      <c r="A23" s="102" t="s">
        <v>39</v>
      </c>
      <c r="B23" s="45"/>
      <c r="C23" s="45"/>
      <c r="D23" s="104"/>
      <c r="E23" s="45"/>
    </row>
    <row r="24" spans="1:5" s="95" customFormat="1" ht="15" x14ac:dyDescent="0.25">
      <c r="A24" s="96" t="s">
        <v>107</v>
      </c>
      <c r="B24" s="100">
        <v>1</v>
      </c>
      <c r="C24" s="97" t="s">
        <v>104</v>
      </c>
      <c r="D24" s="104">
        <f t="shared" ref="D24:D82" si="1">E24/B24</f>
        <v>83.75</v>
      </c>
      <c r="E24" s="98">
        <v>83.75</v>
      </c>
    </row>
    <row r="25" spans="1:5" s="95" customFormat="1" ht="15" x14ac:dyDescent="0.25">
      <c r="A25" s="96" t="s">
        <v>58</v>
      </c>
      <c r="B25" s="100">
        <v>1</v>
      </c>
      <c r="C25" s="97" t="s">
        <v>14</v>
      </c>
      <c r="D25" s="104">
        <f t="shared" si="1"/>
        <v>839.52</v>
      </c>
      <c r="E25" s="98">
        <v>839.52</v>
      </c>
    </row>
    <row r="26" spans="1:5" s="95" customFormat="1" ht="30" x14ac:dyDescent="0.25">
      <c r="A26" s="96" t="s">
        <v>190</v>
      </c>
      <c r="B26" s="100">
        <v>1</v>
      </c>
      <c r="C26" s="97" t="s">
        <v>188</v>
      </c>
      <c r="D26" s="104">
        <f t="shared" si="1"/>
        <v>472.47</v>
      </c>
      <c r="E26" s="98">
        <v>472.47</v>
      </c>
    </row>
    <row r="27" spans="1:5" s="95" customFormat="1" ht="15" x14ac:dyDescent="0.25">
      <c r="A27" s="96" t="s">
        <v>100</v>
      </c>
      <c r="B27" s="98">
        <v>0.09</v>
      </c>
      <c r="C27" s="97" t="s">
        <v>15</v>
      </c>
      <c r="D27" s="104">
        <f t="shared" si="1"/>
        <v>6088.8888888888887</v>
      </c>
      <c r="E27" s="98">
        <v>548</v>
      </c>
    </row>
    <row r="28" spans="1:5" s="95" customFormat="1" ht="30" x14ac:dyDescent="0.25">
      <c r="A28" s="96" t="s">
        <v>191</v>
      </c>
      <c r="B28" s="100">
        <v>2</v>
      </c>
      <c r="C28" s="97" t="s">
        <v>14</v>
      </c>
      <c r="D28" s="104">
        <f t="shared" si="1"/>
        <v>252.875</v>
      </c>
      <c r="E28" s="98">
        <v>505.75</v>
      </c>
    </row>
    <row r="29" spans="1:5" s="95" customFormat="1" ht="30" x14ac:dyDescent="0.25">
      <c r="A29" s="96" t="s">
        <v>116</v>
      </c>
      <c r="B29" s="98">
        <v>0.54</v>
      </c>
      <c r="C29" s="97" t="s">
        <v>16</v>
      </c>
      <c r="D29" s="104">
        <f t="shared" si="1"/>
        <v>1726.1296296296296</v>
      </c>
      <c r="E29" s="98">
        <v>932.11</v>
      </c>
    </row>
    <row r="30" spans="1:5" s="95" customFormat="1" ht="15" x14ac:dyDescent="0.25">
      <c r="A30" s="96" t="s">
        <v>74</v>
      </c>
      <c r="B30" s="98">
        <v>0.05</v>
      </c>
      <c r="C30" s="97" t="s">
        <v>75</v>
      </c>
      <c r="D30" s="104">
        <f t="shared" si="1"/>
        <v>25604.799999999999</v>
      </c>
      <c r="E30" s="98">
        <v>1280.24</v>
      </c>
    </row>
    <row r="31" spans="1:5" s="95" customFormat="1" ht="30" x14ac:dyDescent="0.25">
      <c r="A31" s="96" t="s">
        <v>59</v>
      </c>
      <c r="B31" s="99">
        <v>5.9740000000000002</v>
      </c>
      <c r="C31" s="97" t="s">
        <v>16</v>
      </c>
      <c r="D31" s="104">
        <f t="shared" si="1"/>
        <v>1692.9511215266155</v>
      </c>
      <c r="E31" s="98">
        <v>10113.69</v>
      </c>
    </row>
    <row r="32" spans="1:5" s="95" customFormat="1" ht="30" x14ac:dyDescent="0.25">
      <c r="A32" s="96" t="s">
        <v>192</v>
      </c>
      <c r="B32" s="98">
        <v>0.01</v>
      </c>
      <c r="C32" s="97" t="s">
        <v>17</v>
      </c>
      <c r="D32" s="104">
        <f t="shared" si="1"/>
        <v>25071</v>
      </c>
      <c r="E32" s="98">
        <v>250.71</v>
      </c>
    </row>
    <row r="33" spans="1:5" s="95" customFormat="1" ht="15" x14ac:dyDescent="0.25">
      <c r="A33" s="96" t="s">
        <v>193</v>
      </c>
      <c r="B33" s="98">
        <v>0.01</v>
      </c>
      <c r="C33" s="97" t="s">
        <v>75</v>
      </c>
      <c r="D33" s="104">
        <f t="shared" si="1"/>
        <v>26232</v>
      </c>
      <c r="E33" s="98">
        <v>262.32</v>
      </c>
    </row>
    <row r="34" spans="1:5" s="95" customFormat="1" ht="30" x14ac:dyDescent="0.25">
      <c r="A34" s="96" t="s">
        <v>61</v>
      </c>
      <c r="B34" s="100">
        <v>1</v>
      </c>
      <c r="C34" s="97" t="s">
        <v>14</v>
      </c>
      <c r="D34" s="104">
        <f t="shared" si="1"/>
        <v>503.4</v>
      </c>
      <c r="E34" s="98">
        <v>503.4</v>
      </c>
    </row>
    <row r="35" spans="1:5" s="95" customFormat="1" ht="15" x14ac:dyDescent="0.25">
      <c r="A35" s="96" t="s">
        <v>76</v>
      </c>
      <c r="B35" s="98">
        <v>0.06</v>
      </c>
      <c r="C35" s="97" t="s">
        <v>15</v>
      </c>
      <c r="D35" s="104">
        <f t="shared" si="1"/>
        <v>14601.500000000002</v>
      </c>
      <c r="E35" s="98">
        <v>876.09</v>
      </c>
    </row>
    <row r="36" spans="1:5" s="95" customFormat="1" ht="30" x14ac:dyDescent="0.25">
      <c r="A36" s="96" t="s">
        <v>62</v>
      </c>
      <c r="B36" s="100">
        <v>12</v>
      </c>
      <c r="C36" s="97" t="s">
        <v>18</v>
      </c>
      <c r="D36" s="104">
        <f t="shared" si="1"/>
        <v>211.79666666666665</v>
      </c>
      <c r="E36" s="98">
        <v>2541.56</v>
      </c>
    </row>
    <row r="37" spans="1:5" s="95" customFormat="1" ht="15" x14ac:dyDescent="0.25">
      <c r="A37" s="96" t="s">
        <v>194</v>
      </c>
      <c r="B37" s="100">
        <v>1</v>
      </c>
      <c r="C37" s="97" t="s">
        <v>104</v>
      </c>
      <c r="D37" s="104">
        <f t="shared" si="1"/>
        <v>67.25</v>
      </c>
      <c r="E37" s="98">
        <v>67.25</v>
      </c>
    </row>
    <row r="38" spans="1:5" s="95" customFormat="1" ht="15" x14ac:dyDescent="0.25">
      <c r="A38" s="96" t="s">
        <v>101</v>
      </c>
      <c r="B38" s="100">
        <v>1</v>
      </c>
      <c r="C38" s="97" t="s">
        <v>13</v>
      </c>
      <c r="D38" s="104">
        <f t="shared" si="1"/>
        <v>5260.25</v>
      </c>
      <c r="E38" s="98">
        <v>5260.25</v>
      </c>
    </row>
    <row r="39" spans="1:5" s="95" customFormat="1" ht="15" x14ac:dyDescent="0.25">
      <c r="A39" s="96" t="s">
        <v>195</v>
      </c>
      <c r="B39" s="100">
        <v>14464</v>
      </c>
      <c r="C39" s="97" t="s">
        <v>196</v>
      </c>
      <c r="D39" s="104">
        <f t="shared" si="1"/>
        <v>1.2219427544247787</v>
      </c>
      <c r="E39" s="98">
        <v>17674.18</v>
      </c>
    </row>
    <row r="40" spans="1:5" s="95" customFormat="1" ht="15" x14ac:dyDescent="0.25">
      <c r="A40" s="96" t="s">
        <v>197</v>
      </c>
      <c r="B40" s="100">
        <v>1</v>
      </c>
      <c r="C40" s="97" t="s">
        <v>198</v>
      </c>
      <c r="D40" s="104">
        <f t="shared" si="1"/>
        <v>725.22</v>
      </c>
      <c r="E40" s="98">
        <v>725.22</v>
      </c>
    </row>
    <row r="41" spans="1:5" s="95" customFormat="1" ht="30" x14ac:dyDescent="0.25">
      <c r="A41" s="96" t="s">
        <v>199</v>
      </c>
      <c r="B41" s="100">
        <v>2</v>
      </c>
      <c r="C41" s="97" t="s">
        <v>200</v>
      </c>
      <c r="D41" s="104">
        <f t="shared" si="1"/>
        <v>251.84</v>
      </c>
      <c r="E41" s="98">
        <v>503.68</v>
      </c>
    </row>
    <row r="42" spans="1:5" s="95" customFormat="1" ht="15" x14ac:dyDescent="0.25">
      <c r="A42" s="96" t="s">
        <v>65</v>
      </c>
      <c r="B42" s="100">
        <v>31</v>
      </c>
      <c r="C42" s="97" t="s">
        <v>19</v>
      </c>
      <c r="D42" s="104">
        <f t="shared" si="1"/>
        <v>253.89225806451611</v>
      </c>
      <c r="E42" s="98">
        <v>7870.66</v>
      </c>
    </row>
    <row r="43" spans="1:5" s="103" customFormat="1" ht="15" x14ac:dyDescent="0.2">
      <c r="A43" s="102" t="s">
        <v>40</v>
      </c>
      <c r="B43" s="45"/>
      <c r="C43" s="45"/>
      <c r="D43" s="104"/>
      <c r="E43" s="45"/>
    </row>
    <row r="44" spans="1:5" s="95" customFormat="1" ht="30" x14ac:dyDescent="0.25">
      <c r="A44" s="96" t="s">
        <v>201</v>
      </c>
      <c r="B44" s="99">
        <v>4.4999999999999998E-2</v>
      </c>
      <c r="C44" s="97" t="s">
        <v>196</v>
      </c>
      <c r="D44" s="104">
        <f t="shared" si="1"/>
        <v>26353.777777777781</v>
      </c>
      <c r="E44" s="98">
        <v>1185.92</v>
      </c>
    </row>
    <row r="45" spans="1:5" s="95" customFormat="1" ht="15" x14ac:dyDescent="0.25">
      <c r="A45" s="96" t="s">
        <v>202</v>
      </c>
      <c r="B45" s="101">
        <v>0.1</v>
      </c>
      <c r="C45" s="97" t="s">
        <v>120</v>
      </c>
      <c r="D45" s="104">
        <f t="shared" si="1"/>
        <v>1920.5</v>
      </c>
      <c r="E45" s="98">
        <v>192.05</v>
      </c>
    </row>
    <row r="46" spans="1:5" s="95" customFormat="1" ht="30" x14ac:dyDescent="0.25">
      <c r="A46" s="96" t="s">
        <v>121</v>
      </c>
      <c r="B46" s="101">
        <v>0.3</v>
      </c>
      <c r="C46" s="97" t="s">
        <v>120</v>
      </c>
      <c r="D46" s="104">
        <f t="shared" si="1"/>
        <v>1860.8666666666668</v>
      </c>
      <c r="E46" s="98">
        <v>558.26</v>
      </c>
    </row>
    <row r="47" spans="1:5" s="95" customFormat="1" ht="30" x14ac:dyDescent="0.25">
      <c r="A47" s="96" t="s">
        <v>203</v>
      </c>
      <c r="B47" s="100">
        <v>4</v>
      </c>
      <c r="C47" s="97" t="s">
        <v>131</v>
      </c>
      <c r="D47" s="104">
        <f t="shared" si="1"/>
        <v>317.16750000000002</v>
      </c>
      <c r="E47" s="98">
        <v>1268.67</v>
      </c>
    </row>
    <row r="48" spans="1:5" s="95" customFormat="1" ht="15" x14ac:dyDescent="0.25">
      <c r="A48" s="96" t="s">
        <v>204</v>
      </c>
      <c r="B48" s="98">
        <v>0.17</v>
      </c>
      <c r="C48" s="97" t="s">
        <v>16</v>
      </c>
      <c r="D48" s="104">
        <f t="shared" si="1"/>
        <v>1520.7647058823527</v>
      </c>
      <c r="E48" s="98">
        <v>258.52999999999997</v>
      </c>
    </row>
    <row r="49" spans="1:5" s="95" customFormat="1" ht="30" x14ac:dyDescent="0.25">
      <c r="A49" s="96" t="s">
        <v>205</v>
      </c>
      <c r="B49" s="99">
        <v>1.6419999999999999</v>
      </c>
      <c r="C49" s="97" t="s">
        <v>16</v>
      </c>
      <c r="D49" s="104">
        <f t="shared" si="1"/>
        <v>1651.2241169305726</v>
      </c>
      <c r="E49" s="98">
        <v>2711.31</v>
      </c>
    </row>
    <row r="50" spans="1:5" s="95" customFormat="1" ht="15" x14ac:dyDescent="0.25">
      <c r="A50" s="96" t="s">
        <v>206</v>
      </c>
      <c r="B50" s="100">
        <v>234</v>
      </c>
      <c r="C50" s="97" t="s">
        <v>67</v>
      </c>
      <c r="D50" s="104">
        <f t="shared" si="1"/>
        <v>51.187307692307691</v>
      </c>
      <c r="E50" s="98">
        <v>11977.83</v>
      </c>
    </row>
    <row r="51" spans="1:5" s="95" customFormat="1" ht="30" x14ac:dyDescent="0.25">
      <c r="A51" s="96" t="s">
        <v>207</v>
      </c>
      <c r="B51" s="100">
        <v>120</v>
      </c>
      <c r="C51" s="97" t="s">
        <v>110</v>
      </c>
      <c r="D51" s="104">
        <f t="shared" si="1"/>
        <v>64.866833333333332</v>
      </c>
      <c r="E51" s="98">
        <v>7784.02</v>
      </c>
    </row>
    <row r="52" spans="1:5" s="95" customFormat="1" ht="30" x14ac:dyDescent="0.25">
      <c r="A52" s="96" t="s">
        <v>208</v>
      </c>
      <c r="B52" s="97" t="s">
        <v>20</v>
      </c>
      <c r="C52" s="97" t="s">
        <v>12</v>
      </c>
      <c r="D52" s="104">
        <f>E52</f>
        <v>4287.29</v>
      </c>
      <c r="E52" s="98">
        <v>4287.29</v>
      </c>
    </row>
    <row r="53" spans="1:5" s="95" customFormat="1" ht="15" x14ac:dyDescent="0.25">
      <c r="A53" s="96" t="s">
        <v>112</v>
      </c>
      <c r="B53" s="98">
        <v>0.02</v>
      </c>
      <c r="C53" s="97" t="s">
        <v>82</v>
      </c>
      <c r="D53" s="104">
        <f t="shared" si="1"/>
        <v>29113.999999999996</v>
      </c>
      <c r="E53" s="98">
        <v>582.28</v>
      </c>
    </row>
    <row r="54" spans="1:5" s="95" customFormat="1" ht="15" x14ac:dyDescent="0.25">
      <c r="A54" s="96" t="s">
        <v>209</v>
      </c>
      <c r="B54" s="98">
        <v>0.02</v>
      </c>
      <c r="C54" s="97" t="s">
        <v>82</v>
      </c>
      <c r="D54" s="104">
        <f t="shared" si="1"/>
        <v>33013.5</v>
      </c>
      <c r="E54" s="98">
        <v>660.27</v>
      </c>
    </row>
    <row r="55" spans="1:5" s="95" customFormat="1" ht="15" x14ac:dyDescent="0.25">
      <c r="A55" s="96" t="s">
        <v>139</v>
      </c>
      <c r="B55" s="98">
        <v>0.02</v>
      </c>
      <c r="C55" s="97" t="s">
        <v>82</v>
      </c>
      <c r="D55" s="104">
        <f t="shared" si="1"/>
        <v>51299.5</v>
      </c>
      <c r="E55" s="98">
        <v>1025.99</v>
      </c>
    </row>
    <row r="56" spans="1:5" s="95" customFormat="1" ht="30" x14ac:dyDescent="0.25">
      <c r="A56" s="96" t="s">
        <v>124</v>
      </c>
      <c r="B56" s="98">
        <v>0.04</v>
      </c>
      <c r="C56" s="97" t="s">
        <v>17</v>
      </c>
      <c r="D56" s="104">
        <f t="shared" si="1"/>
        <v>29313.5</v>
      </c>
      <c r="E56" s="98">
        <v>1172.54</v>
      </c>
    </row>
    <row r="57" spans="1:5" s="95" customFormat="1" ht="30" x14ac:dyDescent="0.25">
      <c r="A57" s="96" t="s">
        <v>140</v>
      </c>
      <c r="B57" s="99">
        <v>2.5000000000000001E-2</v>
      </c>
      <c r="C57" s="97" t="s">
        <v>141</v>
      </c>
      <c r="D57" s="104">
        <f t="shared" si="1"/>
        <v>63261.999999999993</v>
      </c>
      <c r="E57" s="98">
        <v>1581.55</v>
      </c>
    </row>
    <row r="58" spans="1:5" s="103" customFormat="1" ht="15" x14ac:dyDescent="0.2">
      <c r="A58" s="102" t="s">
        <v>78</v>
      </c>
      <c r="B58" s="45"/>
      <c r="C58" s="45"/>
      <c r="D58" s="104"/>
      <c r="E58" s="45"/>
    </row>
    <row r="59" spans="1:5" s="95" customFormat="1" ht="15" x14ac:dyDescent="0.25">
      <c r="A59" s="96" t="s">
        <v>79</v>
      </c>
      <c r="B59" s="97" t="s">
        <v>232</v>
      </c>
      <c r="C59" s="97" t="s">
        <v>11</v>
      </c>
      <c r="D59" s="104">
        <f>E59</f>
        <v>21600</v>
      </c>
      <c r="E59" s="98">
        <v>21600</v>
      </c>
    </row>
    <row r="60" spans="1:5" s="103" customFormat="1" ht="15" x14ac:dyDescent="0.2">
      <c r="A60" s="102" t="s">
        <v>41</v>
      </c>
      <c r="B60" s="45"/>
      <c r="C60" s="45"/>
      <c r="D60" s="104"/>
      <c r="E60" s="45"/>
    </row>
    <row r="61" spans="1:5" s="95" customFormat="1" ht="15" x14ac:dyDescent="0.25">
      <c r="A61" s="96" t="s">
        <v>210</v>
      </c>
      <c r="B61" s="100">
        <v>2</v>
      </c>
      <c r="C61" s="97" t="s">
        <v>13</v>
      </c>
      <c r="D61" s="104">
        <f t="shared" si="1"/>
        <v>1434.615</v>
      </c>
      <c r="E61" s="98">
        <v>2869.23</v>
      </c>
    </row>
    <row r="62" spans="1:5" s="95" customFormat="1" ht="15" x14ac:dyDescent="0.25">
      <c r="A62" s="96" t="s">
        <v>211</v>
      </c>
      <c r="B62" s="100">
        <v>3</v>
      </c>
      <c r="C62" s="97" t="s">
        <v>13</v>
      </c>
      <c r="D62" s="104">
        <f t="shared" si="1"/>
        <v>1441.2966666666669</v>
      </c>
      <c r="E62" s="98">
        <v>4323.8900000000003</v>
      </c>
    </row>
    <row r="63" spans="1:5" s="95" customFormat="1" ht="15" x14ac:dyDescent="0.25">
      <c r="A63" s="96" t="s">
        <v>212</v>
      </c>
      <c r="B63" s="100">
        <v>1</v>
      </c>
      <c r="C63" s="97" t="s">
        <v>13</v>
      </c>
      <c r="D63" s="104">
        <f t="shared" si="1"/>
        <v>1231.71</v>
      </c>
      <c r="E63" s="98">
        <v>1231.71</v>
      </c>
    </row>
    <row r="64" spans="1:5" s="95" customFormat="1" ht="15" x14ac:dyDescent="0.25">
      <c r="A64" s="96" t="s">
        <v>213</v>
      </c>
      <c r="B64" s="100">
        <v>1</v>
      </c>
      <c r="C64" s="97" t="s">
        <v>13</v>
      </c>
      <c r="D64" s="104">
        <f t="shared" si="1"/>
        <v>2211.15</v>
      </c>
      <c r="E64" s="98">
        <v>2211.15</v>
      </c>
    </row>
    <row r="65" spans="1:5" s="95" customFormat="1" ht="15" x14ac:dyDescent="0.25">
      <c r="A65" s="96" t="s">
        <v>214</v>
      </c>
      <c r="B65" s="100">
        <v>4</v>
      </c>
      <c r="C65" s="97" t="s">
        <v>110</v>
      </c>
      <c r="D65" s="104">
        <f t="shared" si="1"/>
        <v>684.38750000000005</v>
      </c>
      <c r="E65" s="98">
        <v>2737.55</v>
      </c>
    </row>
    <row r="66" spans="1:5" s="95" customFormat="1" ht="15" x14ac:dyDescent="0.25">
      <c r="A66" s="96" t="s">
        <v>215</v>
      </c>
      <c r="B66" s="98">
        <v>0.01</v>
      </c>
      <c r="C66" s="97" t="s">
        <v>216</v>
      </c>
      <c r="D66" s="104">
        <f t="shared" si="1"/>
        <v>25297</v>
      </c>
      <c r="E66" s="98">
        <v>252.97</v>
      </c>
    </row>
    <row r="67" spans="1:5" s="95" customFormat="1" ht="30" x14ac:dyDescent="0.25">
      <c r="A67" s="96" t="s">
        <v>217</v>
      </c>
      <c r="B67" s="100">
        <v>2</v>
      </c>
      <c r="C67" s="97" t="s">
        <v>13</v>
      </c>
      <c r="D67" s="104">
        <f t="shared" si="1"/>
        <v>423.65499999999997</v>
      </c>
      <c r="E67" s="98">
        <v>847.31</v>
      </c>
    </row>
    <row r="68" spans="1:5" s="95" customFormat="1" ht="30" x14ac:dyDescent="0.25">
      <c r="A68" s="96" t="s">
        <v>218</v>
      </c>
      <c r="B68" s="99">
        <v>9.8000000000000004E-2</v>
      </c>
      <c r="C68" s="97" t="s">
        <v>15</v>
      </c>
      <c r="D68" s="104">
        <f t="shared" si="1"/>
        <v>67545.204081632648</v>
      </c>
      <c r="E68" s="98">
        <v>6619.43</v>
      </c>
    </row>
    <row r="69" spans="1:5" s="95" customFormat="1" ht="30" x14ac:dyDescent="0.25">
      <c r="A69" s="96" t="s">
        <v>219</v>
      </c>
      <c r="B69" s="99">
        <v>9.8000000000000004E-2</v>
      </c>
      <c r="C69" s="97" t="s">
        <v>15</v>
      </c>
      <c r="D69" s="104">
        <f t="shared" si="1"/>
        <v>36012.040816326531</v>
      </c>
      <c r="E69" s="98">
        <v>3529.18</v>
      </c>
    </row>
    <row r="70" spans="1:5" s="95" customFormat="1" ht="30" x14ac:dyDescent="0.25">
      <c r="A70" s="96" t="s">
        <v>113</v>
      </c>
      <c r="B70" s="100">
        <v>1</v>
      </c>
      <c r="C70" s="97" t="s">
        <v>13</v>
      </c>
      <c r="D70" s="104">
        <f t="shared" si="1"/>
        <v>421.74</v>
      </c>
      <c r="E70" s="98">
        <v>421.74</v>
      </c>
    </row>
    <row r="71" spans="1:5" s="95" customFormat="1" ht="30" x14ac:dyDescent="0.25">
      <c r="A71" s="96" t="s">
        <v>220</v>
      </c>
      <c r="B71" s="100">
        <v>1</v>
      </c>
      <c r="C71" s="97" t="s">
        <v>13</v>
      </c>
      <c r="D71" s="104">
        <f t="shared" si="1"/>
        <v>569.77</v>
      </c>
      <c r="E71" s="98">
        <v>569.77</v>
      </c>
    </row>
    <row r="72" spans="1:5" s="95" customFormat="1" ht="30" x14ac:dyDescent="0.25">
      <c r="A72" s="96" t="s">
        <v>221</v>
      </c>
      <c r="B72" s="98">
        <v>0.02</v>
      </c>
      <c r="C72" s="97" t="s">
        <v>17</v>
      </c>
      <c r="D72" s="104">
        <f t="shared" si="1"/>
        <v>58950</v>
      </c>
      <c r="E72" s="98">
        <v>1179</v>
      </c>
    </row>
    <row r="73" spans="1:5" s="103" customFormat="1" ht="28.5" x14ac:dyDescent="0.2">
      <c r="A73" s="102" t="s">
        <v>80</v>
      </c>
      <c r="B73" s="45"/>
      <c r="C73" s="45"/>
      <c r="D73" s="104"/>
      <c r="E73" s="45"/>
    </row>
    <row r="74" spans="1:5" s="95" customFormat="1" ht="30" x14ac:dyDescent="0.25">
      <c r="A74" s="96" t="s">
        <v>222</v>
      </c>
      <c r="B74" s="98">
        <v>0.01</v>
      </c>
      <c r="C74" s="97" t="s">
        <v>223</v>
      </c>
      <c r="D74" s="104">
        <f t="shared" si="1"/>
        <v>32624</v>
      </c>
      <c r="E74" s="98">
        <v>326.24</v>
      </c>
    </row>
    <row r="75" spans="1:5" s="95" customFormat="1" ht="30" x14ac:dyDescent="0.25">
      <c r="A75" s="96" t="s">
        <v>224</v>
      </c>
      <c r="B75" s="98">
        <v>0.27</v>
      </c>
      <c r="C75" s="97" t="s">
        <v>119</v>
      </c>
      <c r="D75" s="104">
        <f t="shared" si="1"/>
        <v>3105</v>
      </c>
      <c r="E75" s="98">
        <v>838.35</v>
      </c>
    </row>
    <row r="76" spans="1:5" s="95" customFormat="1" ht="30" x14ac:dyDescent="0.25">
      <c r="A76" s="96" t="s">
        <v>128</v>
      </c>
      <c r="B76" s="98">
        <v>0.36</v>
      </c>
      <c r="C76" s="97" t="s">
        <v>17</v>
      </c>
      <c r="D76" s="104">
        <f t="shared" si="1"/>
        <v>3713.3611111111113</v>
      </c>
      <c r="E76" s="98">
        <v>1336.81</v>
      </c>
    </row>
    <row r="77" spans="1:5" s="95" customFormat="1" ht="15" x14ac:dyDescent="0.25">
      <c r="A77" s="96" t="s">
        <v>225</v>
      </c>
      <c r="B77" s="99">
        <v>0.17499999999999999</v>
      </c>
      <c r="C77" s="97" t="s">
        <v>125</v>
      </c>
      <c r="D77" s="104">
        <f t="shared" si="1"/>
        <v>16120.628571428573</v>
      </c>
      <c r="E77" s="98">
        <v>2821.11</v>
      </c>
    </row>
    <row r="78" spans="1:5" s="95" customFormat="1" ht="45" x14ac:dyDescent="0.25">
      <c r="A78" s="96" t="s">
        <v>226</v>
      </c>
      <c r="B78" s="100">
        <v>1</v>
      </c>
      <c r="C78" s="97" t="s">
        <v>13</v>
      </c>
      <c r="D78" s="104">
        <f t="shared" si="1"/>
        <v>369.34</v>
      </c>
      <c r="E78" s="98">
        <v>369.34</v>
      </c>
    </row>
    <row r="79" spans="1:5" s="95" customFormat="1" ht="30" x14ac:dyDescent="0.25">
      <c r="A79" s="96" t="s">
        <v>227</v>
      </c>
      <c r="B79" s="98">
        <v>0.11</v>
      </c>
      <c r="C79" s="97" t="s">
        <v>228</v>
      </c>
      <c r="D79" s="104">
        <f t="shared" si="1"/>
        <v>9073</v>
      </c>
      <c r="E79" s="98">
        <v>998.03</v>
      </c>
    </row>
    <row r="80" spans="1:5" s="95" customFormat="1" ht="30" x14ac:dyDescent="0.25">
      <c r="A80" s="96" t="s">
        <v>132</v>
      </c>
      <c r="B80" s="98">
        <v>0.04</v>
      </c>
      <c r="C80" s="97" t="s">
        <v>17</v>
      </c>
      <c r="D80" s="104">
        <f t="shared" si="1"/>
        <v>54184</v>
      </c>
      <c r="E80" s="98">
        <v>2167.36</v>
      </c>
    </row>
    <row r="81" spans="1:5" s="95" customFormat="1" ht="30" x14ac:dyDescent="0.25">
      <c r="A81" s="96" t="s">
        <v>133</v>
      </c>
      <c r="B81" s="99">
        <v>2.1999999999999999E-2</v>
      </c>
      <c r="C81" s="97" t="s">
        <v>15</v>
      </c>
      <c r="D81" s="104">
        <f t="shared" si="1"/>
        <v>48831.36363636364</v>
      </c>
      <c r="E81" s="98">
        <v>1074.29</v>
      </c>
    </row>
    <row r="82" spans="1:5" s="95" customFormat="1" ht="15" x14ac:dyDescent="0.25">
      <c r="A82" s="96" t="s">
        <v>229</v>
      </c>
      <c r="B82" s="98">
        <v>0.03</v>
      </c>
      <c r="C82" s="97" t="s">
        <v>17</v>
      </c>
      <c r="D82" s="104">
        <f t="shared" si="1"/>
        <v>58892.333333333336</v>
      </c>
      <c r="E82" s="98">
        <v>1766.77</v>
      </c>
    </row>
    <row r="83" spans="1:5" s="103" customFormat="1" ht="14.25" x14ac:dyDescent="0.2">
      <c r="A83" s="102" t="s">
        <v>42</v>
      </c>
      <c r="B83" s="45"/>
      <c r="C83" s="45"/>
      <c r="D83" s="45"/>
      <c r="E83" s="45"/>
    </row>
    <row r="84" spans="1:5" s="95" customFormat="1" ht="15" x14ac:dyDescent="0.25">
      <c r="A84" s="96" t="s">
        <v>68</v>
      </c>
      <c r="B84" s="97" t="s">
        <v>22</v>
      </c>
      <c r="C84" s="97" t="s">
        <v>11</v>
      </c>
      <c r="D84" s="98">
        <f>E84</f>
        <v>6400</v>
      </c>
      <c r="E84" s="98">
        <v>6400</v>
      </c>
    </row>
    <row r="85" spans="1:5" s="103" customFormat="1" ht="15" x14ac:dyDescent="0.2">
      <c r="A85" s="102" t="s">
        <v>43</v>
      </c>
      <c r="B85" s="45"/>
      <c r="C85" s="45"/>
      <c r="D85" s="98"/>
      <c r="E85" s="45"/>
    </row>
    <row r="86" spans="1:5" s="95" customFormat="1" ht="15" x14ac:dyDescent="0.25">
      <c r="A86" s="96" t="s">
        <v>71</v>
      </c>
      <c r="B86" s="97" t="s">
        <v>235</v>
      </c>
      <c r="C86" s="97" t="s">
        <v>12</v>
      </c>
      <c r="D86" s="98">
        <f t="shared" ref="D86:D89" si="2">E86</f>
        <v>65340.42</v>
      </c>
      <c r="E86" s="98">
        <v>65340.42</v>
      </c>
    </row>
    <row r="87" spans="1:5" s="103" customFormat="1" ht="15" x14ac:dyDescent="0.2">
      <c r="A87" s="102" t="s">
        <v>9</v>
      </c>
      <c r="B87" s="45"/>
      <c r="C87" s="45"/>
      <c r="D87" s="98"/>
      <c r="E87" s="45"/>
    </row>
    <row r="88" spans="1:5" s="95" customFormat="1" ht="15" x14ac:dyDescent="0.25">
      <c r="A88" s="96" t="s">
        <v>69</v>
      </c>
      <c r="B88" s="97" t="s">
        <v>235</v>
      </c>
      <c r="C88" s="97" t="s">
        <v>12</v>
      </c>
      <c r="D88" s="98">
        <f t="shared" si="2"/>
        <v>122464.38</v>
      </c>
      <c r="E88" s="98">
        <v>122464.38</v>
      </c>
    </row>
    <row r="89" spans="1:5" s="95" customFormat="1" ht="30" x14ac:dyDescent="0.25">
      <c r="A89" s="96" t="s">
        <v>230</v>
      </c>
      <c r="B89" s="97" t="s">
        <v>22</v>
      </c>
      <c r="C89" s="97" t="s">
        <v>11</v>
      </c>
      <c r="D89" s="98">
        <f t="shared" si="2"/>
        <v>3564.69</v>
      </c>
      <c r="E89" s="98">
        <v>3564.69</v>
      </c>
    </row>
    <row r="90" spans="1:5" s="28" customFormat="1" ht="15" x14ac:dyDescent="0.25">
      <c r="A90" s="35" t="s">
        <v>10</v>
      </c>
      <c r="B90" s="40"/>
      <c r="C90" s="40"/>
      <c r="D90" s="60"/>
      <c r="E90" s="61"/>
    </row>
    <row r="91" spans="1:5" s="28" customFormat="1" ht="15" x14ac:dyDescent="0.25">
      <c r="A91" s="36" t="s">
        <v>70</v>
      </c>
      <c r="B91" s="41" t="s">
        <v>21</v>
      </c>
      <c r="C91" s="41" t="s">
        <v>11</v>
      </c>
      <c r="D91" s="58">
        <f>E91</f>
        <v>49071.634999999995</v>
      </c>
      <c r="E91" s="59">
        <f>SUM(E7:E89)*10%</f>
        <v>49071.634999999995</v>
      </c>
    </row>
    <row r="92" spans="1:5" ht="14.25" x14ac:dyDescent="0.2">
      <c r="A92" s="24" t="s">
        <v>24</v>
      </c>
      <c r="B92" s="45" t="s">
        <v>20</v>
      </c>
      <c r="C92" s="25"/>
      <c r="D92" s="50"/>
      <c r="E92" s="26">
        <f>SUM(E7:E91)</f>
        <v>539787.98499999987</v>
      </c>
    </row>
    <row r="93" spans="1:5" ht="15" x14ac:dyDescent="0.2">
      <c r="D93" s="51"/>
    </row>
    <row r="94" spans="1:5" ht="15" customHeight="1" x14ac:dyDescent="0.2">
      <c r="A94" s="214" t="s">
        <v>238</v>
      </c>
      <c r="B94" s="214"/>
      <c r="C94" s="214"/>
      <c r="D94" s="214"/>
      <c r="E94" s="214"/>
    </row>
    <row r="95" spans="1:5" ht="15" customHeight="1" x14ac:dyDescent="0.2">
      <c r="A95" s="214"/>
      <c r="B95" s="214"/>
      <c r="C95" s="214"/>
      <c r="D95" s="214"/>
      <c r="E95" s="214"/>
    </row>
    <row r="96" spans="1:5" ht="15" customHeight="1" x14ac:dyDescent="0.2">
      <c r="A96" s="215" t="s">
        <v>31</v>
      </c>
      <c r="B96" s="215"/>
      <c r="C96" s="215"/>
      <c r="D96" s="215"/>
      <c r="E96" s="215"/>
    </row>
    <row r="97" spans="1:5" ht="15" customHeight="1" x14ac:dyDescent="0.2">
      <c r="A97" s="215" t="s">
        <v>32</v>
      </c>
      <c r="B97" s="215"/>
      <c r="C97" s="215"/>
      <c r="D97" s="215"/>
      <c r="E97" s="215"/>
    </row>
    <row r="98" spans="1:5" ht="15" customHeight="1" x14ac:dyDescent="0.2">
      <c r="A98" s="216" t="s">
        <v>236</v>
      </c>
      <c r="B98" s="216"/>
      <c r="C98" s="216"/>
      <c r="D98" s="216"/>
      <c r="E98" s="216"/>
    </row>
    <row r="99" spans="1:5" ht="15" customHeight="1" x14ac:dyDescent="0.2">
      <c r="A99" s="216"/>
      <c r="B99" s="216"/>
      <c r="C99" s="216"/>
      <c r="D99" s="216"/>
      <c r="E99" s="216"/>
    </row>
    <row r="100" spans="1:5" ht="15" customHeight="1" x14ac:dyDescent="0.2">
      <c r="A100" s="217"/>
      <c r="B100" s="217"/>
      <c r="C100" s="217"/>
      <c r="D100" s="217"/>
      <c r="E100" s="217"/>
    </row>
    <row r="101" spans="1:5" ht="15" x14ac:dyDescent="0.2">
      <c r="A101" s="105"/>
      <c r="B101" s="47"/>
      <c r="C101" s="47"/>
      <c r="D101" s="52"/>
      <c r="E101" s="47"/>
    </row>
    <row r="102" spans="1:5" ht="15" customHeight="1" x14ac:dyDescent="0.2">
      <c r="A102" s="5" t="s">
        <v>25</v>
      </c>
      <c r="B102" s="94"/>
      <c r="C102" s="94"/>
      <c r="D102" s="54"/>
      <c r="E102" s="94"/>
    </row>
    <row r="103" spans="1:5" ht="15" x14ac:dyDescent="0.2">
      <c r="A103" s="5"/>
      <c r="B103" s="94"/>
      <c r="C103" s="94" t="s">
        <v>20</v>
      </c>
      <c r="D103" s="54" t="s">
        <v>20</v>
      </c>
      <c r="E103" s="94"/>
    </row>
    <row r="104" spans="1:5" ht="15" customHeight="1" x14ac:dyDescent="0.2">
      <c r="A104" s="182" t="s">
        <v>237</v>
      </c>
      <c r="B104" s="182"/>
      <c r="C104" s="186" t="s">
        <v>29</v>
      </c>
      <c r="D104" s="186"/>
      <c r="E104" s="94"/>
    </row>
    <row r="105" spans="1:5" ht="15" customHeight="1" x14ac:dyDescent="0.2">
      <c r="A105" s="186" t="s">
        <v>51</v>
      </c>
      <c r="B105" s="186"/>
      <c r="C105" s="186" t="s">
        <v>26</v>
      </c>
      <c r="D105" s="186"/>
      <c r="E105" s="94"/>
    </row>
    <row r="106" spans="1:5" ht="15" customHeight="1" x14ac:dyDescent="0.2">
      <c r="A106" s="5"/>
      <c r="B106" s="94"/>
      <c r="C106" s="94"/>
      <c r="D106" s="54"/>
      <c r="E106" s="94"/>
    </row>
    <row r="107" spans="1:5" ht="15" customHeight="1" x14ac:dyDescent="0.2">
      <c r="A107" s="182" t="s">
        <v>28</v>
      </c>
      <c r="B107" s="182"/>
      <c r="C107" s="186" t="s">
        <v>29</v>
      </c>
      <c r="D107" s="186"/>
      <c r="E107" s="94"/>
    </row>
    <row r="108" spans="1:5" ht="15" x14ac:dyDescent="0.2">
      <c r="A108" s="13" t="s">
        <v>27</v>
      </c>
      <c r="B108" s="94"/>
      <c r="C108" s="186" t="s">
        <v>26</v>
      </c>
      <c r="D108" s="186"/>
      <c r="E108" s="94"/>
    </row>
    <row r="109" spans="1:5" x14ac:dyDescent="0.2">
      <c r="B109" s="1"/>
      <c r="C109" s="1"/>
      <c r="D109" s="1"/>
      <c r="E109" s="1"/>
    </row>
  </sheetData>
  <mergeCells count="15">
    <mergeCell ref="A1:E1"/>
    <mergeCell ref="A2:E2"/>
    <mergeCell ref="D3:E3"/>
    <mergeCell ref="A104:B104"/>
    <mergeCell ref="C108:D108"/>
    <mergeCell ref="C107:D107"/>
    <mergeCell ref="A94:E95"/>
    <mergeCell ref="A97:E97"/>
    <mergeCell ref="A98:E99"/>
    <mergeCell ref="A100:E100"/>
    <mergeCell ref="A105:B105"/>
    <mergeCell ref="C105:D105"/>
    <mergeCell ref="A107:B107"/>
    <mergeCell ref="A96:E96"/>
    <mergeCell ref="C104:D104"/>
  </mergeCells>
  <printOptions horizontalCentered="1"/>
  <pageMargins left="0.82677165354330717" right="0.43307086614173229" top="0" bottom="0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F22" sqref="F22:F25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35.25" customHeight="1" x14ac:dyDescent="0.3">
      <c r="A1" s="209" t="s">
        <v>299</v>
      </c>
      <c r="B1" s="209"/>
      <c r="C1" s="209"/>
      <c r="D1" s="209"/>
      <c r="E1" s="209"/>
      <c r="F1" s="209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300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9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36.75" customHeight="1" x14ac:dyDescent="0.25">
      <c r="A5" s="210" t="s">
        <v>153</v>
      </c>
      <c r="B5" s="210"/>
      <c r="C5" s="210"/>
      <c r="D5" s="210"/>
      <c r="E5" s="210"/>
      <c r="F5" s="210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6" t="s">
        <v>154</v>
      </c>
      <c r="B6" s="106">
        <v>4</v>
      </c>
      <c r="C6" s="106" t="s">
        <v>155</v>
      </c>
      <c r="D6" s="137">
        <v>2452</v>
      </c>
      <c r="E6" s="106" t="s">
        <v>156</v>
      </c>
      <c r="F6" s="108">
        <v>1403</v>
      </c>
      <c r="G6" s="69"/>
      <c r="H6" s="71"/>
      <c r="I6" s="72"/>
      <c r="J6" s="73"/>
      <c r="K6" s="118"/>
      <c r="L6" s="75"/>
      <c r="M6" s="75"/>
      <c r="N6" s="75"/>
      <c r="O6" s="75"/>
      <c r="P6" s="76"/>
      <c r="Q6" s="211"/>
      <c r="R6" s="212"/>
      <c r="S6" s="77"/>
    </row>
    <row r="7" spans="1:19" s="80" customFormat="1" ht="32.25" customHeight="1" x14ac:dyDescent="0.25">
      <c r="A7" s="106" t="s">
        <v>157</v>
      </c>
      <c r="B7" s="106">
        <v>3</v>
      </c>
      <c r="C7" s="106" t="s">
        <v>158</v>
      </c>
      <c r="D7" s="137">
        <v>809.8</v>
      </c>
      <c r="E7" s="106" t="s">
        <v>159</v>
      </c>
      <c r="F7" s="108">
        <v>935.4</v>
      </c>
      <c r="G7" s="69"/>
      <c r="H7" s="71"/>
      <c r="I7" s="72"/>
      <c r="J7" s="73"/>
      <c r="K7" s="118"/>
      <c r="L7" s="75"/>
      <c r="M7" s="75"/>
      <c r="N7" s="75"/>
      <c r="O7" s="75"/>
      <c r="P7" s="76"/>
      <c r="Q7" s="211"/>
      <c r="R7" s="213"/>
      <c r="S7" s="79"/>
    </row>
    <row r="8" spans="1:19" s="80" customFormat="1" ht="33.75" customHeight="1" x14ac:dyDescent="0.25">
      <c r="A8" s="106" t="s">
        <v>160</v>
      </c>
      <c r="B8" s="106">
        <v>37</v>
      </c>
      <c r="C8" s="106" t="s">
        <v>161</v>
      </c>
      <c r="D8" s="108">
        <v>295.5</v>
      </c>
      <c r="E8" s="106" t="s">
        <v>162</v>
      </c>
      <c r="F8" s="108">
        <v>412.4</v>
      </c>
      <c r="G8" s="69"/>
      <c r="H8" s="71"/>
      <c r="I8" s="72"/>
      <c r="J8" s="73"/>
      <c r="K8" s="118"/>
      <c r="L8" s="75"/>
      <c r="M8" s="75"/>
      <c r="N8" s="75"/>
      <c r="O8" s="75"/>
      <c r="P8" s="76"/>
      <c r="Q8" s="211"/>
      <c r="R8" s="212"/>
      <c r="S8" s="79"/>
    </row>
    <row r="9" spans="1:19" s="80" customFormat="1" ht="33.75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18"/>
      <c r="L9" s="75"/>
      <c r="M9" s="75"/>
      <c r="N9" s="75"/>
      <c r="O9" s="75"/>
      <c r="P9" s="69"/>
      <c r="Q9" s="118"/>
      <c r="R9" s="119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17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6" t="s">
        <v>163</v>
      </c>
      <c r="B11" s="207"/>
      <c r="C11" s="207"/>
      <c r="D11" s="207"/>
      <c r="E11" s="208"/>
      <c r="F11" s="87" t="s">
        <v>164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4" customFormat="1" ht="30" customHeight="1" x14ac:dyDescent="0.25">
      <c r="A12" s="196" t="s">
        <v>166</v>
      </c>
      <c r="B12" s="197"/>
      <c r="C12" s="197"/>
      <c r="D12" s="197"/>
      <c r="E12" s="198"/>
      <c r="F12" s="112">
        <v>-5918.9549999998417</v>
      </c>
      <c r="G12" s="113"/>
    </row>
    <row r="13" spans="1:19" s="114" customFormat="1" ht="30" customHeight="1" x14ac:dyDescent="0.25">
      <c r="A13" s="196" t="s">
        <v>167</v>
      </c>
      <c r="B13" s="197"/>
      <c r="C13" s="197"/>
      <c r="D13" s="197"/>
      <c r="E13" s="198"/>
      <c r="F13" s="112">
        <v>118565.60999999999</v>
      </c>
    </row>
    <row r="14" spans="1:19" s="114" customFormat="1" ht="30" customHeight="1" x14ac:dyDescent="0.25">
      <c r="A14" s="196" t="s">
        <v>168</v>
      </c>
      <c r="B14" s="197"/>
      <c r="C14" s="197"/>
      <c r="D14" s="197"/>
      <c r="E14" s="198"/>
      <c r="F14" s="115">
        <f>SUM(F15:F17)</f>
        <v>528475.82000000007</v>
      </c>
    </row>
    <row r="15" spans="1:19" s="86" customFormat="1" ht="28.5" customHeight="1" x14ac:dyDescent="0.25">
      <c r="A15" s="203" t="s">
        <v>169</v>
      </c>
      <c r="B15" s="204"/>
      <c r="C15" s="204"/>
      <c r="D15" s="204"/>
      <c r="E15" s="205"/>
      <c r="F15" s="89">
        <f>383470.26+11942.14</f>
        <v>395412.4</v>
      </c>
    </row>
    <row r="16" spans="1:19" s="86" customFormat="1" ht="24.75" customHeight="1" x14ac:dyDescent="0.25">
      <c r="A16" s="203" t="s">
        <v>170</v>
      </c>
      <c r="B16" s="204"/>
      <c r="C16" s="204"/>
      <c r="D16" s="204"/>
      <c r="E16" s="205"/>
      <c r="F16" s="89">
        <v>130588.42</v>
      </c>
    </row>
    <row r="17" spans="1:19" s="86" customFormat="1" ht="30" customHeight="1" x14ac:dyDescent="0.25">
      <c r="A17" s="203" t="s">
        <v>171</v>
      </c>
      <c r="B17" s="204"/>
      <c r="C17" s="204"/>
      <c r="D17" s="204"/>
      <c r="E17" s="205"/>
      <c r="F17" s="89">
        <v>2475</v>
      </c>
    </row>
    <row r="18" spans="1:19" s="114" customFormat="1" ht="30" customHeight="1" x14ac:dyDescent="0.25">
      <c r="A18" s="196" t="s">
        <v>172</v>
      </c>
      <c r="B18" s="197"/>
      <c r="C18" s="197"/>
      <c r="D18" s="197"/>
      <c r="E18" s="198"/>
      <c r="F18" s="115">
        <f>SUM(F19:F21)</f>
        <v>521549.24</v>
      </c>
    </row>
    <row r="19" spans="1:19" s="86" customFormat="1" ht="30" customHeight="1" x14ac:dyDescent="0.25">
      <c r="A19" s="203" t="s">
        <v>169</v>
      </c>
      <c r="B19" s="204"/>
      <c r="C19" s="204"/>
      <c r="D19" s="204"/>
      <c r="E19" s="205"/>
      <c r="F19" s="89">
        <v>389885.7</v>
      </c>
    </row>
    <row r="20" spans="1:19" s="86" customFormat="1" ht="30" customHeight="1" x14ac:dyDescent="0.25">
      <c r="A20" s="203" t="s">
        <v>170</v>
      </c>
      <c r="B20" s="204"/>
      <c r="C20" s="204"/>
      <c r="D20" s="204"/>
      <c r="E20" s="205"/>
      <c r="F20" s="89">
        <v>129257.29</v>
      </c>
    </row>
    <row r="21" spans="1:19" s="90" customFormat="1" ht="30" customHeight="1" x14ac:dyDescent="0.2">
      <c r="A21" s="203" t="s">
        <v>171</v>
      </c>
      <c r="B21" s="204"/>
      <c r="C21" s="204"/>
      <c r="D21" s="204"/>
      <c r="E21" s="205"/>
      <c r="F21" s="89">
        <v>2406.25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6" customFormat="1" ht="30" customHeight="1" x14ac:dyDescent="0.25">
      <c r="A22" s="196" t="s">
        <v>173</v>
      </c>
      <c r="B22" s="197"/>
      <c r="C22" s="197"/>
      <c r="D22" s="197"/>
      <c r="E22" s="198"/>
      <c r="F22" s="115">
        <f>F12+F18</f>
        <v>515630.28500000015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6" t="s">
        <v>174</v>
      </c>
      <c r="B23" s="197"/>
      <c r="C23" s="197"/>
      <c r="D23" s="197"/>
      <c r="E23" s="198"/>
      <c r="F23" s="115">
        <f>Лист3!E90</f>
        <v>506896.49999999994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6" t="s">
        <v>175</v>
      </c>
      <c r="B24" s="197"/>
      <c r="C24" s="197"/>
      <c r="D24" s="197"/>
      <c r="E24" s="198"/>
      <c r="F24" s="115">
        <f>F22-F23</f>
        <v>8733.7850000002072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6" t="s">
        <v>176</v>
      </c>
      <c r="B25" s="197"/>
      <c r="C25" s="197"/>
      <c r="D25" s="197"/>
      <c r="E25" s="198"/>
      <c r="F25" s="112">
        <f>F13+F14-F18</f>
        <v>125492.19000000006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42" customHeight="1" x14ac:dyDescent="0.2">
      <c r="A27" s="195" t="s">
        <v>177</v>
      </c>
      <c r="B27" s="195"/>
      <c r="C27" s="195"/>
      <c r="D27" s="195"/>
    </row>
    <row r="28" spans="1:19" s="64" customFormat="1" ht="21.75" customHeight="1" x14ac:dyDescent="0.25">
      <c r="A28" s="199" t="s">
        <v>178</v>
      </c>
      <c r="B28" s="199"/>
      <c r="C28" s="199"/>
      <c r="D28" s="199"/>
    </row>
    <row r="29" spans="1:19" s="64" customFormat="1" ht="22.5" customHeight="1" x14ac:dyDescent="0.25">
      <c r="A29" s="195" t="s">
        <v>44</v>
      </c>
      <c r="B29" s="195"/>
      <c r="C29" s="195"/>
      <c r="D29" s="195"/>
    </row>
    <row r="30" spans="1:19" s="64" customFormat="1" ht="22.5" customHeight="1" x14ac:dyDescent="0.25">
      <c r="A30" s="195" t="s">
        <v>45</v>
      </c>
      <c r="B30" s="195"/>
      <c r="C30" s="195"/>
      <c r="D30" s="65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view="pageBreakPreview" topLeftCell="A64" zoomScale="60" zoomScaleNormal="100" workbookViewId="0">
      <selection activeCell="A87" sqref="A87:XFD89"/>
    </sheetView>
  </sheetViews>
  <sheetFormatPr defaultRowHeight="15" x14ac:dyDescent="0.25"/>
  <cols>
    <col min="1" max="1" width="53.7109375" style="95" customWidth="1"/>
    <col min="2" max="2" width="13.85546875" style="127" customWidth="1"/>
    <col min="3" max="3" width="11.85546875" style="128" customWidth="1"/>
    <col min="4" max="4" width="17.5703125" style="127" customWidth="1"/>
    <col min="5" max="5" width="14.7109375" style="127" customWidth="1"/>
    <col min="6" max="255" width="9.140625" style="95"/>
    <col min="256" max="256" width="8.7109375" style="95" customWidth="1"/>
    <col min="257" max="257" width="31.5703125" style="95" customWidth="1"/>
    <col min="258" max="258" width="13.85546875" style="95" customWidth="1"/>
    <col min="259" max="259" width="19.140625" style="95" customWidth="1"/>
    <col min="260" max="260" width="17.5703125" style="95" customWidth="1"/>
    <col min="261" max="261" width="14.7109375" style="95" customWidth="1"/>
    <col min="262" max="511" width="9.140625" style="95"/>
    <col min="512" max="512" width="8.7109375" style="95" customWidth="1"/>
    <col min="513" max="513" width="31.5703125" style="95" customWidth="1"/>
    <col min="514" max="514" width="13.85546875" style="95" customWidth="1"/>
    <col min="515" max="515" width="19.140625" style="95" customWidth="1"/>
    <col min="516" max="516" width="17.5703125" style="95" customWidth="1"/>
    <col min="517" max="517" width="14.7109375" style="95" customWidth="1"/>
    <col min="518" max="767" width="9.140625" style="95"/>
    <col min="768" max="768" width="8.7109375" style="95" customWidth="1"/>
    <col min="769" max="769" width="31.5703125" style="95" customWidth="1"/>
    <col min="770" max="770" width="13.85546875" style="95" customWidth="1"/>
    <col min="771" max="771" width="19.140625" style="95" customWidth="1"/>
    <col min="772" max="772" width="17.5703125" style="95" customWidth="1"/>
    <col min="773" max="773" width="14.7109375" style="95" customWidth="1"/>
    <col min="774" max="1023" width="9.140625" style="95"/>
    <col min="1024" max="1024" width="8.7109375" style="95" customWidth="1"/>
    <col min="1025" max="1025" width="31.5703125" style="95" customWidth="1"/>
    <col min="1026" max="1026" width="13.85546875" style="95" customWidth="1"/>
    <col min="1027" max="1027" width="19.140625" style="95" customWidth="1"/>
    <col min="1028" max="1028" width="17.5703125" style="95" customWidth="1"/>
    <col min="1029" max="1029" width="14.7109375" style="95" customWidth="1"/>
    <col min="1030" max="1279" width="9.140625" style="95"/>
    <col min="1280" max="1280" width="8.7109375" style="95" customWidth="1"/>
    <col min="1281" max="1281" width="31.5703125" style="95" customWidth="1"/>
    <col min="1282" max="1282" width="13.85546875" style="95" customWidth="1"/>
    <col min="1283" max="1283" width="19.140625" style="95" customWidth="1"/>
    <col min="1284" max="1284" width="17.5703125" style="95" customWidth="1"/>
    <col min="1285" max="1285" width="14.7109375" style="95" customWidth="1"/>
    <col min="1286" max="1535" width="9.140625" style="95"/>
    <col min="1536" max="1536" width="8.7109375" style="95" customWidth="1"/>
    <col min="1537" max="1537" width="31.5703125" style="95" customWidth="1"/>
    <col min="1538" max="1538" width="13.85546875" style="95" customWidth="1"/>
    <col min="1539" max="1539" width="19.140625" style="95" customWidth="1"/>
    <col min="1540" max="1540" width="17.5703125" style="95" customWidth="1"/>
    <col min="1541" max="1541" width="14.7109375" style="95" customWidth="1"/>
    <col min="1542" max="1791" width="9.140625" style="95"/>
    <col min="1792" max="1792" width="8.7109375" style="95" customWidth="1"/>
    <col min="1793" max="1793" width="31.5703125" style="95" customWidth="1"/>
    <col min="1794" max="1794" width="13.85546875" style="95" customWidth="1"/>
    <col min="1795" max="1795" width="19.140625" style="95" customWidth="1"/>
    <col min="1796" max="1796" width="17.5703125" style="95" customWidth="1"/>
    <col min="1797" max="1797" width="14.7109375" style="95" customWidth="1"/>
    <col min="1798" max="2047" width="9.140625" style="95"/>
    <col min="2048" max="2048" width="8.7109375" style="95" customWidth="1"/>
    <col min="2049" max="2049" width="31.5703125" style="95" customWidth="1"/>
    <col min="2050" max="2050" width="13.85546875" style="95" customWidth="1"/>
    <col min="2051" max="2051" width="19.140625" style="95" customWidth="1"/>
    <col min="2052" max="2052" width="17.5703125" style="95" customWidth="1"/>
    <col min="2053" max="2053" width="14.7109375" style="95" customWidth="1"/>
    <col min="2054" max="2303" width="9.140625" style="95"/>
    <col min="2304" max="2304" width="8.7109375" style="95" customWidth="1"/>
    <col min="2305" max="2305" width="31.5703125" style="95" customWidth="1"/>
    <col min="2306" max="2306" width="13.85546875" style="95" customWidth="1"/>
    <col min="2307" max="2307" width="19.140625" style="95" customWidth="1"/>
    <col min="2308" max="2308" width="17.5703125" style="95" customWidth="1"/>
    <col min="2309" max="2309" width="14.7109375" style="95" customWidth="1"/>
    <col min="2310" max="2559" width="9.140625" style="95"/>
    <col min="2560" max="2560" width="8.7109375" style="95" customWidth="1"/>
    <col min="2561" max="2561" width="31.5703125" style="95" customWidth="1"/>
    <col min="2562" max="2562" width="13.85546875" style="95" customWidth="1"/>
    <col min="2563" max="2563" width="19.140625" style="95" customWidth="1"/>
    <col min="2564" max="2564" width="17.5703125" style="95" customWidth="1"/>
    <col min="2565" max="2565" width="14.7109375" style="95" customWidth="1"/>
    <col min="2566" max="2815" width="9.140625" style="95"/>
    <col min="2816" max="2816" width="8.7109375" style="95" customWidth="1"/>
    <col min="2817" max="2817" width="31.5703125" style="95" customWidth="1"/>
    <col min="2818" max="2818" width="13.85546875" style="95" customWidth="1"/>
    <col min="2819" max="2819" width="19.140625" style="95" customWidth="1"/>
    <col min="2820" max="2820" width="17.5703125" style="95" customWidth="1"/>
    <col min="2821" max="2821" width="14.7109375" style="95" customWidth="1"/>
    <col min="2822" max="3071" width="9.140625" style="95"/>
    <col min="3072" max="3072" width="8.7109375" style="95" customWidth="1"/>
    <col min="3073" max="3073" width="31.5703125" style="95" customWidth="1"/>
    <col min="3074" max="3074" width="13.85546875" style="95" customWidth="1"/>
    <col min="3075" max="3075" width="19.140625" style="95" customWidth="1"/>
    <col min="3076" max="3076" width="17.5703125" style="95" customWidth="1"/>
    <col min="3077" max="3077" width="14.7109375" style="95" customWidth="1"/>
    <col min="3078" max="3327" width="9.140625" style="95"/>
    <col min="3328" max="3328" width="8.7109375" style="95" customWidth="1"/>
    <col min="3329" max="3329" width="31.5703125" style="95" customWidth="1"/>
    <col min="3330" max="3330" width="13.85546875" style="95" customWidth="1"/>
    <col min="3331" max="3331" width="19.140625" style="95" customWidth="1"/>
    <col min="3332" max="3332" width="17.5703125" style="95" customWidth="1"/>
    <col min="3333" max="3333" width="14.7109375" style="95" customWidth="1"/>
    <col min="3334" max="3583" width="9.140625" style="95"/>
    <col min="3584" max="3584" width="8.7109375" style="95" customWidth="1"/>
    <col min="3585" max="3585" width="31.5703125" style="95" customWidth="1"/>
    <col min="3586" max="3586" width="13.85546875" style="95" customWidth="1"/>
    <col min="3587" max="3587" width="19.140625" style="95" customWidth="1"/>
    <col min="3588" max="3588" width="17.5703125" style="95" customWidth="1"/>
    <col min="3589" max="3589" width="14.7109375" style="95" customWidth="1"/>
    <col min="3590" max="3839" width="9.140625" style="95"/>
    <col min="3840" max="3840" width="8.7109375" style="95" customWidth="1"/>
    <col min="3841" max="3841" width="31.5703125" style="95" customWidth="1"/>
    <col min="3842" max="3842" width="13.85546875" style="95" customWidth="1"/>
    <col min="3843" max="3843" width="19.140625" style="95" customWidth="1"/>
    <col min="3844" max="3844" width="17.5703125" style="95" customWidth="1"/>
    <col min="3845" max="3845" width="14.7109375" style="95" customWidth="1"/>
    <col min="3846" max="4095" width="9.140625" style="95"/>
    <col min="4096" max="4096" width="8.7109375" style="95" customWidth="1"/>
    <col min="4097" max="4097" width="31.5703125" style="95" customWidth="1"/>
    <col min="4098" max="4098" width="13.85546875" style="95" customWidth="1"/>
    <col min="4099" max="4099" width="19.140625" style="95" customWidth="1"/>
    <col min="4100" max="4100" width="17.5703125" style="95" customWidth="1"/>
    <col min="4101" max="4101" width="14.7109375" style="95" customWidth="1"/>
    <col min="4102" max="4351" width="9.140625" style="95"/>
    <col min="4352" max="4352" width="8.7109375" style="95" customWidth="1"/>
    <col min="4353" max="4353" width="31.5703125" style="95" customWidth="1"/>
    <col min="4354" max="4354" width="13.85546875" style="95" customWidth="1"/>
    <col min="4355" max="4355" width="19.140625" style="95" customWidth="1"/>
    <col min="4356" max="4356" width="17.5703125" style="95" customWidth="1"/>
    <col min="4357" max="4357" width="14.7109375" style="95" customWidth="1"/>
    <col min="4358" max="4607" width="9.140625" style="95"/>
    <col min="4608" max="4608" width="8.7109375" style="95" customWidth="1"/>
    <col min="4609" max="4609" width="31.5703125" style="95" customWidth="1"/>
    <col min="4610" max="4610" width="13.85546875" style="95" customWidth="1"/>
    <col min="4611" max="4611" width="19.140625" style="95" customWidth="1"/>
    <col min="4612" max="4612" width="17.5703125" style="95" customWidth="1"/>
    <col min="4613" max="4613" width="14.7109375" style="95" customWidth="1"/>
    <col min="4614" max="4863" width="9.140625" style="95"/>
    <col min="4864" max="4864" width="8.7109375" style="95" customWidth="1"/>
    <col min="4865" max="4865" width="31.5703125" style="95" customWidth="1"/>
    <col min="4866" max="4866" width="13.85546875" style="95" customWidth="1"/>
    <col min="4867" max="4867" width="19.140625" style="95" customWidth="1"/>
    <col min="4868" max="4868" width="17.5703125" style="95" customWidth="1"/>
    <col min="4869" max="4869" width="14.7109375" style="95" customWidth="1"/>
    <col min="4870" max="5119" width="9.140625" style="95"/>
    <col min="5120" max="5120" width="8.7109375" style="95" customWidth="1"/>
    <col min="5121" max="5121" width="31.5703125" style="95" customWidth="1"/>
    <col min="5122" max="5122" width="13.85546875" style="95" customWidth="1"/>
    <col min="5123" max="5123" width="19.140625" style="95" customWidth="1"/>
    <col min="5124" max="5124" width="17.5703125" style="95" customWidth="1"/>
    <col min="5125" max="5125" width="14.7109375" style="95" customWidth="1"/>
    <col min="5126" max="5375" width="9.140625" style="95"/>
    <col min="5376" max="5376" width="8.7109375" style="95" customWidth="1"/>
    <col min="5377" max="5377" width="31.5703125" style="95" customWidth="1"/>
    <col min="5378" max="5378" width="13.85546875" style="95" customWidth="1"/>
    <col min="5379" max="5379" width="19.140625" style="95" customWidth="1"/>
    <col min="5380" max="5380" width="17.5703125" style="95" customWidth="1"/>
    <col min="5381" max="5381" width="14.7109375" style="95" customWidth="1"/>
    <col min="5382" max="5631" width="9.140625" style="95"/>
    <col min="5632" max="5632" width="8.7109375" style="95" customWidth="1"/>
    <col min="5633" max="5633" width="31.5703125" style="95" customWidth="1"/>
    <col min="5634" max="5634" width="13.85546875" style="95" customWidth="1"/>
    <col min="5635" max="5635" width="19.140625" style="95" customWidth="1"/>
    <col min="5636" max="5636" width="17.5703125" style="95" customWidth="1"/>
    <col min="5637" max="5637" width="14.7109375" style="95" customWidth="1"/>
    <col min="5638" max="5887" width="9.140625" style="95"/>
    <col min="5888" max="5888" width="8.7109375" style="95" customWidth="1"/>
    <col min="5889" max="5889" width="31.5703125" style="95" customWidth="1"/>
    <col min="5890" max="5890" width="13.85546875" style="95" customWidth="1"/>
    <col min="5891" max="5891" width="19.140625" style="95" customWidth="1"/>
    <col min="5892" max="5892" width="17.5703125" style="95" customWidth="1"/>
    <col min="5893" max="5893" width="14.7109375" style="95" customWidth="1"/>
    <col min="5894" max="6143" width="9.140625" style="95"/>
    <col min="6144" max="6144" width="8.7109375" style="95" customWidth="1"/>
    <col min="6145" max="6145" width="31.5703125" style="95" customWidth="1"/>
    <col min="6146" max="6146" width="13.85546875" style="95" customWidth="1"/>
    <col min="6147" max="6147" width="19.140625" style="95" customWidth="1"/>
    <col min="6148" max="6148" width="17.5703125" style="95" customWidth="1"/>
    <col min="6149" max="6149" width="14.7109375" style="95" customWidth="1"/>
    <col min="6150" max="6399" width="9.140625" style="95"/>
    <col min="6400" max="6400" width="8.7109375" style="95" customWidth="1"/>
    <col min="6401" max="6401" width="31.5703125" style="95" customWidth="1"/>
    <col min="6402" max="6402" width="13.85546875" style="95" customWidth="1"/>
    <col min="6403" max="6403" width="19.140625" style="95" customWidth="1"/>
    <col min="6404" max="6404" width="17.5703125" style="95" customWidth="1"/>
    <col min="6405" max="6405" width="14.7109375" style="95" customWidth="1"/>
    <col min="6406" max="6655" width="9.140625" style="95"/>
    <col min="6656" max="6656" width="8.7109375" style="95" customWidth="1"/>
    <col min="6657" max="6657" width="31.5703125" style="95" customWidth="1"/>
    <col min="6658" max="6658" width="13.85546875" style="95" customWidth="1"/>
    <col min="6659" max="6659" width="19.140625" style="95" customWidth="1"/>
    <col min="6660" max="6660" width="17.5703125" style="95" customWidth="1"/>
    <col min="6661" max="6661" width="14.7109375" style="95" customWidth="1"/>
    <col min="6662" max="6911" width="9.140625" style="95"/>
    <col min="6912" max="6912" width="8.7109375" style="95" customWidth="1"/>
    <col min="6913" max="6913" width="31.5703125" style="95" customWidth="1"/>
    <col min="6914" max="6914" width="13.85546875" style="95" customWidth="1"/>
    <col min="6915" max="6915" width="19.140625" style="95" customWidth="1"/>
    <col min="6916" max="6916" width="17.5703125" style="95" customWidth="1"/>
    <col min="6917" max="6917" width="14.7109375" style="95" customWidth="1"/>
    <col min="6918" max="7167" width="9.140625" style="95"/>
    <col min="7168" max="7168" width="8.7109375" style="95" customWidth="1"/>
    <col min="7169" max="7169" width="31.5703125" style="95" customWidth="1"/>
    <col min="7170" max="7170" width="13.85546875" style="95" customWidth="1"/>
    <col min="7171" max="7171" width="19.140625" style="95" customWidth="1"/>
    <col min="7172" max="7172" width="17.5703125" style="95" customWidth="1"/>
    <col min="7173" max="7173" width="14.7109375" style="95" customWidth="1"/>
    <col min="7174" max="7423" width="9.140625" style="95"/>
    <col min="7424" max="7424" width="8.7109375" style="95" customWidth="1"/>
    <col min="7425" max="7425" width="31.5703125" style="95" customWidth="1"/>
    <col min="7426" max="7426" width="13.85546875" style="95" customWidth="1"/>
    <col min="7427" max="7427" width="19.140625" style="95" customWidth="1"/>
    <col min="7428" max="7428" width="17.5703125" style="95" customWidth="1"/>
    <col min="7429" max="7429" width="14.7109375" style="95" customWidth="1"/>
    <col min="7430" max="7679" width="9.140625" style="95"/>
    <col min="7680" max="7680" width="8.7109375" style="95" customWidth="1"/>
    <col min="7681" max="7681" width="31.5703125" style="95" customWidth="1"/>
    <col min="7682" max="7682" width="13.85546875" style="95" customWidth="1"/>
    <col min="7683" max="7683" width="19.140625" style="95" customWidth="1"/>
    <col min="7684" max="7684" width="17.5703125" style="95" customWidth="1"/>
    <col min="7685" max="7685" width="14.7109375" style="95" customWidth="1"/>
    <col min="7686" max="7935" width="9.140625" style="95"/>
    <col min="7936" max="7936" width="8.7109375" style="95" customWidth="1"/>
    <col min="7937" max="7937" width="31.5703125" style="95" customWidth="1"/>
    <col min="7938" max="7938" width="13.85546875" style="95" customWidth="1"/>
    <col min="7939" max="7939" width="19.140625" style="95" customWidth="1"/>
    <col min="7940" max="7940" width="17.5703125" style="95" customWidth="1"/>
    <col min="7941" max="7941" width="14.7109375" style="95" customWidth="1"/>
    <col min="7942" max="8191" width="9.140625" style="95"/>
    <col min="8192" max="8192" width="8.7109375" style="95" customWidth="1"/>
    <col min="8193" max="8193" width="31.5703125" style="95" customWidth="1"/>
    <col min="8194" max="8194" width="13.85546875" style="95" customWidth="1"/>
    <col min="8195" max="8195" width="19.140625" style="95" customWidth="1"/>
    <col min="8196" max="8196" width="17.5703125" style="95" customWidth="1"/>
    <col min="8197" max="8197" width="14.7109375" style="95" customWidth="1"/>
    <col min="8198" max="8447" width="9.140625" style="95"/>
    <col min="8448" max="8448" width="8.7109375" style="95" customWidth="1"/>
    <col min="8449" max="8449" width="31.5703125" style="95" customWidth="1"/>
    <col min="8450" max="8450" width="13.85546875" style="95" customWidth="1"/>
    <col min="8451" max="8451" width="19.140625" style="95" customWidth="1"/>
    <col min="8452" max="8452" width="17.5703125" style="95" customWidth="1"/>
    <col min="8453" max="8453" width="14.7109375" style="95" customWidth="1"/>
    <col min="8454" max="8703" width="9.140625" style="95"/>
    <col min="8704" max="8704" width="8.7109375" style="95" customWidth="1"/>
    <col min="8705" max="8705" width="31.5703125" style="95" customWidth="1"/>
    <col min="8706" max="8706" width="13.85546875" style="95" customWidth="1"/>
    <col min="8707" max="8707" width="19.140625" style="95" customWidth="1"/>
    <col min="8708" max="8708" width="17.5703125" style="95" customWidth="1"/>
    <col min="8709" max="8709" width="14.7109375" style="95" customWidth="1"/>
    <col min="8710" max="8959" width="9.140625" style="95"/>
    <col min="8960" max="8960" width="8.7109375" style="95" customWidth="1"/>
    <col min="8961" max="8961" width="31.5703125" style="95" customWidth="1"/>
    <col min="8962" max="8962" width="13.85546875" style="95" customWidth="1"/>
    <col min="8963" max="8963" width="19.140625" style="95" customWidth="1"/>
    <col min="8964" max="8964" width="17.5703125" style="95" customWidth="1"/>
    <col min="8965" max="8965" width="14.7109375" style="95" customWidth="1"/>
    <col min="8966" max="9215" width="9.140625" style="95"/>
    <col min="9216" max="9216" width="8.7109375" style="95" customWidth="1"/>
    <col min="9217" max="9217" width="31.5703125" style="95" customWidth="1"/>
    <col min="9218" max="9218" width="13.85546875" style="95" customWidth="1"/>
    <col min="9219" max="9219" width="19.140625" style="95" customWidth="1"/>
    <col min="9220" max="9220" width="17.5703125" style="95" customWidth="1"/>
    <col min="9221" max="9221" width="14.7109375" style="95" customWidth="1"/>
    <col min="9222" max="9471" width="9.140625" style="95"/>
    <col min="9472" max="9472" width="8.7109375" style="95" customWidth="1"/>
    <col min="9473" max="9473" width="31.5703125" style="95" customWidth="1"/>
    <col min="9474" max="9474" width="13.85546875" style="95" customWidth="1"/>
    <col min="9475" max="9475" width="19.140625" style="95" customWidth="1"/>
    <col min="9476" max="9476" width="17.5703125" style="95" customWidth="1"/>
    <col min="9477" max="9477" width="14.7109375" style="95" customWidth="1"/>
    <col min="9478" max="9727" width="9.140625" style="95"/>
    <col min="9728" max="9728" width="8.7109375" style="95" customWidth="1"/>
    <col min="9729" max="9729" width="31.5703125" style="95" customWidth="1"/>
    <col min="9730" max="9730" width="13.85546875" style="95" customWidth="1"/>
    <col min="9731" max="9731" width="19.140625" style="95" customWidth="1"/>
    <col min="9732" max="9732" width="17.5703125" style="95" customWidth="1"/>
    <col min="9733" max="9733" width="14.7109375" style="95" customWidth="1"/>
    <col min="9734" max="9983" width="9.140625" style="95"/>
    <col min="9984" max="9984" width="8.7109375" style="95" customWidth="1"/>
    <col min="9985" max="9985" width="31.5703125" style="95" customWidth="1"/>
    <col min="9986" max="9986" width="13.85546875" style="95" customWidth="1"/>
    <col min="9987" max="9987" width="19.140625" style="95" customWidth="1"/>
    <col min="9988" max="9988" width="17.5703125" style="95" customWidth="1"/>
    <col min="9989" max="9989" width="14.7109375" style="95" customWidth="1"/>
    <col min="9990" max="10239" width="9.140625" style="95"/>
    <col min="10240" max="10240" width="8.7109375" style="95" customWidth="1"/>
    <col min="10241" max="10241" width="31.5703125" style="95" customWidth="1"/>
    <col min="10242" max="10242" width="13.85546875" style="95" customWidth="1"/>
    <col min="10243" max="10243" width="19.140625" style="95" customWidth="1"/>
    <col min="10244" max="10244" width="17.5703125" style="95" customWidth="1"/>
    <col min="10245" max="10245" width="14.7109375" style="95" customWidth="1"/>
    <col min="10246" max="10495" width="9.140625" style="95"/>
    <col min="10496" max="10496" width="8.7109375" style="95" customWidth="1"/>
    <col min="10497" max="10497" width="31.5703125" style="95" customWidth="1"/>
    <col min="10498" max="10498" width="13.85546875" style="95" customWidth="1"/>
    <col min="10499" max="10499" width="19.140625" style="95" customWidth="1"/>
    <col min="10500" max="10500" width="17.5703125" style="95" customWidth="1"/>
    <col min="10501" max="10501" width="14.7109375" style="95" customWidth="1"/>
    <col min="10502" max="10751" width="9.140625" style="95"/>
    <col min="10752" max="10752" width="8.7109375" style="95" customWidth="1"/>
    <col min="10753" max="10753" width="31.5703125" style="95" customWidth="1"/>
    <col min="10754" max="10754" width="13.85546875" style="95" customWidth="1"/>
    <col min="10755" max="10755" width="19.140625" style="95" customWidth="1"/>
    <col min="10756" max="10756" width="17.5703125" style="95" customWidth="1"/>
    <col min="10757" max="10757" width="14.7109375" style="95" customWidth="1"/>
    <col min="10758" max="11007" width="9.140625" style="95"/>
    <col min="11008" max="11008" width="8.7109375" style="95" customWidth="1"/>
    <col min="11009" max="11009" width="31.5703125" style="95" customWidth="1"/>
    <col min="11010" max="11010" width="13.85546875" style="95" customWidth="1"/>
    <col min="11011" max="11011" width="19.140625" style="95" customWidth="1"/>
    <col min="11012" max="11012" width="17.5703125" style="95" customWidth="1"/>
    <col min="11013" max="11013" width="14.7109375" style="95" customWidth="1"/>
    <col min="11014" max="11263" width="9.140625" style="95"/>
    <col min="11264" max="11264" width="8.7109375" style="95" customWidth="1"/>
    <col min="11265" max="11265" width="31.5703125" style="95" customWidth="1"/>
    <col min="11266" max="11266" width="13.85546875" style="95" customWidth="1"/>
    <col min="11267" max="11267" width="19.140625" style="95" customWidth="1"/>
    <col min="11268" max="11268" width="17.5703125" style="95" customWidth="1"/>
    <col min="11269" max="11269" width="14.7109375" style="95" customWidth="1"/>
    <col min="11270" max="11519" width="9.140625" style="95"/>
    <col min="11520" max="11520" width="8.7109375" style="95" customWidth="1"/>
    <col min="11521" max="11521" width="31.5703125" style="95" customWidth="1"/>
    <col min="11522" max="11522" width="13.85546875" style="95" customWidth="1"/>
    <col min="11523" max="11523" width="19.140625" style="95" customWidth="1"/>
    <col min="11524" max="11524" width="17.5703125" style="95" customWidth="1"/>
    <col min="11525" max="11525" width="14.7109375" style="95" customWidth="1"/>
    <col min="11526" max="11775" width="9.140625" style="95"/>
    <col min="11776" max="11776" width="8.7109375" style="95" customWidth="1"/>
    <col min="11777" max="11777" width="31.5703125" style="95" customWidth="1"/>
    <col min="11778" max="11778" width="13.85546875" style="95" customWidth="1"/>
    <col min="11779" max="11779" width="19.140625" style="95" customWidth="1"/>
    <col min="11780" max="11780" width="17.5703125" style="95" customWidth="1"/>
    <col min="11781" max="11781" width="14.7109375" style="95" customWidth="1"/>
    <col min="11782" max="12031" width="9.140625" style="95"/>
    <col min="12032" max="12032" width="8.7109375" style="95" customWidth="1"/>
    <col min="12033" max="12033" width="31.5703125" style="95" customWidth="1"/>
    <col min="12034" max="12034" width="13.85546875" style="95" customWidth="1"/>
    <col min="12035" max="12035" width="19.140625" style="95" customWidth="1"/>
    <col min="12036" max="12036" width="17.5703125" style="95" customWidth="1"/>
    <col min="12037" max="12037" width="14.7109375" style="95" customWidth="1"/>
    <col min="12038" max="12287" width="9.140625" style="95"/>
    <col min="12288" max="12288" width="8.7109375" style="95" customWidth="1"/>
    <col min="12289" max="12289" width="31.5703125" style="95" customWidth="1"/>
    <col min="12290" max="12290" width="13.85546875" style="95" customWidth="1"/>
    <col min="12291" max="12291" width="19.140625" style="95" customWidth="1"/>
    <col min="12292" max="12292" width="17.5703125" style="95" customWidth="1"/>
    <col min="12293" max="12293" width="14.7109375" style="95" customWidth="1"/>
    <col min="12294" max="12543" width="9.140625" style="95"/>
    <col min="12544" max="12544" width="8.7109375" style="95" customWidth="1"/>
    <col min="12545" max="12545" width="31.5703125" style="95" customWidth="1"/>
    <col min="12546" max="12546" width="13.85546875" style="95" customWidth="1"/>
    <col min="12547" max="12547" width="19.140625" style="95" customWidth="1"/>
    <col min="12548" max="12548" width="17.5703125" style="95" customWidth="1"/>
    <col min="12549" max="12549" width="14.7109375" style="95" customWidth="1"/>
    <col min="12550" max="12799" width="9.140625" style="95"/>
    <col min="12800" max="12800" width="8.7109375" style="95" customWidth="1"/>
    <col min="12801" max="12801" width="31.5703125" style="95" customWidth="1"/>
    <col min="12802" max="12802" width="13.85546875" style="95" customWidth="1"/>
    <col min="12803" max="12803" width="19.140625" style="95" customWidth="1"/>
    <col min="12804" max="12804" width="17.5703125" style="95" customWidth="1"/>
    <col min="12805" max="12805" width="14.7109375" style="95" customWidth="1"/>
    <col min="12806" max="13055" width="9.140625" style="95"/>
    <col min="13056" max="13056" width="8.7109375" style="95" customWidth="1"/>
    <col min="13057" max="13057" width="31.5703125" style="95" customWidth="1"/>
    <col min="13058" max="13058" width="13.85546875" style="95" customWidth="1"/>
    <col min="13059" max="13059" width="19.140625" style="95" customWidth="1"/>
    <col min="13060" max="13060" width="17.5703125" style="95" customWidth="1"/>
    <col min="13061" max="13061" width="14.7109375" style="95" customWidth="1"/>
    <col min="13062" max="13311" width="9.140625" style="95"/>
    <col min="13312" max="13312" width="8.7109375" style="95" customWidth="1"/>
    <col min="13313" max="13313" width="31.5703125" style="95" customWidth="1"/>
    <col min="13314" max="13314" width="13.85546875" style="95" customWidth="1"/>
    <col min="13315" max="13315" width="19.140625" style="95" customWidth="1"/>
    <col min="13316" max="13316" width="17.5703125" style="95" customWidth="1"/>
    <col min="13317" max="13317" width="14.7109375" style="95" customWidth="1"/>
    <col min="13318" max="13567" width="9.140625" style="95"/>
    <col min="13568" max="13568" width="8.7109375" style="95" customWidth="1"/>
    <col min="13569" max="13569" width="31.5703125" style="95" customWidth="1"/>
    <col min="13570" max="13570" width="13.85546875" style="95" customWidth="1"/>
    <col min="13571" max="13571" width="19.140625" style="95" customWidth="1"/>
    <col min="13572" max="13572" width="17.5703125" style="95" customWidth="1"/>
    <col min="13573" max="13573" width="14.7109375" style="95" customWidth="1"/>
    <col min="13574" max="13823" width="9.140625" style="95"/>
    <col min="13824" max="13824" width="8.7109375" style="95" customWidth="1"/>
    <col min="13825" max="13825" width="31.5703125" style="95" customWidth="1"/>
    <col min="13826" max="13826" width="13.85546875" style="95" customWidth="1"/>
    <col min="13827" max="13827" width="19.140625" style="95" customWidth="1"/>
    <col min="13828" max="13828" width="17.5703125" style="95" customWidth="1"/>
    <col min="13829" max="13829" width="14.7109375" style="95" customWidth="1"/>
    <col min="13830" max="14079" width="9.140625" style="95"/>
    <col min="14080" max="14080" width="8.7109375" style="95" customWidth="1"/>
    <col min="14081" max="14081" width="31.5703125" style="95" customWidth="1"/>
    <col min="14082" max="14082" width="13.85546875" style="95" customWidth="1"/>
    <col min="14083" max="14083" width="19.140625" style="95" customWidth="1"/>
    <col min="14084" max="14084" width="17.5703125" style="95" customWidth="1"/>
    <col min="14085" max="14085" width="14.7109375" style="95" customWidth="1"/>
    <col min="14086" max="14335" width="9.140625" style="95"/>
    <col min="14336" max="14336" width="8.7109375" style="95" customWidth="1"/>
    <col min="14337" max="14337" width="31.5703125" style="95" customWidth="1"/>
    <col min="14338" max="14338" width="13.85546875" style="95" customWidth="1"/>
    <col min="14339" max="14339" width="19.140625" style="95" customWidth="1"/>
    <col min="14340" max="14340" width="17.5703125" style="95" customWidth="1"/>
    <col min="14341" max="14341" width="14.7109375" style="95" customWidth="1"/>
    <col min="14342" max="14591" width="9.140625" style="95"/>
    <col min="14592" max="14592" width="8.7109375" style="95" customWidth="1"/>
    <col min="14593" max="14593" width="31.5703125" style="95" customWidth="1"/>
    <col min="14594" max="14594" width="13.85546875" style="95" customWidth="1"/>
    <col min="14595" max="14595" width="19.140625" style="95" customWidth="1"/>
    <col min="14596" max="14596" width="17.5703125" style="95" customWidth="1"/>
    <col min="14597" max="14597" width="14.7109375" style="95" customWidth="1"/>
    <col min="14598" max="14847" width="9.140625" style="95"/>
    <col min="14848" max="14848" width="8.7109375" style="95" customWidth="1"/>
    <col min="14849" max="14849" width="31.5703125" style="95" customWidth="1"/>
    <col min="14850" max="14850" width="13.85546875" style="95" customWidth="1"/>
    <col min="14851" max="14851" width="19.140625" style="95" customWidth="1"/>
    <col min="14852" max="14852" width="17.5703125" style="95" customWidth="1"/>
    <col min="14853" max="14853" width="14.7109375" style="95" customWidth="1"/>
    <col min="14854" max="15103" width="9.140625" style="95"/>
    <col min="15104" max="15104" width="8.7109375" style="95" customWidth="1"/>
    <col min="15105" max="15105" width="31.5703125" style="95" customWidth="1"/>
    <col min="15106" max="15106" width="13.85546875" style="95" customWidth="1"/>
    <col min="15107" max="15107" width="19.140625" style="95" customWidth="1"/>
    <col min="15108" max="15108" width="17.5703125" style="95" customWidth="1"/>
    <col min="15109" max="15109" width="14.7109375" style="95" customWidth="1"/>
    <col min="15110" max="15359" width="9.140625" style="95"/>
    <col min="15360" max="15360" width="8.7109375" style="95" customWidth="1"/>
    <col min="15361" max="15361" width="31.5703125" style="95" customWidth="1"/>
    <col min="15362" max="15362" width="13.85546875" style="95" customWidth="1"/>
    <col min="15363" max="15363" width="19.140625" style="95" customWidth="1"/>
    <col min="15364" max="15364" width="17.5703125" style="95" customWidth="1"/>
    <col min="15365" max="15365" width="14.7109375" style="95" customWidth="1"/>
    <col min="15366" max="15615" width="9.140625" style="95"/>
    <col min="15616" max="15616" width="8.7109375" style="95" customWidth="1"/>
    <col min="15617" max="15617" width="31.5703125" style="95" customWidth="1"/>
    <col min="15618" max="15618" width="13.85546875" style="95" customWidth="1"/>
    <col min="15619" max="15619" width="19.140625" style="95" customWidth="1"/>
    <col min="15620" max="15620" width="17.5703125" style="95" customWidth="1"/>
    <col min="15621" max="15621" width="14.7109375" style="95" customWidth="1"/>
    <col min="15622" max="15871" width="9.140625" style="95"/>
    <col min="15872" max="15872" width="8.7109375" style="95" customWidth="1"/>
    <col min="15873" max="15873" width="31.5703125" style="95" customWidth="1"/>
    <col min="15874" max="15874" width="13.85546875" style="95" customWidth="1"/>
    <col min="15875" max="15875" width="19.140625" style="95" customWidth="1"/>
    <col min="15876" max="15876" width="17.5703125" style="95" customWidth="1"/>
    <col min="15877" max="15877" width="14.7109375" style="95" customWidth="1"/>
    <col min="15878" max="16127" width="9.140625" style="95"/>
    <col min="16128" max="16128" width="8.7109375" style="95" customWidth="1"/>
    <col min="16129" max="16129" width="31.5703125" style="95" customWidth="1"/>
    <col min="16130" max="16130" width="13.85546875" style="95" customWidth="1"/>
    <col min="16131" max="16131" width="19.140625" style="95" customWidth="1"/>
    <col min="16132" max="16132" width="17.5703125" style="95" customWidth="1"/>
    <col min="16133" max="16133" width="14.7109375" style="95" customWidth="1"/>
    <col min="16134" max="16384" width="9.140625" style="95"/>
  </cols>
  <sheetData>
    <row r="1" spans="1:5" ht="23.25" customHeight="1" x14ac:dyDescent="0.25">
      <c r="E1" s="128"/>
    </row>
    <row r="2" spans="1:5" x14ac:dyDescent="0.25">
      <c r="A2" s="95" t="s">
        <v>239</v>
      </c>
    </row>
    <row r="3" spans="1:5" ht="15.75" customHeight="1" x14ac:dyDescent="0.25">
      <c r="B3" s="121" t="s">
        <v>295</v>
      </c>
    </row>
    <row r="4" spans="1:5" x14ac:dyDescent="0.25">
      <c r="B4" s="121" t="s">
        <v>240</v>
      </c>
      <c r="C4" s="130"/>
      <c r="D4" s="121"/>
    </row>
    <row r="5" spans="1:5" x14ac:dyDescent="0.25">
      <c r="B5" s="121" t="s">
        <v>241</v>
      </c>
      <c r="C5" s="130"/>
      <c r="D5" s="121"/>
    </row>
    <row r="6" spans="1:5" ht="26.25" customHeight="1" x14ac:dyDescent="0.25">
      <c r="A6" s="120" t="s">
        <v>242</v>
      </c>
      <c r="E6" s="121" t="s">
        <v>243</v>
      </c>
    </row>
    <row r="8" spans="1:5" ht="28.5" customHeight="1" x14ac:dyDescent="0.25">
      <c r="A8" s="218" t="s">
        <v>296</v>
      </c>
      <c r="B8" s="218"/>
      <c r="C8" s="218"/>
      <c r="D8" s="218"/>
      <c r="E8" s="218"/>
    </row>
    <row r="9" spans="1:5" ht="28.5" customHeight="1" x14ac:dyDescent="0.25">
      <c r="A9" s="218" t="s">
        <v>244</v>
      </c>
      <c r="B9" s="218"/>
      <c r="C9" s="218"/>
      <c r="D9" s="218"/>
      <c r="E9" s="218"/>
    </row>
    <row r="10" spans="1:5" ht="30" customHeight="1" x14ac:dyDescent="0.25">
      <c r="A10" s="218" t="s">
        <v>245</v>
      </c>
      <c r="B10" s="218"/>
      <c r="C10" s="218"/>
      <c r="D10" s="218"/>
      <c r="E10" s="218"/>
    </row>
    <row r="11" spans="1:5" ht="30" customHeight="1" x14ac:dyDescent="0.25">
      <c r="A11" s="218" t="s">
        <v>246</v>
      </c>
      <c r="B11" s="218"/>
      <c r="C11" s="218"/>
      <c r="D11" s="218"/>
      <c r="E11" s="218"/>
    </row>
    <row r="12" spans="1:5" ht="29.25" customHeight="1" x14ac:dyDescent="0.25">
      <c r="A12" s="218" t="s">
        <v>247</v>
      </c>
      <c r="B12" s="218"/>
      <c r="C12" s="218"/>
      <c r="D12" s="218"/>
      <c r="E12" s="218"/>
    </row>
    <row r="13" spans="1:5" ht="28.5" customHeight="1" x14ac:dyDescent="0.25">
      <c r="A13" s="218" t="s">
        <v>248</v>
      </c>
      <c r="B13" s="218"/>
      <c r="C13" s="218"/>
      <c r="D13" s="218"/>
      <c r="E13" s="218"/>
    </row>
    <row r="14" spans="1:5" ht="15.75" customHeight="1" x14ac:dyDescent="0.25"/>
    <row r="15" spans="1:5" ht="150" x14ac:dyDescent="0.25">
      <c r="A15" s="124" t="s">
        <v>2</v>
      </c>
      <c r="B15" s="125" t="s">
        <v>250</v>
      </c>
      <c r="C15" s="125" t="s">
        <v>0</v>
      </c>
      <c r="D15" s="125" t="s">
        <v>249</v>
      </c>
      <c r="E15" s="125" t="s">
        <v>1</v>
      </c>
    </row>
    <row r="16" spans="1:5" s="103" customFormat="1" ht="14.25" x14ac:dyDescent="0.2">
      <c r="A16" s="131" t="s">
        <v>8</v>
      </c>
      <c r="B16" s="132"/>
      <c r="C16" s="132"/>
      <c r="D16" s="132"/>
      <c r="E16" s="132"/>
    </row>
    <row r="17" spans="1:5" x14ac:dyDescent="0.25">
      <c r="A17" s="126" t="s">
        <v>54</v>
      </c>
      <c r="B17" s="129" t="s">
        <v>21</v>
      </c>
      <c r="C17" s="125" t="s">
        <v>11</v>
      </c>
      <c r="D17" s="129">
        <v>0.13</v>
      </c>
      <c r="E17" s="129">
        <v>5086.38</v>
      </c>
    </row>
    <row r="18" spans="1:5" s="103" customFormat="1" ht="28.5" x14ac:dyDescent="0.2">
      <c r="A18" s="131" t="s">
        <v>251</v>
      </c>
      <c r="B18" s="132"/>
      <c r="C18" s="132"/>
      <c r="D18" s="132"/>
      <c r="E18" s="132"/>
    </row>
    <row r="19" spans="1:5" ht="30" x14ac:dyDescent="0.25">
      <c r="A19" s="126" t="s">
        <v>252</v>
      </c>
      <c r="B19" s="129">
        <v>3.5</v>
      </c>
      <c r="C19" s="125" t="s">
        <v>125</v>
      </c>
      <c r="D19" s="129">
        <f>E19/B19</f>
        <v>2130.6542857142858</v>
      </c>
      <c r="E19" s="129">
        <v>7457.29</v>
      </c>
    </row>
    <row r="20" spans="1:5" ht="30" x14ac:dyDescent="0.25">
      <c r="A20" s="126" t="s">
        <v>253</v>
      </c>
      <c r="B20" s="129" t="s">
        <v>20</v>
      </c>
      <c r="C20" s="125" t="s">
        <v>141</v>
      </c>
      <c r="D20" s="129">
        <f>E20</f>
        <v>1500</v>
      </c>
      <c r="E20" s="129">
        <v>1500</v>
      </c>
    </row>
    <row r="21" spans="1:5" x14ac:dyDescent="0.25">
      <c r="A21" s="126" t="s">
        <v>254</v>
      </c>
      <c r="B21" s="129">
        <v>1</v>
      </c>
      <c r="C21" s="125" t="s">
        <v>13</v>
      </c>
      <c r="D21" s="129">
        <f t="shared" ref="D21:D80" si="0">E21/B21</f>
        <v>2303.21</v>
      </c>
      <c r="E21" s="129">
        <v>2303.21</v>
      </c>
    </row>
    <row r="22" spans="1:5" x14ac:dyDescent="0.25">
      <c r="A22" s="126" t="s">
        <v>182</v>
      </c>
      <c r="B22" s="129">
        <v>1</v>
      </c>
      <c r="C22" s="125" t="s">
        <v>13</v>
      </c>
      <c r="D22" s="129">
        <f t="shared" si="0"/>
        <v>1122.3499999999999</v>
      </c>
      <c r="E22" s="129">
        <v>1122.3499999999999</v>
      </c>
    </row>
    <row r="23" spans="1:5" x14ac:dyDescent="0.25">
      <c r="A23" s="126" t="s">
        <v>255</v>
      </c>
      <c r="B23" s="129" t="s">
        <v>235</v>
      </c>
      <c r="C23" s="125" t="s">
        <v>12</v>
      </c>
      <c r="D23" s="129">
        <f>E23</f>
        <v>247667.58</v>
      </c>
      <c r="E23" s="129">
        <v>247667.58</v>
      </c>
    </row>
    <row r="24" spans="1:5" x14ac:dyDescent="0.25">
      <c r="A24" s="126" t="s">
        <v>256</v>
      </c>
      <c r="B24" s="129" t="s">
        <v>235</v>
      </c>
      <c r="C24" s="125" t="s">
        <v>12</v>
      </c>
      <c r="D24" s="129">
        <f t="shared" ref="D24:D31" si="1">E24</f>
        <v>5842.05</v>
      </c>
      <c r="E24" s="129">
        <f>2907.42+2934.63</f>
        <v>5842.05</v>
      </c>
    </row>
    <row r="25" spans="1:5" ht="30" x14ac:dyDescent="0.25">
      <c r="A25" s="126" t="s">
        <v>257</v>
      </c>
      <c r="B25" s="129" t="s">
        <v>22</v>
      </c>
      <c r="C25" s="125" t="s">
        <v>11</v>
      </c>
      <c r="D25" s="129">
        <f t="shared" si="1"/>
        <v>180.43</v>
      </c>
      <c r="E25" s="129">
        <v>180.43</v>
      </c>
    </row>
    <row r="26" spans="1:5" s="103" customFormat="1" x14ac:dyDescent="0.2">
      <c r="A26" s="131" t="s">
        <v>184</v>
      </c>
      <c r="B26" s="132"/>
      <c r="C26" s="132"/>
      <c r="D26" s="129"/>
      <c r="E26" s="132"/>
    </row>
    <row r="27" spans="1:5" x14ac:dyDescent="0.25">
      <c r="A27" s="126" t="s">
        <v>185</v>
      </c>
      <c r="B27" s="129" t="s">
        <v>22</v>
      </c>
      <c r="C27" s="125" t="s">
        <v>13</v>
      </c>
      <c r="D27" s="129">
        <f t="shared" si="1"/>
        <v>200</v>
      </c>
      <c r="E27" s="129">
        <v>200</v>
      </c>
    </row>
    <row r="28" spans="1:5" s="103" customFormat="1" ht="28.5" x14ac:dyDescent="0.2">
      <c r="A28" s="131" t="s">
        <v>93</v>
      </c>
      <c r="B28" s="132"/>
      <c r="C28" s="132"/>
      <c r="D28" s="129"/>
      <c r="E28" s="132"/>
    </row>
    <row r="29" spans="1:5" ht="30" x14ac:dyDescent="0.25">
      <c r="A29" s="126" t="s">
        <v>186</v>
      </c>
      <c r="B29" s="129" t="s">
        <v>22</v>
      </c>
      <c r="C29" s="125" t="s">
        <v>11</v>
      </c>
      <c r="D29" s="129">
        <f t="shared" si="1"/>
        <v>31481.61</v>
      </c>
      <c r="E29" s="129">
        <v>31481.61</v>
      </c>
    </row>
    <row r="30" spans="1:5" s="103" customFormat="1" x14ac:dyDescent="0.2">
      <c r="A30" s="131" t="s">
        <v>94</v>
      </c>
      <c r="B30" s="132"/>
      <c r="C30" s="132"/>
      <c r="D30" s="129"/>
      <c r="E30" s="132"/>
    </row>
    <row r="31" spans="1:5" x14ac:dyDescent="0.25">
      <c r="A31" s="126" t="s">
        <v>187</v>
      </c>
      <c r="B31" s="129" t="s">
        <v>232</v>
      </c>
      <c r="C31" s="125" t="s">
        <v>258</v>
      </c>
      <c r="D31" s="129">
        <f t="shared" si="1"/>
        <v>10200</v>
      </c>
      <c r="E31" s="129">
        <v>10200</v>
      </c>
    </row>
    <row r="32" spans="1:5" s="103" customFormat="1" ht="28.5" x14ac:dyDescent="0.2">
      <c r="A32" s="131" t="s">
        <v>259</v>
      </c>
      <c r="B32" s="132"/>
      <c r="C32" s="132"/>
      <c r="D32" s="129"/>
      <c r="E32" s="132"/>
    </row>
    <row r="33" spans="1:5" x14ac:dyDescent="0.25">
      <c r="A33" s="126" t="s">
        <v>210</v>
      </c>
      <c r="B33" s="129">
        <v>1</v>
      </c>
      <c r="C33" s="125" t="s">
        <v>13</v>
      </c>
      <c r="D33" s="129">
        <f t="shared" si="0"/>
        <v>2011.79</v>
      </c>
      <c r="E33" s="129">
        <v>2011.79</v>
      </c>
    </row>
    <row r="34" spans="1:5" x14ac:dyDescent="0.25">
      <c r="A34" s="126" t="s">
        <v>260</v>
      </c>
      <c r="B34" s="129">
        <v>1</v>
      </c>
      <c r="C34" s="125" t="s">
        <v>13</v>
      </c>
      <c r="D34" s="129">
        <f t="shared" si="0"/>
        <v>1807.96</v>
      </c>
      <c r="E34" s="129">
        <v>1807.96</v>
      </c>
    </row>
    <row r="35" spans="1:5" x14ac:dyDescent="0.25">
      <c r="A35" s="126" t="s">
        <v>261</v>
      </c>
      <c r="B35" s="129">
        <v>12</v>
      </c>
      <c r="C35" s="125" t="s">
        <v>110</v>
      </c>
      <c r="D35" s="129">
        <f t="shared" si="0"/>
        <v>827.16083333333336</v>
      </c>
      <c r="E35" s="129">
        <v>9925.93</v>
      </c>
    </row>
    <row r="36" spans="1:5" x14ac:dyDescent="0.25">
      <c r="A36" s="126" t="s">
        <v>262</v>
      </c>
      <c r="B36" s="129">
        <v>1</v>
      </c>
      <c r="C36" s="125" t="s">
        <v>13</v>
      </c>
      <c r="D36" s="129">
        <f t="shared" si="0"/>
        <v>932.33</v>
      </c>
      <c r="E36" s="129">
        <v>932.33</v>
      </c>
    </row>
    <row r="37" spans="1:5" ht="30" x14ac:dyDescent="0.25">
      <c r="A37" s="126" t="s">
        <v>113</v>
      </c>
      <c r="B37" s="129">
        <v>1</v>
      </c>
      <c r="C37" s="125" t="s">
        <v>13</v>
      </c>
      <c r="D37" s="129">
        <f t="shared" si="0"/>
        <v>447.82</v>
      </c>
      <c r="E37" s="129">
        <v>447.82</v>
      </c>
    </row>
    <row r="38" spans="1:5" ht="30" x14ac:dyDescent="0.25">
      <c r="A38" s="126" t="s">
        <v>263</v>
      </c>
      <c r="B38" s="129">
        <v>1</v>
      </c>
      <c r="C38" s="125" t="s">
        <v>13</v>
      </c>
      <c r="D38" s="129">
        <f t="shared" si="0"/>
        <v>303.61</v>
      </c>
      <c r="E38" s="129">
        <v>303.61</v>
      </c>
    </row>
    <row r="39" spans="1:5" ht="30" x14ac:dyDescent="0.25">
      <c r="A39" s="126" t="s">
        <v>264</v>
      </c>
      <c r="B39" s="129">
        <v>0.18</v>
      </c>
      <c r="C39" s="125" t="s">
        <v>15</v>
      </c>
      <c r="D39" s="129">
        <f t="shared" si="0"/>
        <v>69318.777777777781</v>
      </c>
      <c r="E39" s="129">
        <v>12477.38</v>
      </c>
    </row>
    <row r="40" spans="1:5" ht="30" x14ac:dyDescent="0.25">
      <c r="A40" s="126" t="s">
        <v>265</v>
      </c>
      <c r="B40" s="129">
        <v>1</v>
      </c>
      <c r="C40" s="125" t="s">
        <v>114</v>
      </c>
      <c r="D40" s="129">
        <f t="shared" si="0"/>
        <v>1449.66</v>
      </c>
      <c r="E40" s="129">
        <v>1449.66</v>
      </c>
    </row>
    <row r="41" spans="1:5" ht="30" x14ac:dyDescent="0.25">
      <c r="A41" s="126" t="s">
        <v>266</v>
      </c>
      <c r="B41" s="129">
        <v>1</v>
      </c>
      <c r="C41" s="125" t="s">
        <v>114</v>
      </c>
      <c r="D41" s="129">
        <f t="shared" si="0"/>
        <v>1581.6</v>
      </c>
      <c r="E41" s="129">
        <v>1581.6</v>
      </c>
    </row>
    <row r="42" spans="1:5" x14ac:dyDescent="0.25">
      <c r="A42" s="126" t="s">
        <v>107</v>
      </c>
      <c r="B42" s="129">
        <v>4</v>
      </c>
      <c r="C42" s="125" t="s">
        <v>104</v>
      </c>
      <c r="D42" s="129">
        <f t="shared" si="0"/>
        <v>90.507499999999993</v>
      </c>
      <c r="E42" s="129">
        <v>362.03</v>
      </c>
    </row>
    <row r="43" spans="1:5" ht="30" x14ac:dyDescent="0.25">
      <c r="A43" s="126" t="s">
        <v>190</v>
      </c>
      <c r="B43" s="129">
        <v>2</v>
      </c>
      <c r="C43" s="125" t="s">
        <v>188</v>
      </c>
      <c r="D43" s="129">
        <f t="shared" si="0"/>
        <v>665.70500000000004</v>
      </c>
      <c r="E43" s="129">
        <v>1331.41</v>
      </c>
    </row>
    <row r="44" spans="1:5" x14ac:dyDescent="0.25">
      <c r="A44" s="126" t="s">
        <v>100</v>
      </c>
      <c r="B44" s="129">
        <v>1</v>
      </c>
      <c r="C44" s="125" t="s">
        <v>15</v>
      </c>
      <c r="D44" s="129">
        <f t="shared" si="0"/>
        <v>812.33</v>
      </c>
      <c r="E44" s="129">
        <v>812.33</v>
      </c>
    </row>
    <row r="45" spans="1:5" ht="30" x14ac:dyDescent="0.25">
      <c r="A45" s="126" t="s">
        <v>191</v>
      </c>
      <c r="B45" s="129">
        <v>2</v>
      </c>
      <c r="C45" s="125" t="s">
        <v>14</v>
      </c>
      <c r="D45" s="129">
        <f t="shared" si="0"/>
        <v>273.63499999999999</v>
      </c>
      <c r="E45" s="129">
        <v>547.27</v>
      </c>
    </row>
    <row r="46" spans="1:5" ht="30" x14ac:dyDescent="0.25">
      <c r="A46" s="126" t="s">
        <v>116</v>
      </c>
      <c r="B46" s="129">
        <v>0.27</v>
      </c>
      <c r="C46" s="125" t="s">
        <v>16</v>
      </c>
      <c r="D46" s="129">
        <f t="shared" si="0"/>
        <v>1814.6666666666665</v>
      </c>
      <c r="E46" s="129">
        <v>489.96</v>
      </c>
    </row>
    <row r="47" spans="1:5" ht="30" x14ac:dyDescent="0.25">
      <c r="A47" s="126" t="s">
        <v>267</v>
      </c>
      <c r="B47" s="129">
        <v>1</v>
      </c>
      <c r="C47" s="125" t="s">
        <v>268</v>
      </c>
      <c r="D47" s="129">
        <f t="shared" si="0"/>
        <v>548.07000000000005</v>
      </c>
      <c r="E47" s="129">
        <v>548.07000000000005</v>
      </c>
    </row>
    <row r="48" spans="1:5" ht="30" x14ac:dyDescent="0.25">
      <c r="A48" s="126" t="s">
        <v>269</v>
      </c>
      <c r="B48" s="129">
        <v>0.68100000000000005</v>
      </c>
      <c r="C48" s="125" t="s">
        <v>16</v>
      </c>
      <c r="D48" s="129">
        <f t="shared" si="0"/>
        <v>3630.8810572687225</v>
      </c>
      <c r="E48" s="129">
        <v>2472.63</v>
      </c>
    </row>
    <row r="49" spans="1:5" ht="30" x14ac:dyDescent="0.25">
      <c r="A49" s="126" t="s">
        <v>117</v>
      </c>
      <c r="B49" s="129">
        <v>0.1</v>
      </c>
      <c r="C49" s="125" t="s">
        <v>16</v>
      </c>
      <c r="D49" s="129">
        <f t="shared" si="0"/>
        <v>1791.3</v>
      </c>
      <c r="E49" s="129">
        <v>179.13</v>
      </c>
    </row>
    <row r="50" spans="1:5" ht="30" x14ac:dyDescent="0.25">
      <c r="A50" s="126" t="s">
        <v>74</v>
      </c>
      <c r="B50" s="129">
        <v>7.0000000000000007E-2</v>
      </c>
      <c r="C50" s="125" t="s">
        <v>75</v>
      </c>
      <c r="D50" s="129">
        <f t="shared" si="0"/>
        <v>27264.142857142855</v>
      </c>
      <c r="E50" s="129">
        <v>1908.49</v>
      </c>
    </row>
    <row r="51" spans="1:5" ht="30" x14ac:dyDescent="0.25">
      <c r="A51" s="126" t="s">
        <v>59</v>
      </c>
      <c r="B51" s="129">
        <v>3.282</v>
      </c>
      <c r="C51" s="125" t="s">
        <v>16</v>
      </c>
      <c r="D51" s="129">
        <f t="shared" si="0"/>
        <v>1805.2985984156001</v>
      </c>
      <c r="E51" s="129">
        <v>5924.99</v>
      </c>
    </row>
    <row r="52" spans="1:5" ht="30" x14ac:dyDescent="0.25">
      <c r="A52" s="126" t="s">
        <v>192</v>
      </c>
      <c r="B52" s="129">
        <v>0.01</v>
      </c>
      <c r="C52" s="125" t="s">
        <v>17</v>
      </c>
      <c r="D52" s="129">
        <f t="shared" si="0"/>
        <v>26770</v>
      </c>
      <c r="E52" s="129">
        <v>267.7</v>
      </c>
    </row>
    <row r="53" spans="1:5" x14ac:dyDescent="0.25">
      <c r="A53" s="126" t="s">
        <v>76</v>
      </c>
      <c r="B53" s="129">
        <v>0.63</v>
      </c>
      <c r="C53" s="125" t="s">
        <v>15</v>
      </c>
      <c r="D53" s="129">
        <f t="shared" si="0"/>
        <v>15805.269841269841</v>
      </c>
      <c r="E53" s="129">
        <v>9957.32</v>
      </c>
    </row>
    <row r="54" spans="1:5" ht="30" x14ac:dyDescent="0.25">
      <c r="A54" s="126" t="s">
        <v>62</v>
      </c>
      <c r="B54" s="129">
        <v>7</v>
      </c>
      <c r="C54" s="125" t="s">
        <v>18</v>
      </c>
      <c r="D54" s="129">
        <f t="shared" si="0"/>
        <v>226.74571428571429</v>
      </c>
      <c r="E54" s="129">
        <v>1587.22</v>
      </c>
    </row>
    <row r="55" spans="1:5" x14ac:dyDescent="0.25">
      <c r="A55" s="126" t="s">
        <v>194</v>
      </c>
      <c r="B55" s="129">
        <v>3</v>
      </c>
      <c r="C55" s="125" t="s">
        <v>104</v>
      </c>
      <c r="D55" s="129">
        <f t="shared" si="0"/>
        <v>72.576666666666668</v>
      </c>
      <c r="E55" s="129">
        <v>217.73</v>
      </c>
    </row>
    <row r="56" spans="1:5" x14ac:dyDescent="0.25">
      <c r="A56" s="126" t="s">
        <v>270</v>
      </c>
      <c r="B56" s="129">
        <v>1</v>
      </c>
      <c r="C56" s="125" t="s">
        <v>13</v>
      </c>
      <c r="D56" s="129">
        <f t="shared" si="0"/>
        <v>7308.67</v>
      </c>
      <c r="E56" s="129">
        <v>7308.67</v>
      </c>
    </row>
    <row r="57" spans="1:5" x14ac:dyDescent="0.25">
      <c r="A57" s="126" t="s">
        <v>195</v>
      </c>
      <c r="B57" s="129">
        <v>1</v>
      </c>
      <c r="C57" s="125" t="s">
        <v>14</v>
      </c>
      <c r="D57" s="129">
        <f t="shared" si="0"/>
        <v>8476.82</v>
      </c>
      <c r="E57" s="129">
        <v>8476.82</v>
      </c>
    </row>
    <row r="58" spans="1:5" x14ac:dyDescent="0.25">
      <c r="A58" s="126" t="s">
        <v>271</v>
      </c>
      <c r="B58" s="129">
        <v>1</v>
      </c>
      <c r="C58" s="125" t="s">
        <v>104</v>
      </c>
      <c r="D58" s="129">
        <f t="shared" si="0"/>
        <v>1679.59</v>
      </c>
      <c r="E58" s="129">
        <v>1679.59</v>
      </c>
    </row>
    <row r="59" spans="1:5" ht="30" x14ac:dyDescent="0.25">
      <c r="A59" s="126" t="s">
        <v>272</v>
      </c>
      <c r="B59" s="129">
        <v>1</v>
      </c>
      <c r="C59" s="125" t="s">
        <v>19</v>
      </c>
      <c r="D59" s="129">
        <f t="shared" si="0"/>
        <v>716.63</v>
      </c>
      <c r="E59" s="129">
        <v>716.63</v>
      </c>
    </row>
    <row r="60" spans="1:5" ht="30" x14ac:dyDescent="0.25">
      <c r="A60" s="126" t="s">
        <v>273</v>
      </c>
      <c r="B60" s="129">
        <v>1</v>
      </c>
      <c r="C60" s="125" t="s">
        <v>19</v>
      </c>
      <c r="D60" s="129">
        <f t="shared" si="0"/>
        <v>610.09</v>
      </c>
      <c r="E60" s="129">
        <v>610.09</v>
      </c>
    </row>
    <row r="61" spans="1:5" x14ac:dyDescent="0.25">
      <c r="A61" s="126" t="s">
        <v>274</v>
      </c>
      <c r="B61" s="129">
        <v>1</v>
      </c>
      <c r="C61" s="125" t="s">
        <v>200</v>
      </c>
      <c r="D61" s="129">
        <f t="shared" si="0"/>
        <v>269.58</v>
      </c>
      <c r="E61" s="129">
        <v>269.58</v>
      </c>
    </row>
    <row r="62" spans="1:5" x14ac:dyDescent="0.25">
      <c r="A62" s="126" t="s">
        <v>65</v>
      </c>
      <c r="B62" s="129">
        <v>33</v>
      </c>
      <c r="C62" s="125" t="s">
        <v>19</v>
      </c>
      <c r="D62" s="129">
        <f t="shared" si="0"/>
        <v>271.06424242424242</v>
      </c>
      <c r="E62" s="129">
        <v>8945.1200000000008</v>
      </c>
    </row>
    <row r="63" spans="1:5" ht="30" x14ac:dyDescent="0.25">
      <c r="A63" s="126" t="s">
        <v>275</v>
      </c>
      <c r="B63" s="129">
        <v>2</v>
      </c>
      <c r="C63" s="125" t="s">
        <v>276</v>
      </c>
      <c r="D63" s="129">
        <f t="shared" si="0"/>
        <v>69.555000000000007</v>
      </c>
      <c r="E63" s="129">
        <v>139.11000000000001</v>
      </c>
    </row>
    <row r="64" spans="1:5" s="103" customFormat="1" ht="28.5" x14ac:dyDescent="0.2">
      <c r="A64" s="131" t="s">
        <v>277</v>
      </c>
      <c r="B64" s="132"/>
      <c r="C64" s="132"/>
      <c r="D64" s="129"/>
      <c r="E64" s="132"/>
    </row>
    <row r="65" spans="1:5" ht="30" x14ac:dyDescent="0.25">
      <c r="A65" s="126" t="s">
        <v>224</v>
      </c>
      <c r="B65" s="129">
        <v>0.99</v>
      </c>
      <c r="C65" s="125" t="s">
        <v>119</v>
      </c>
      <c r="D65" s="129">
        <f t="shared" si="0"/>
        <v>2584.0808080808079</v>
      </c>
      <c r="E65" s="129">
        <v>2558.2399999999998</v>
      </c>
    </row>
    <row r="66" spans="1:5" x14ac:dyDescent="0.25">
      <c r="A66" s="126" t="s">
        <v>278</v>
      </c>
      <c r="B66" s="129">
        <v>1</v>
      </c>
      <c r="C66" s="125" t="s">
        <v>13</v>
      </c>
      <c r="D66" s="129">
        <f t="shared" si="0"/>
        <v>229.25</v>
      </c>
      <c r="E66" s="129">
        <v>229.25</v>
      </c>
    </row>
    <row r="67" spans="1:5" x14ac:dyDescent="0.25">
      <c r="A67" s="126" t="s">
        <v>279</v>
      </c>
      <c r="B67" s="129">
        <v>1.9E-2</v>
      </c>
      <c r="C67" s="125" t="s">
        <v>81</v>
      </c>
      <c r="D67" s="129">
        <f t="shared" si="0"/>
        <v>20617.368421052633</v>
      </c>
      <c r="E67" s="129">
        <v>391.73</v>
      </c>
    </row>
    <row r="68" spans="1:5" x14ac:dyDescent="0.25">
      <c r="A68" s="126" t="s">
        <v>136</v>
      </c>
      <c r="B68" s="129">
        <v>0.2</v>
      </c>
      <c r="C68" s="125" t="s">
        <v>120</v>
      </c>
      <c r="D68" s="129">
        <f t="shared" si="0"/>
        <v>1416.25</v>
      </c>
      <c r="E68" s="129">
        <v>283.25</v>
      </c>
    </row>
    <row r="69" spans="1:5" ht="30" x14ac:dyDescent="0.25">
      <c r="A69" s="126" t="s">
        <v>280</v>
      </c>
      <c r="B69" s="129">
        <v>0.02</v>
      </c>
      <c r="C69" s="125" t="s">
        <v>75</v>
      </c>
      <c r="D69" s="129">
        <f t="shared" si="0"/>
        <v>23034.5</v>
      </c>
      <c r="E69" s="129">
        <v>460.69</v>
      </c>
    </row>
    <row r="70" spans="1:5" ht="30" x14ac:dyDescent="0.25">
      <c r="A70" s="126" t="s">
        <v>66</v>
      </c>
      <c r="B70" s="129">
        <v>1.643</v>
      </c>
      <c r="C70" s="125" t="s">
        <v>16</v>
      </c>
      <c r="D70" s="129">
        <f t="shared" si="0"/>
        <v>1814.2300669507001</v>
      </c>
      <c r="E70" s="129">
        <v>2980.78</v>
      </c>
    </row>
    <row r="71" spans="1:5" ht="30" x14ac:dyDescent="0.25">
      <c r="A71" s="126" t="s">
        <v>205</v>
      </c>
      <c r="B71" s="129">
        <v>1.6419999999999999</v>
      </c>
      <c r="C71" s="125" t="s">
        <v>16</v>
      </c>
      <c r="D71" s="129">
        <f t="shared" si="0"/>
        <v>1834.2752740560295</v>
      </c>
      <c r="E71" s="129">
        <v>3011.88</v>
      </c>
    </row>
    <row r="72" spans="1:5" ht="30" x14ac:dyDescent="0.25">
      <c r="A72" s="126" t="s">
        <v>281</v>
      </c>
      <c r="B72" s="129">
        <v>100</v>
      </c>
      <c r="C72" s="125" t="s">
        <v>67</v>
      </c>
      <c r="D72" s="129">
        <f t="shared" si="0"/>
        <v>36.686300000000003</v>
      </c>
      <c r="E72" s="129">
        <v>3668.63</v>
      </c>
    </row>
    <row r="73" spans="1:5" ht="30" x14ac:dyDescent="0.25">
      <c r="A73" s="126" t="s">
        <v>282</v>
      </c>
      <c r="B73" s="129">
        <v>70</v>
      </c>
      <c r="C73" s="125" t="s">
        <v>283</v>
      </c>
      <c r="D73" s="129">
        <f t="shared" si="0"/>
        <v>72.224999999999994</v>
      </c>
      <c r="E73" s="129">
        <v>5055.75</v>
      </c>
    </row>
    <row r="74" spans="1:5" ht="30" x14ac:dyDescent="0.25">
      <c r="A74" s="126" t="s">
        <v>208</v>
      </c>
      <c r="B74" s="129" t="s">
        <v>297</v>
      </c>
      <c r="C74" s="125" t="s">
        <v>16</v>
      </c>
      <c r="D74" s="129">
        <f>E74</f>
        <v>3085.6</v>
      </c>
      <c r="E74" s="129">
        <v>3085.6</v>
      </c>
    </row>
    <row r="75" spans="1:5" x14ac:dyDescent="0.25">
      <c r="A75" s="126" t="s">
        <v>284</v>
      </c>
      <c r="B75" s="129">
        <v>8</v>
      </c>
      <c r="C75" s="125" t="s">
        <v>285</v>
      </c>
      <c r="D75" s="129">
        <f t="shared" si="0"/>
        <v>239.53375</v>
      </c>
      <c r="E75" s="129">
        <v>1916.27</v>
      </c>
    </row>
    <row r="76" spans="1:5" ht="30" x14ac:dyDescent="0.25">
      <c r="A76" s="126" t="s">
        <v>286</v>
      </c>
      <c r="B76" s="129">
        <v>0.2</v>
      </c>
      <c r="C76" s="125" t="s">
        <v>16</v>
      </c>
      <c r="D76" s="129">
        <f t="shared" si="0"/>
        <v>1266.6500000000001</v>
      </c>
      <c r="E76" s="129">
        <v>253.33</v>
      </c>
    </row>
    <row r="77" spans="1:5" x14ac:dyDescent="0.25">
      <c r="A77" s="126" t="s">
        <v>111</v>
      </c>
      <c r="B77" s="129">
        <v>0.06</v>
      </c>
      <c r="C77" s="125" t="s">
        <v>16</v>
      </c>
      <c r="D77" s="129">
        <f t="shared" si="0"/>
        <v>1265.5000000000002</v>
      </c>
      <c r="E77" s="129">
        <v>75.930000000000007</v>
      </c>
    </row>
    <row r="78" spans="1:5" x14ac:dyDescent="0.25">
      <c r="A78" s="126" t="s">
        <v>287</v>
      </c>
      <c r="B78" s="129">
        <v>0.03</v>
      </c>
      <c r="C78" s="125" t="s">
        <v>15</v>
      </c>
      <c r="D78" s="129">
        <f t="shared" si="0"/>
        <v>7615.666666666667</v>
      </c>
      <c r="E78" s="129">
        <v>228.47</v>
      </c>
    </row>
    <row r="79" spans="1:5" ht="30" x14ac:dyDescent="0.25">
      <c r="A79" s="126" t="s">
        <v>112</v>
      </c>
      <c r="B79" s="129">
        <v>0.01</v>
      </c>
      <c r="C79" s="125" t="s">
        <v>82</v>
      </c>
      <c r="D79" s="129">
        <f t="shared" si="0"/>
        <v>34013</v>
      </c>
      <c r="E79" s="129">
        <v>340.13</v>
      </c>
    </row>
    <row r="80" spans="1:5" x14ac:dyDescent="0.25">
      <c r="A80" s="126" t="s">
        <v>288</v>
      </c>
      <c r="B80" s="129">
        <v>1.9E-2</v>
      </c>
      <c r="C80" s="125" t="s">
        <v>81</v>
      </c>
      <c r="D80" s="129">
        <f t="shared" si="0"/>
        <v>14670.000000000002</v>
      </c>
      <c r="E80" s="129">
        <v>278.73</v>
      </c>
    </row>
    <row r="81" spans="1:5" s="103" customFormat="1" ht="28.5" x14ac:dyDescent="0.2">
      <c r="A81" s="131" t="s">
        <v>38</v>
      </c>
      <c r="B81" s="132"/>
      <c r="C81" s="132"/>
      <c r="D81" s="132"/>
      <c r="E81" s="132"/>
    </row>
    <row r="82" spans="1:5" ht="30" x14ac:dyDescent="0.25">
      <c r="A82" s="126" t="s">
        <v>57</v>
      </c>
      <c r="B82" s="129" t="s">
        <v>232</v>
      </c>
      <c r="C82" s="125" t="s">
        <v>11</v>
      </c>
      <c r="D82" s="129">
        <f>E82</f>
        <v>9629.91</v>
      </c>
      <c r="E82" s="129">
        <v>9629.91</v>
      </c>
    </row>
    <row r="83" spans="1:5" s="103" customFormat="1" ht="14.25" x14ac:dyDescent="0.2">
      <c r="A83" s="131" t="s">
        <v>78</v>
      </c>
      <c r="B83" s="132"/>
      <c r="C83" s="132"/>
      <c r="D83" s="132"/>
      <c r="E83" s="132"/>
    </row>
    <row r="84" spans="1:5" x14ac:dyDescent="0.25">
      <c r="A84" s="126" t="s">
        <v>79</v>
      </c>
      <c r="B84" s="129" t="s">
        <v>232</v>
      </c>
      <c r="C84" s="125" t="s">
        <v>11</v>
      </c>
      <c r="D84" s="129">
        <f>E84</f>
        <v>21600</v>
      </c>
      <c r="E84" s="129">
        <v>21600</v>
      </c>
    </row>
    <row r="85" spans="1:5" s="103" customFormat="1" ht="28.5" x14ac:dyDescent="0.2">
      <c r="A85" s="131" t="s">
        <v>289</v>
      </c>
      <c r="B85" s="132"/>
      <c r="C85" s="132"/>
      <c r="D85" s="132"/>
      <c r="E85" s="132"/>
    </row>
    <row r="86" spans="1:5" x14ac:dyDescent="0.25">
      <c r="A86" s="126" t="s">
        <v>290</v>
      </c>
      <c r="B86" s="129" t="s">
        <v>22</v>
      </c>
      <c r="C86" s="125" t="s">
        <v>11</v>
      </c>
      <c r="D86" s="129">
        <f>E86</f>
        <v>1715.56</v>
      </c>
      <c r="E86" s="129">
        <v>1715.56</v>
      </c>
    </row>
    <row r="87" spans="1:5" s="28" customFormat="1" x14ac:dyDescent="0.25">
      <c r="A87" s="35" t="s">
        <v>10</v>
      </c>
      <c r="B87" s="40"/>
      <c r="C87" s="40"/>
      <c r="D87" s="60"/>
      <c r="E87" s="61"/>
    </row>
    <row r="88" spans="1:5" s="28" customFormat="1" x14ac:dyDescent="0.25">
      <c r="A88" s="138" t="s">
        <v>301</v>
      </c>
      <c r="B88" s="41"/>
      <c r="C88" s="41"/>
      <c r="D88" s="58"/>
      <c r="E88" s="98">
        <v>4320</v>
      </c>
    </row>
    <row r="89" spans="1:5" s="28" customFormat="1" x14ac:dyDescent="0.25">
      <c r="A89" s="36" t="s">
        <v>70</v>
      </c>
      <c r="B89" s="41" t="s">
        <v>21</v>
      </c>
      <c r="C89" s="41" t="s">
        <v>11</v>
      </c>
      <c r="D89" s="58">
        <f>E89</f>
        <v>46081.5</v>
      </c>
      <c r="E89" s="59">
        <f>SUM(E16:E88)*10%</f>
        <v>46081.5</v>
      </c>
    </row>
    <row r="90" spans="1:5" s="103" customFormat="1" ht="14.25" x14ac:dyDescent="0.2">
      <c r="A90" s="133" t="s">
        <v>24</v>
      </c>
      <c r="B90" s="134"/>
      <c r="C90" s="135"/>
      <c r="D90" s="136"/>
      <c r="E90" s="134">
        <f>SUM(E16:E89)</f>
        <v>506896.49999999994</v>
      </c>
    </row>
    <row r="93" spans="1:5" ht="39.75" customHeight="1" x14ac:dyDescent="0.25">
      <c r="A93" s="218" t="s">
        <v>302</v>
      </c>
      <c r="B93" s="218"/>
      <c r="C93" s="218"/>
      <c r="D93" s="218"/>
      <c r="E93" s="218"/>
    </row>
    <row r="94" spans="1:5" ht="27.75" customHeight="1" x14ac:dyDescent="0.25">
      <c r="A94" s="218" t="s">
        <v>291</v>
      </c>
      <c r="B94" s="218"/>
      <c r="C94" s="218"/>
      <c r="D94" s="218"/>
      <c r="E94" s="218"/>
    </row>
    <row r="95" spans="1:5" ht="24" customHeight="1" x14ac:dyDescent="0.25">
      <c r="A95" s="218" t="s">
        <v>292</v>
      </c>
      <c r="B95" s="218"/>
      <c r="C95" s="218"/>
      <c r="D95" s="218"/>
      <c r="E95" s="218"/>
    </row>
    <row r="96" spans="1:5" ht="30.75" customHeight="1" x14ac:dyDescent="0.25">
      <c r="A96" s="218" t="s">
        <v>293</v>
      </c>
      <c r="B96" s="218"/>
      <c r="C96" s="218"/>
      <c r="D96" s="218"/>
      <c r="E96" s="218"/>
    </row>
    <row r="98" spans="1:4" ht="24.75" customHeight="1" x14ac:dyDescent="0.25"/>
    <row r="99" spans="1:4" ht="18.75" customHeight="1" x14ac:dyDescent="0.25">
      <c r="A99" s="122" t="s">
        <v>303</v>
      </c>
    </row>
    <row r="100" spans="1:4" ht="15.75" customHeight="1" x14ac:dyDescent="0.25">
      <c r="A100" s="123" t="s">
        <v>298</v>
      </c>
    </row>
    <row r="101" spans="1:4" ht="10.5" customHeight="1" x14ac:dyDescent="0.25">
      <c r="B101" s="121"/>
      <c r="D101" s="121" t="s">
        <v>26</v>
      </c>
    </row>
    <row r="103" spans="1:4" x14ac:dyDescent="0.25">
      <c r="A103" s="122" t="s">
        <v>294</v>
      </c>
    </row>
    <row r="104" spans="1:4" ht="10.5" customHeight="1" x14ac:dyDescent="0.25">
      <c r="B104" s="121"/>
      <c r="D104" s="121" t="s">
        <v>26</v>
      </c>
    </row>
    <row r="105" spans="1:4" ht="11.25" customHeight="1" x14ac:dyDescent="0.25"/>
  </sheetData>
  <mergeCells count="10">
    <mergeCell ref="A94:E94"/>
    <mergeCell ref="A95:E95"/>
    <mergeCell ref="A96:E96"/>
    <mergeCell ref="A93:E9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view="pageBreakPreview" topLeftCell="B1" zoomScaleNormal="100" zoomScaleSheetLayoutView="100" workbookViewId="0">
      <selection activeCell="F27" sqref="F27:F28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27.75" customHeight="1" x14ac:dyDescent="0.3">
      <c r="A1" s="209" t="s">
        <v>304</v>
      </c>
      <c r="B1" s="209"/>
      <c r="C1" s="209"/>
      <c r="D1" s="209"/>
      <c r="E1" s="209"/>
      <c r="F1" s="209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305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0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23.25" customHeight="1" x14ac:dyDescent="0.25">
      <c r="A5" s="210" t="s">
        <v>153</v>
      </c>
      <c r="B5" s="210"/>
      <c r="C5" s="210"/>
      <c r="D5" s="210"/>
      <c r="E5" s="210"/>
      <c r="F5" s="210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6" t="s">
        <v>154</v>
      </c>
      <c r="B6" s="106">
        <v>4</v>
      </c>
      <c r="C6" s="106" t="s">
        <v>155</v>
      </c>
      <c r="D6" s="137">
        <v>2452</v>
      </c>
      <c r="E6" s="106" t="s">
        <v>156</v>
      </c>
      <c r="F6" s="108">
        <v>1403</v>
      </c>
      <c r="G6" s="69"/>
      <c r="H6" s="71"/>
      <c r="I6" s="72"/>
      <c r="J6" s="73"/>
      <c r="K6" s="140"/>
      <c r="L6" s="75"/>
      <c r="M6" s="75"/>
      <c r="N6" s="75"/>
      <c r="O6" s="75"/>
      <c r="P6" s="76"/>
      <c r="Q6" s="211"/>
      <c r="R6" s="212"/>
      <c r="S6" s="77"/>
    </row>
    <row r="7" spans="1:19" s="80" customFormat="1" ht="32.25" customHeight="1" x14ac:dyDescent="0.25">
      <c r="A7" s="106" t="s">
        <v>157</v>
      </c>
      <c r="B7" s="106">
        <v>3</v>
      </c>
      <c r="C7" s="106" t="s">
        <v>158</v>
      </c>
      <c r="D7" s="137">
        <v>809.8</v>
      </c>
      <c r="E7" s="106" t="s">
        <v>159</v>
      </c>
      <c r="F7" s="108">
        <v>935.4</v>
      </c>
      <c r="G7" s="69"/>
      <c r="H7" s="71"/>
      <c r="I7" s="72"/>
      <c r="J7" s="73"/>
      <c r="K7" s="140"/>
      <c r="L7" s="75"/>
      <c r="M7" s="75"/>
      <c r="N7" s="75"/>
      <c r="O7" s="75"/>
      <c r="P7" s="76"/>
      <c r="Q7" s="211"/>
      <c r="R7" s="213"/>
      <c r="S7" s="79"/>
    </row>
    <row r="8" spans="1:19" s="80" customFormat="1" ht="33.75" customHeight="1" x14ac:dyDescent="0.25">
      <c r="A8" s="106" t="s">
        <v>160</v>
      </c>
      <c r="B8" s="106">
        <v>37</v>
      </c>
      <c r="C8" s="106" t="s">
        <v>161</v>
      </c>
      <c r="D8" s="108">
        <v>295.5</v>
      </c>
      <c r="E8" s="106" t="s">
        <v>162</v>
      </c>
      <c r="F8" s="108">
        <v>412.4</v>
      </c>
      <c r="G8" s="69"/>
      <c r="H8" s="71"/>
      <c r="I8" s="72"/>
      <c r="J8" s="73"/>
      <c r="K8" s="140"/>
      <c r="L8" s="75"/>
      <c r="M8" s="75"/>
      <c r="N8" s="75"/>
      <c r="O8" s="75"/>
      <c r="P8" s="76"/>
      <c r="Q8" s="211"/>
      <c r="R8" s="212"/>
      <c r="S8" s="79"/>
    </row>
    <row r="9" spans="1:19" s="80" customFormat="1" ht="21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40"/>
      <c r="L9" s="75"/>
      <c r="M9" s="75"/>
      <c r="N9" s="75"/>
      <c r="O9" s="75"/>
      <c r="P9" s="69"/>
      <c r="Q9" s="140"/>
      <c r="R9" s="141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39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6" t="s">
        <v>163</v>
      </c>
      <c r="B11" s="207"/>
      <c r="C11" s="207"/>
      <c r="D11" s="207"/>
      <c r="E11" s="208"/>
      <c r="F11" s="87" t="s">
        <v>164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4" customFormat="1" ht="30" customHeight="1" x14ac:dyDescent="0.25">
      <c r="A12" s="196" t="s">
        <v>166</v>
      </c>
      <c r="B12" s="197"/>
      <c r="C12" s="197"/>
      <c r="D12" s="197"/>
      <c r="E12" s="198"/>
      <c r="F12" s="112">
        <v>8733.7850000002072</v>
      </c>
      <c r="G12" s="113"/>
    </row>
    <row r="13" spans="1:19" s="114" customFormat="1" ht="30" customHeight="1" x14ac:dyDescent="0.25">
      <c r="A13" s="196" t="s">
        <v>167</v>
      </c>
      <c r="B13" s="197"/>
      <c r="C13" s="197"/>
      <c r="D13" s="197"/>
      <c r="E13" s="198"/>
      <c r="F13" s="112">
        <v>125492.19000000006</v>
      </c>
    </row>
    <row r="14" spans="1:19" s="114" customFormat="1" ht="30" customHeight="1" x14ac:dyDescent="0.25">
      <c r="A14" s="196" t="s">
        <v>168</v>
      </c>
      <c r="B14" s="197"/>
      <c r="C14" s="197"/>
      <c r="D14" s="197"/>
      <c r="E14" s="198"/>
      <c r="F14" s="115">
        <f>SUM(F15:F17)</f>
        <v>547174.35</v>
      </c>
    </row>
    <row r="15" spans="1:19" s="86" customFormat="1" ht="28.5" customHeight="1" x14ac:dyDescent="0.25">
      <c r="A15" s="203" t="s">
        <v>169</v>
      </c>
      <c r="B15" s="204"/>
      <c r="C15" s="204"/>
      <c r="D15" s="204"/>
      <c r="E15" s="205"/>
      <c r="F15" s="89">
        <f>405906.7+2452+1968.37</f>
        <v>410327.07</v>
      </c>
    </row>
    <row r="16" spans="1:19" s="86" customFormat="1" ht="24.75" customHeight="1" x14ac:dyDescent="0.25">
      <c r="A16" s="203" t="s">
        <v>170</v>
      </c>
      <c r="B16" s="204"/>
      <c r="C16" s="204"/>
      <c r="D16" s="204"/>
      <c r="E16" s="205"/>
      <c r="F16" s="89">
        <v>134297.28</v>
      </c>
    </row>
    <row r="17" spans="1:19" s="86" customFormat="1" ht="30" customHeight="1" x14ac:dyDescent="0.25">
      <c r="A17" s="203" t="s">
        <v>171</v>
      </c>
      <c r="B17" s="204"/>
      <c r="C17" s="204"/>
      <c r="D17" s="204"/>
      <c r="E17" s="205"/>
      <c r="F17" s="89">
        <v>2550</v>
      </c>
    </row>
    <row r="18" spans="1:19" s="114" customFormat="1" ht="30" customHeight="1" x14ac:dyDescent="0.25">
      <c r="A18" s="196" t="s">
        <v>172</v>
      </c>
      <c r="B18" s="197"/>
      <c r="C18" s="197"/>
      <c r="D18" s="197"/>
      <c r="E18" s="198"/>
      <c r="F18" s="115">
        <f>SUM(F19:F22)</f>
        <v>651097.03999999992</v>
      </c>
    </row>
    <row r="19" spans="1:19" s="86" customFormat="1" ht="30" customHeight="1" x14ac:dyDescent="0.25">
      <c r="A19" s="203" t="s">
        <v>169</v>
      </c>
      <c r="B19" s="204"/>
      <c r="C19" s="204"/>
      <c r="D19" s="204"/>
      <c r="E19" s="205"/>
      <c r="F19" s="89">
        <f>420982.8+1968.37</f>
        <v>422951.17</v>
      </c>
    </row>
    <row r="20" spans="1:19" s="86" customFormat="1" ht="30" customHeight="1" x14ac:dyDescent="0.25">
      <c r="A20" s="203" t="s">
        <v>170</v>
      </c>
      <c r="B20" s="204"/>
      <c r="C20" s="204"/>
      <c r="D20" s="204"/>
      <c r="E20" s="205"/>
      <c r="F20" s="89">
        <v>137025.65</v>
      </c>
    </row>
    <row r="21" spans="1:19" s="90" customFormat="1" ht="30" customHeight="1" x14ac:dyDescent="0.2">
      <c r="A21" s="203" t="s">
        <v>171</v>
      </c>
      <c r="B21" s="204"/>
      <c r="C21" s="204"/>
      <c r="D21" s="204"/>
      <c r="E21" s="205"/>
      <c r="F21" s="89">
        <v>2125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90" customFormat="1" ht="30" customHeight="1" x14ac:dyDescent="0.2">
      <c r="A22" s="219" t="s">
        <v>344</v>
      </c>
      <c r="B22" s="220"/>
      <c r="C22" s="220"/>
      <c r="D22" s="220"/>
      <c r="E22" s="221"/>
      <c r="F22" s="89">
        <v>88995.22</v>
      </c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</row>
    <row r="23" spans="1:19" s="116" customFormat="1" ht="30" customHeight="1" x14ac:dyDescent="0.25">
      <c r="A23" s="196" t="s">
        <v>173</v>
      </c>
      <c r="B23" s="197"/>
      <c r="C23" s="197"/>
      <c r="D23" s="197"/>
      <c r="E23" s="198"/>
      <c r="F23" s="115">
        <f>F12+F18</f>
        <v>659830.82500000019</v>
      </c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6" t="s">
        <v>174</v>
      </c>
      <c r="B24" s="197"/>
      <c r="C24" s="197"/>
      <c r="D24" s="197"/>
      <c r="E24" s="198"/>
      <c r="F24" s="115">
        <f>Лист1!E92</f>
        <v>539332.30149999994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6" t="s">
        <v>342</v>
      </c>
      <c r="B25" s="197"/>
      <c r="C25" s="197"/>
      <c r="D25" s="197"/>
      <c r="E25" s="198"/>
      <c r="F25" s="115">
        <v>88995.22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116" customFormat="1" ht="30" customHeight="1" x14ac:dyDescent="0.25">
      <c r="A26" s="196" t="s">
        <v>343</v>
      </c>
      <c r="B26" s="197"/>
      <c r="C26" s="197"/>
      <c r="D26" s="197"/>
      <c r="E26" s="198"/>
      <c r="F26" s="115">
        <v>889.95</v>
      </c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</row>
    <row r="27" spans="1:19" s="116" customFormat="1" ht="30" customHeight="1" x14ac:dyDescent="0.25">
      <c r="A27" s="196" t="s">
        <v>306</v>
      </c>
      <c r="B27" s="197"/>
      <c r="C27" s="197"/>
      <c r="D27" s="197"/>
      <c r="E27" s="198"/>
      <c r="F27" s="115">
        <f>F23-F24-F25-F26</f>
        <v>30613.353500000241</v>
      </c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</row>
    <row r="28" spans="1:19" s="116" customFormat="1" ht="30" customHeight="1" x14ac:dyDescent="0.25">
      <c r="A28" s="196" t="s">
        <v>176</v>
      </c>
      <c r="B28" s="197"/>
      <c r="C28" s="197"/>
      <c r="D28" s="197"/>
      <c r="E28" s="198"/>
      <c r="F28" s="112">
        <f>F13+F14-F18+F25</f>
        <v>110564.72000000012</v>
      </c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</row>
    <row r="29" spans="1:19" s="90" customFormat="1" ht="11.45" customHeight="1" x14ac:dyDescent="0.25">
      <c r="A29" s="91"/>
      <c r="B29" s="91"/>
      <c r="C29" s="91"/>
      <c r="D29" s="91"/>
      <c r="E29" s="91"/>
      <c r="F29" s="91"/>
    </row>
    <row r="30" spans="1:19" s="92" customFormat="1" ht="17.25" customHeight="1" x14ac:dyDescent="0.2">
      <c r="A30" s="195" t="s">
        <v>177</v>
      </c>
      <c r="B30" s="195"/>
      <c r="C30" s="195"/>
      <c r="D30" s="195"/>
    </row>
    <row r="31" spans="1:19" s="64" customFormat="1" ht="21.75" customHeight="1" x14ac:dyDescent="0.25">
      <c r="A31" s="199" t="s">
        <v>178</v>
      </c>
      <c r="B31" s="199"/>
      <c r="C31" s="199"/>
      <c r="D31" s="199"/>
    </row>
    <row r="32" spans="1:19" s="64" customFormat="1" ht="22.5" customHeight="1" x14ac:dyDescent="0.25">
      <c r="A32" s="195" t="s">
        <v>44</v>
      </c>
      <c r="B32" s="195"/>
      <c r="C32" s="195"/>
      <c r="D32" s="195"/>
    </row>
    <row r="33" spans="1:4" s="64" customFormat="1" ht="22.5" customHeight="1" x14ac:dyDescent="0.25">
      <c r="A33" s="195" t="s">
        <v>45</v>
      </c>
      <c r="B33" s="195"/>
      <c r="C33" s="195"/>
      <c r="D33" s="65"/>
    </row>
  </sheetData>
  <mergeCells count="27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3:C33"/>
    <mergeCell ref="A18:E18"/>
    <mergeCell ref="A19:E19"/>
    <mergeCell ref="A20:E20"/>
    <mergeCell ref="A21:E21"/>
    <mergeCell ref="A23:E23"/>
    <mergeCell ref="A24:E24"/>
    <mergeCell ref="A27:E27"/>
    <mergeCell ref="A28:E28"/>
    <mergeCell ref="A30:D30"/>
    <mergeCell ref="A31:D31"/>
    <mergeCell ref="A32:D32"/>
    <mergeCell ref="A25:E25"/>
    <mergeCell ref="A26:E26"/>
    <mergeCell ref="A22:E22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7"/>
  <sheetViews>
    <sheetView view="pageBreakPreview" topLeftCell="A10" zoomScaleNormal="100" zoomScaleSheetLayoutView="100" workbookViewId="0">
      <selection activeCell="A22" sqref="A22:E22"/>
    </sheetView>
  </sheetViews>
  <sheetFormatPr defaultRowHeight="15" x14ac:dyDescent="0.25"/>
  <cols>
    <col min="1" max="1" width="56.85546875" style="142" customWidth="1"/>
    <col min="2" max="2" width="13.85546875" style="142" customWidth="1"/>
    <col min="3" max="3" width="12.42578125" style="142" customWidth="1"/>
    <col min="4" max="4" width="12.85546875" style="142" customWidth="1"/>
    <col min="5" max="5" width="14.7109375" style="142" customWidth="1"/>
    <col min="6" max="255" width="8.140625" style="142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42" customFormat="1" ht="23.25" customHeight="1" x14ac:dyDescent="0.25">
      <c r="A1" s="222"/>
      <c r="B1" s="222"/>
      <c r="C1" s="222"/>
      <c r="D1" s="222"/>
      <c r="E1" s="222"/>
    </row>
    <row r="2" spans="1:5" s="142" customFormat="1" x14ac:dyDescent="0.25">
      <c r="A2" s="222" t="s">
        <v>239</v>
      </c>
      <c r="B2" s="222"/>
      <c r="C2" s="222"/>
      <c r="D2" s="222"/>
      <c r="E2" s="222"/>
    </row>
    <row r="3" spans="1:5" s="142" customFormat="1" ht="15.75" customHeight="1" x14ac:dyDescent="0.25">
      <c r="B3" s="222" t="s">
        <v>295</v>
      </c>
      <c r="C3" s="222"/>
      <c r="D3" s="222"/>
      <c r="E3" s="222"/>
    </row>
    <row r="4" spans="1:5" s="142" customFormat="1" x14ac:dyDescent="0.25">
      <c r="A4" s="224" t="s">
        <v>240</v>
      </c>
      <c r="B4" s="224"/>
      <c r="C4" s="224"/>
      <c r="D4" s="224"/>
      <c r="E4" s="224"/>
    </row>
    <row r="5" spans="1:5" s="142" customFormat="1" x14ac:dyDescent="0.25">
      <c r="A5" s="224" t="s">
        <v>241</v>
      </c>
      <c r="B5" s="224"/>
      <c r="C5" s="224"/>
      <c r="D5" s="224"/>
      <c r="E5" s="224"/>
    </row>
    <row r="6" spans="1:5" s="142" customFormat="1" ht="26.25" customHeight="1" x14ac:dyDescent="0.25">
      <c r="A6" s="222" t="s">
        <v>242</v>
      </c>
      <c r="B6" s="222"/>
      <c r="C6" s="222"/>
      <c r="D6" s="222"/>
      <c r="E6" s="142" t="s">
        <v>307</v>
      </c>
    </row>
    <row r="7" spans="1:5" s="142" customFormat="1" x14ac:dyDescent="0.25">
      <c r="A7" s="222"/>
      <c r="B7" s="222"/>
      <c r="C7" s="222"/>
      <c r="D7" s="222"/>
      <c r="E7" s="222"/>
    </row>
    <row r="8" spans="1:5" s="142" customFormat="1" ht="28.5" customHeight="1" x14ac:dyDescent="0.25">
      <c r="A8" s="223" t="s">
        <v>296</v>
      </c>
      <c r="B8" s="223"/>
      <c r="C8" s="223"/>
      <c r="D8" s="223"/>
      <c r="E8" s="223"/>
    </row>
    <row r="9" spans="1:5" s="142" customFormat="1" ht="29.25" customHeight="1" x14ac:dyDescent="0.25">
      <c r="A9" s="223" t="s">
        <v>244</v>
      </c>
      <c r="B9" s="223"/>
      <c r="C9" s="223"/>
      <c r="D9" s="223"/>
      <c r="E9" s="223"/>
    </row>
    <row r="10" spans="1:5" s="142" customFormat="1" ht="30" customHeight="1" x14ac:dyDescent="0.25">
      <c r="A10" s="223" t="s">
        <v>245</v>
      </c>
      <c r="B10" s="223"/>
      <c r="C10" s="223"/>
      <c r="D10" s="223"/>
      <c r="E10" s="223"/>
    </row>
    <row r="11" spans="1:5" s="142" customFormat="1" ht="30" customHeight="1" x14ac:dyDescent="0.25">
      <c r="A11" s="223" t="s">
        <v>246</v>
      </c>
      <c r="B11" s="223"/>
      <c r="C11" s="223"/>
      <c r="D11" s="223"/>
      <c r="E11" s="223"/>
    </row>
    <row r="12" spans="1:5" s="142" customFormat="1" ht="29.25" customHeight="1" x14ac:dyDescent="0.25">
      <c r="A12" s="223" t="s">
        <v>247</v>
      </c>
      <c r="B12" s="223"/>
      <c r="C12" s="223"/>
      <c r="D12" s="223"/>
      <c r="E12" s="223"/>
    </row>
    <row r="13" spans="1:5" s="142" customFormat="1" ht="28.5" customHeight="1" x14ac:dyDescent="0.25">
      <c r="A13" s="223" t="s">
        <v>248</v>
      </c>
      <c r="B13" s="223"/>
      <c r="C13" s="223"/>
      <c r="D13" s="223"/>
      <c r="E13" s="223"/>
    </row>
    <row r="14" spans="1:5" s="142" customFormat="1" ht="15.75" customHeight="1" x14ac:dyDescent="0.25">
      <c r="A14" s="222"/>
      <c r="B14" s="222"/>
      <c r="C14" s="222"/>
      <c r="D14" s="222"/>
      <c r="E14" s="222"/>
    </row>
    <row r="15" spans="1:5" s="142" customFormat="1" ht="135" x14ac:dyDescent="0.25">
      <c r="A15" s="143" t="s">
        <v>2</v>
      </c>
      <c r="B15" s="144" t="s">
        <v>250</v>
      </c>
      <c r="C15" s="144" t="s">
        <v>0</v>
      </c>
      <c r="D15" s="144" t="s">
        <v>249</v>
      </c>
      <c r="E15" s="144" t="s">
        <v>1</v>
      </c>
    </row>
    <row r="16" spans="1:5" s="142" customFormat="1" x14ac:dyDescent="0.25">
      <c r="A16" s="151" t="s">
        <v>8</v>
      </c>
      <c r="B16" s="149"/>
      <c r="C16" s="149"/>
      <c r="D16" s="149"/>
      <c r="E16" s="149"/>
    </row>
    <row r="17" spans="1:5" s="142" customFormat="1" x14ac:dyDescent="0.25">
      <c r="A17" s="143" t="s">
        <v>54</v>
      </c>
      <c r="B17" s="150" t="s">
        <v>21</v>
      </c>
      <c r="C17" s="150" t="s">
        <v>11</v>
      </c>
      <c r="D17" s="150">
        <v>0.13</v>
      </c>
      <c r="E17" s="150">
        <v>5088.41</v>
      </c>
    </row>
    <row r="18" spans="1:5" s="142" customFormat="1" ht="28.5" x14ac:dyDescent="0.25">
      <c r="A18" s="151" t="s">
        <v>251</v>
      </c>
      <c r="B18" s="149"/>
      <c r="C18" s="149"/>
      <c r="D18" s="149"/>
      <c r="E18" s="149"/>
    </row>
    <row r="19" spans="1:5" s="142" customFormat="1" x14ac:dyDescent="0.25">
      <c r="A19" s="143" t="s">
        <v>106</v>
      </c>
      <c r="B19" s="150" t="s">
        <v>22</v>
      </c>
      <c r="C19" s="150" t="s">
        <v>12</v>
      </c>
      <c r="D19" s="150">
        <f>E19</f>
        <v>292.89999999999998</v>
      </c>
      <c r="E19" s="150">
        <v>292.89999999999998</v>
      </c>
    </row>
    <row r="20" spans="1:5" s="142" customFormat="1" x14ac:dyDescent="0.25">
      <c r="A20" s="143" t="s">
        <v>308</v>
      </c>
      <c r="B20" s="150" t="s">
        <v>22</v>
      </c>
      <c r="C20" s="150" t="s">
        <v>12</v>
      </c>
      <c r="D20" s="150">
        <f t="shared" ref="D20:D29" si="0">E20</f>
        <v>14184</v>
      </c>
      <c r="E20" s="150">
        <v>14184</v>
      </c>
    </row>
    <row r="21" spans="1:5" s="142" customFormat="1" ht="30" x14ac:dyDescent="0.25">
      <c r="A21" s="143" t="s">
        <v>181</v>
      </c>
      <c r="B21" s="150" t="s">
        <v>22</v>
      </c>
      <c r="C21" s="150" t="s">
        <v>81</v>
      </c>
      <c r="D21" s="150">
        <f t="shared" si="0"/>
        <v>1739.18</v>
      </c>
      <c r="E21" s="150">
        <v>1739.18</v>
      </c>
    </row>
    <row r="22" spans="1:5" s="142" customFormat="1" ht="30" x14ac:dyDescent="0.25">
      <c r="A22" s="143" t="s">
        <v>309</v>
      </c>
      <c r="B22" s="150" t="s">
        <v>22</v>
      </c>
      <c r="C22" s="150" t="s">
        <v>81</v>
      </c>
      <c r="D22" s="150">
        <f t="shared" si="0"/>
        <v>1549.5</v>
      </c>
      <c r="E22" s="150">
        <v>1549.5</v>
      </c>
    </row>
    <row r="23" spans="1:5" s="142" customFormat="1" x14ac:dyDescent="0.25">
      <c r="A23" s="143" t="s">
        <v>255</v>
      </c>
      <c r="B23" s="150" t="s">
        <v>235</v>
      </c>
      <c r="C23" s="150" t="s">
        <v>12</v>
      </c>
      <c r="D23" s="150">
        <f t="shared" si="0"/>
        <v>216061.63</v>
      </c>
      <c r="E23" s="150">
        <v>216061.63</v>
      </c>
    </row>
    <row r="24" spans="1:5" s="142" customFormat="1" x14ac:dyDescent="0.25">
      <c r="A24" s="143" t="s">
        <v>256</v>
      </c>
      <c r="B24" s="150" t="s">
        <v>235</v>
      </c>
      <c r="C24" s="150" t="s">
        <v>12</v>
      </c>
      <c r="D24" s="150">
        <f t="shared" si="0"/>
        <v>4109.45</v>
      </c>
      <c r="E24" s="150">
        <v>4109.45</v>
      </c>
    </row>
    <row r="25" spans="1:5" s="142" customFormat="1" ht="30" x14ac:dyDescent="0.25">
      <c r="A25" s="143" t="s">
        <v>257</v>
      </c>
      <c r="B25" s="150" t="s">
        <v>22</v>
      </c>
      <c r="C25" s="150" t="s">
        <v>11</v>
      </c>
      <c r="D25" s="150">
        <f t="shared" si="0"/>
        <v>3850</v>
      </c>
      <c r="E25" s="150">
        <v>3850</v>
      </c>
    </row>
    <row r="26" spans="1:5" s="142" customFormat="1" ht="28.5" x14ac:dyDescent="0.25">
      <c r="A26" s="151" t="s">
        <v>93</v>
      </c>
      <c r="B26" s="149"/>
      <c r="C26" s="149"/>
      <c r="D26" s="150"/>
      <c r="E26" s="149"/>
    </row>
    <row r="27" spans="1:5" s="142" customFormat="1" ht="30" x14ac:dyDescent="0.25">
      <c r="A27" s="143" t="s">
        <v>186</v>
      </c>
      <c r="B27" s="150" t="s">
        <v>22</v>
      </c>
      <c r="C27" s="150" t="s">
        <v>11</v>
      </c>
      <c r="D27" s="150">
        <f t="shared" si="0"/>
        <v>27545.62</v>
      </c>
      <c r="E27" s="150">
        <v>27545.62</v>
      </c>
    </row>
    <row r="28" spans="1:5" s="142" customFormat="1" x14ac:dyDescent="0.25">
      <c r="A28" s="151" t="s">
        <v>94</v>
      </c>
      <c r="B28" s="149"/>
      <c r="C28" s="149"/>
      <c r="D28" s="150"/>
      <c r="E28" s="149"/>
    </row>
    <row r="29" spans="1:5" s="142" customFormat="1" x14ac:dyDescent="0.25">
      <c r="A29" s="143" t="s">
        <v>187</v>
      </c>
      <c r="B29" s="150" t="s">
        <v>232</v>
      </c>
      <c r="C29" s="150" t="s">
        <v>258</v>
      </c>
      <c r="D29" s="150">
        <f t="shared" si="0"/>
        <v>10200</v>
      </c>
      <c r="E29" s="150">
        <v>10200</v>
      </c>
    </row>
    <row r="30" spans="1:5" s="142" customFormat="1" ht="28.5" x14ac:dyDescent="0.25">
      <c r="A30" s="151" t="s">
        <v>259</v>
      </c>
      <c r="B30" s="149"/>
      <c r="C30" s="149"/>
      <c r="D30" s="149"/>
      <c r="E30" s="149"/>
    </row>
    <row r="31" spans="1:5" s="142" customFormat="1" x14ac:dyDescent="0.25">
      <c r="A31" s="143" t="s">
        <v>310</v>
      </c>
      <c r="B31" s="150">
        <v>1</v>
      </c>
      <c r="C31" s="150" t="s">
        <v>15</v>
      </c>
      <c r="D31" s="150">
        <f>E31/B31</f>
        <v>724.61</v>
      </c>
      <c r="E31" s="150">
        <v>724.61</v>
      </c>
    </row>
    <row r="32" spans="1:5" s="142" customFormat="1" ht="30" x14ac:dyDescent="0.25">
      <c r="A32" s="143" t="s">
        <v>311</v>
      </c>
      <c r="B32" s="150" t="s">
        <v>22</v>
      </c>
      <c r="C32" s="150" t="s">
        <v>16</v>
      </c>
      <c r="D32" s="150">
        <f>E32</f>
        <v>3295.09</v>
      </c>
      <c r="E32" s="150">
        <v>3295.09</v>
      </c>
    </row>
    <row r="33" spans="1:5" s="142" customFormat="1" ht="30" x14ac:dyDescent="0.25">
      <c r="A33" s="143" t="s">
        <v>312</v>
      </c>
      <c r="B33" s="150">
        <v>0.01</v>
      </c>
      <c r="C33" s="150" t="s">
        <v>17</v>
      </c>
      <c r="D33" s="150">
        <f t="shared" ref="D33:D82" si="1">E33/B33</f>
        <v>30407</v>
      </c>
      <c r="E33" s="150">
        <v>304.07</v>
      </c>
    </row>
    <row r="34" spans="1:5" s="142" customFormat="1" x14ac:dyDescent="0.25">
      <c r="A34" s="143" t="s">
        <v>263</v>
      </c>
      <c r="B34" s="150">
        <v>1</v>
      </c>
      <c r="C34" s="150" t="s">
        <v>13</v>
      </c>
      <c r="D34" s="150">
        <f t="shared" si="1"/>
        <v>381.42</v>
      </c>
      <c r="E34" s="150">
        <v>381.42</v>
      </c>
    </row>
    <row r="35" spans="1:5" s="142" customFormat="1" x14ac:dyDescent="0.25">
      <c r="A35" s="143" t="s">
        <v>313</v>
      </c>
      <c r="B35" s="150">
        <v>2</v>
      </c>
      <c r="C35" s="150" t="s">
        <v>13</v>
      </c>
      <c r="D35" s="150">
        <f t="shared" si="1"/>
        <v>251.08</v>
      </c>
      <c r="E35" s="150">
        <v>502.16</v>
      </c>
    </row>
    <row r="36" spans="1:5" s="142" customFormat="1" ht="30" x14ac:dyDescent="0.25">
      <c r="A36" s="143" t="s">
        <v>314</v>
      </c>
      <c r="B36" s="150">
        <v>0.02</v>
      </c>
      <c r="C36" s="150" t="s">
        <v>15</v>
      </c>
      <c r="D36" s="150">
        <f t="shared" si="1"/>
        <v>69422.5</v>
      </c>
      <c r="E36" s="150">
        <v>1388.45</v>
      </c>
    </row>
    <row r="37" spans="1:5" s="142" customFormat="1" ht="30" x14ac:dyDescent="0.25">
      <c r="A37" s="143" t="s">
        <v>265</v>
      </c>
      <c r="B37" s="150">
        <v>1</v>
      </c>
      <c r="C37" s="150" t="s">
        <v>114</v>
      </c>
      <c r="D37" s="150">
        <f t="shared" si="1"/>
        <v>1364.51</v>
      </c>
      <c r="E37" s="150">
        <v>1364.51</v>
      </c>
    </row>
    <row r="38" spans="1:5" s="142" customFormat="1" x14ac:dyDescent="0.25">
      <c r="A38" s="143" t="s">
        <v>315</v>
      </c>
      <c r="B38" s="150">
        <v>5</v>
      </c>
      <c r="C38" s="150" t="s">
        <v>104</v>
      </c>
      <c r="D38" s="150">
        <f t="shared" si="1"/>
        <v>100.91</v>
      </c>
      <c r="E38" s="150">
        <v>504.55</v>
      </c>
    </row>
    <row r="39" spans="1:5" s="142" customFormat="1" x14ac:dyDescent="0.25">
      <c r="A39" s="143" t="s">
        <v>58</v>
      </c>
      <c r="B39" s="150">
        <v>1</v>
      </c>
      <c r="C39" s="150" t="s">
        <v>14</v>
      </c>
      <c r="D39" s="150">
        <f t="shared" si="1"/>
        <v>1012.36</v>
      </c>
      <c r="E39" s="150">
        <v>1012.36</v>
      </c>
    </row>
    <row r="40" spans="1:5" s="142" customFormat="1" x14ac:dyDescent="0.25">
      <c r="A40" s="143" t="s">
        <v>316</v>
      </c>
      <c r="B40" s="150">
        <v>0.17</v>
      </c>
      <c r="C40" s="150" t="s">
        <v>16</v>
      </c>
      <c r="D40" s="150">
        <f t="shared" si="1"/>
        <v>1813.705882352941</v>
      </c>
      <c r="E40" s="150">
        <v>308.33</v>
      </c>
    </row>
    <row r="41" spans="1:5" s="142" customFormat="1" ht="30" x14ac:dyDescent="0.25">
      <c r="A41" s="143" t="s">
        <v>317</v>
      </c>
      <c r="B41" s="150">
        <v>0.1</v>
      </c>
      <c r="C41" s="150" t="s">
        <v>16</v>
      </c>
      <c r="D41" s="150">
        <f t="shared" si="1"/>
        <v>4016.3999999999996</v>
      </c>
      <c r="E41" s="150">
        <v>401.64</v>
      </c>
    </row>
    <row r="42" spans="1:5" s="142" customFormat="1" x14ac:dyDescent="0.25">
      <c r="A42" s="143" t="s">
        <v>74</v>
      </c>
      <c r="B42" s="150">
        <v>0.1</v>
      </c>
      <c r="C42" s="150" t="s">
        <v>75</v>
      </c>
      <c r="D42" s="150">
        <f t="shared" si="1"/>
        <v>30351.799999999996</v>
      </c>
      <c r="E42" s="150">
        <v>3035.18</v>
      </c>
    </row>
    <row r="43" spans="1:5" s="142" customFormat="1" ht="30" x14ac:dyDescent="0.25">
      <c r="A43" s="143" t="s">
        <v>59</v>
      </c>
      <c r="B43" s="150">
        <v>3.4940000000000002</v>
      </c>
      <c r="C43" s="150" t="s">
        <v>16</v>
      </c>
      <c r="D43" s="150">
        <f t="shared" si="1"/>
        <v>2019.3789353176874</v>
      </c>
      <c r="E43" s="150">
        <v>7055.71</v>
      </c>
    </row>
    <row r="44" spans="1:5" s="142" customFormat="1" ht="30" x14ac:dyDescent="0.25">
      <c r="A44" s="143" t="s">
        <v>318</v>
      </c>
      <c r="B44" s="150">
        <v>1.643</v>
      </c>
      <c r="C44" s="150" t="s">
        <v>16</v>
      </c>
      <c r="D44" s="150">
        <f t="shared" si="1"/>
        <v>2032.9701765063908</v>
      </c>
      <c r="E44" s="150">
        <v>3340.17</v>
      </c>
    </row>
    <row r="45" spans="1:5" s="142" customFormat="1" x14ac:dyDescent="0.25">
      <c r="A45" s="143" t="s">
        <v>76</v>
      </c>
      <c r="B45" s="150">
        <v>0.14000000000000001</v>
      </c>
      <c r="C45" s="150" t="s">
        <v>15</v>
      </c>
      <c r="D45" s="150">
        <f t="shared" si="1"/>
        <v>17360.214285714283</v>
      </c>
      <c r="E45" s="150">
        <v>2430.4299999999998</v>
      </c>
    </row>
    <row r="46" spans="1:5" s="142" customFormat="1" ht="30" x14ac:dyDescent="0.25">
      <c r="A46" s="143" t="s">
        <v>62</v>
      </c>
      <c r="B46" s="150">
        <v>4</v>
      </c>
      <c r="C46" s="150" t="s">
        <v>18</v>
      </c>
      <c r="D46" s="150">
        <f t="shared" si="1"/>
        <v>252.17250000000001</v>
      </c>
      <c r="E46" s="150">
        <v>1008.69</v>
      </c>
    </row>
    <row r="47" spans="1:5" s="142" customFormat="1" x14ac:dyDescent="0.25">
      <c r="A47" s="143" t="s">
        <v>319</v>
      </c>
      <c r="B47" s="150">
        <v>5</v>
      </c>
      <c r="C47" s="150" t="s">
        <v>104</v>
      </c>
      <c r="D47" s="150">
        <f t="shared" si="1"/>
        <v>80.756</v>
      </c>
      <c r="E47" s="150">
        <v>403.78</v>
      </c>
    </row>
    <row r="48" spans="1:5" s="142" customFormat="1" x14ac:dyDescent="0.25">
      <c r="A48" s="143" t="s">
        <v>270</v>
      </c>
      <c r="B48" s="150">
        <v>1</v>
      </c>
      <c r="C48" s="150" t="s">
        <v>13</v>
      </c>
      <c r="D48" s="150">
        <f t="shared" si="1"/>
        <v>7183.98</v>
      </c>
      <c r="E48" s="150">
        <v>7183.98</v>
      </c>
    </row>
    <row r="49" spans="1:5" s="142" customFormat="1" x14ac:dyDescent="0.25">
      <c r="A49" s="143" t="s">
        <v>195</v>
      </c>
      <c r="B49" s="150">
        <v>1</v>
      </c>
      <c r="C49" s="150" t="s">
        <v>14</v>
      </c>
      <c r="D49" s="150">
        <f>E49</f>
        <v>11647.16</v>
      </c>
      <c r="E49" s="150">
        <v>11647.16</v>
      </c>
    </row>
    <row r="50" spans="1:5" s="142" customFormat="1" ht="30" x14ac:dyDescent="0.25">
      <c r="A50" s="143" t="s">
        <v>272</v>
      </c>
      <c r="B50" s="150">
        <v>1</v>
      </c>
      <c r="C50" s="150" t="s">
        <v>19</v>
      </c>
      <c r="D50" s="150">
        <f t="shared" si="1"/>
        <v>868.12</v>
      </c>
      <c r="E50" s="150">
        <v>868.12</v>
      </c>
    </row>
    <row r="51" spans="1:5" s="142" customFormat="1" ht="30" x14ac:dyDescent="0.25">
      <c r="A51" s="143" t="s">
        <v>273</v>
      </c>
      <c r="B51" s="150">
        <v>0.01</v>
      </c>
      <c r="C51" s="150" t="s">
        <v>19</v>
      </c>
      <c r="D51" s="150">
        <f t="shared" si="1"/>
        <v>30424</v>
      </c>
      <c r="E51" s="150">
        <v>304.24</v>
      </c>
    </row>
    <row r="52" spans="1:5" s="142" customFormat="1" x14ac:dyDescent="0.25">
      <c r="A52" s="143" t="s">
        <v>274</v>
      </c>
      <c r="B52" s="150">
        <v>2</v>
      </c>
      <c r="C52" s="150" t="s">
        <v>200</v>
      </c>
      <c r="D52" s="150">
        <f t="shared" si="1"/>
        <v>300.79000000000002</v>
      </c>
      <c r="E52" s="150">
        <v>601.58000000000004</v>
      </c>
    </row>
    <row r="53" spans="1:5" s="142" customFormat="1" x14ac:dyDescent="0.25">
      <c r="A53" s="143" t="s">
        <v>65</v>
      </c>
      <c r="B53" s="150">
        <v>32</v>
      </c>
      <c r="C53" s="150" t="s">
        <v>19</v>
      </c>
      <c r="D53" s="150">
        <f t="shared" si="1"/>
        <v>299.91125</v>
      </c>
      <c r="E53" s="150">
        <v>9597.16</v>
      </c>
    </row>
    <row r="54" spans="1:5" s="142" customFormat="1" ht="28.5" x14ac:dyDescent="0.25">
      <c r="A54" s="151" t="s">
        <v>277</v>
      </c>
      <c r="B54" s="149"/>
      <c r="C54" s="149"/>
      <c r="D54" s="150"/>
      <c r="E54" s="149"/>
    </row>
    <row r="55" spans="1:5" s="142" customFormat="1" x14ac:dyDescent="0.25">
      <c r="A55" s="143" t="s">
        <v>320</v>
      </c>
      <c r="B55" s="150">
        <v>0.09</v>
      </c>
      <c r="C55" s="150" t="s">
        <v>15</v>
      </c>
      <c r="D55" s="150">
        <f t="shared" si="1"/>
        <v>19229.444444444445</v>
      </c>
      <c r="E55" s="150">
        <v>1730.65</v>
      </c>
    </row>
    <row r="56" spans="1:5" s="142" customFormat="1" x14ac:dyDescent="0.25">
      <c r="A56" s="143" t="s">
        <v>321</v>
      </c>
      <c r="B56" s="150">
        <v>0.01</v>
      </c>
      <c r="C56" s="150" t="s">
        <v>17</v>
      </c>
      <c r="D56" s="150">
        <f t="shared" si="1"/>
        <v>34929</v>
      </c>
      <c r="E56" s="150">
        <v>349.29</v>
      </c>
    </row>
    <row r="57" spans="1:5" s="142" customFormat="1" x14ac:dyDescent="0.25">
      <c r="A57" s="143" t="s">
        <v>322</v>
      </c>
      <c r="B57" s="150">
        <v>2.5000000000000001E-2</v>
      </c>
      <c r="C57" s="150" t="s">
        <v>141</v>
      </c>
      <c r="D57" s="150">
        <f t="shared" si="1"/>
        <v>37489.599999999999</v>
      </c>
      <c r="E57" s="150">
        <v>937.24</v>
      </c>
    </row>
    <row r="58" spans="1:5" s="142" customFormat="1" x14ac:dyDescent="0.25">
      <c r="A58" s="143" t="s">
        <v>323</v>
      </c>
      <c r="B58" s="150">
        <v>1.9E-2</v>
      </c>
      <c r="C58" s="150" t="s">
        <v>141</v>
      </c>
      <c r="D58" s="150">
        <f t="shared" si="1"/>
        <v>17326.315789473683</v>
      </c>
      <c r="E58" s="150">
        <v>329.2</v>
      </c>
    </row>
    <row r="59" spans="1:5" s="142" customFormat="1" x14ac:dyDescent="0.25">
      <c r="A59" s="143" t="s">
        <v>324</v>
      </c>
      <c r="B59" s="150">
        <v>3.6999999999999998E-2</v>
      </c>
      <c r="C59" s="150" t="s">
        <v>81</v>
      </c>
      <c r="D59" s="150">
        <f t="shared" si="1"/>
        <v>10211.621621621622</v>
      </c>
      <c r="E59" s="150">
        <v>377.83</v>
      </c>
    </row>
    <row r="60" spans="1:5" s="142" customFormat="1" ht="45" x14ac:dyDescent="0.25">
      <c r="A60" s="143" t="s">
        <v>325</v>
      </c>
      <c r="B60" s="150">
        <v>0.14000000000000001</v>
      </c>
      <c r="C60" s="150" t="s">
        <v>81</v>
      </c>
      <c r="D60" s="150">
        <f t="shared" si="1"/>
        <v>11738.571428571428</v>
      </c>
      <c r="E60" s="150">
        <v>1643.4</v>
      </c>
    </row>
    <row r="61" spans="1:5" s="142" customFormat="1" ht="30" x14ac:dyDescent="0.25">
      <c r="A61" s="143" t="s">
        <v>311</v>
      </c>
      <c r="B61" s="150">
        <v>1.6990000000000001</v>
      </c>
      <c r="C61" s="150" t="s">
        <v>16</v>
      </c>
      <c r="D61" s="150">
        <f t="shared" si="1"/>
        <v>1917.8869923484401</v>
      </c>
      <c r="E61" s="150">
        <v>3258.49</v>
      </c>
    </row>
    <row r="62" spans="1:5" s="142" customFormat="1" x14ac:dyDescent="0.25">
      <c r="A62" s="143" t="s">
        <v>326</v>
      </c>
      <c r="B62" s="150" t="s">
        <v>22</v>
      </c>
      <c r="C62" s="150" t="s">
        <v>141</v>
      </c>
      <c r="D62" s="150">
        <f>E62</f>
        <v>2456.13</v>
      </c>
      <c r="E62" s="150">
        <v>2456.13</v>
      </c>
    </row>
    <row r="63" spans="1:5" s="142" customFormat="1" x14ac:dyDescent="0.25">
      <c r="A63" s="143" t="s">
        <v>128</v>
      </c>
      <c r="B63" s="150">
        <v>0.88</v>
      </c>
      <c r="C63" s="150" t="s">
        <v>17</v>
      </c>
      <c r="D63" s="150">
        <f t="shared" si="1"/>
        <v>4456.125</v>
      </c>
      <c r="E63" s="150">
        <v>3921.39</v>
      </c>
    </row>
    <row r="64" spans="1:5" s="142" customFormat="1" x14ac:dyDescent="0.25">
      <c r="A64" s="143" t="s">
        <v>327</v>
      </c>
      <c r="B64" s="150">
        <v>3.3000000000000002E-2</v>
      </c>
      <c r="C64" s="150" t="s">
        <v>125</v>
      </c>
      <c r="D64" s="150">
        <f t="shared" si="1"/>
        <v>5037.272727272727</v>
      </c>
      <c r="E64" s="150">
        <v>166.23</v>
      </c>
    </row>
    <row r="65" spans="1:5" s="142" customFormat="1" ht="30" x14ac:dyDescent="0.25">
      <c r="A65" s="143" t="s">
        <v>328</v>
      </c>
      <c r="B65" s="150">
        <v>0.09</v>
      </c>
      <c r="C65" s="150" t="s">
        <v>15</v>
      </c>
      <c r="D65" s="150">
        <f t="shared" si="1"/>
        <v>81452.111111111109</v>
      </c>
      <c r="E65" s="150">
        <v>7330.69</v>
      </c>
    </row>
    <row r="66" spans="1:5" s="142" customFormat="1" x14ac:dyDescent="0.25">
      <c r="A66" s="143" t="s">
        <v>329</v>
      </c>
      <c r="B66" s="150">
        <v>6.0000000000000001E-3</v>
      </c>
      <c r="C66" s="150" t="s">
        <v>125</v>
      </c>
      <c r="D66" s="150">
        <f t="shared" si="1"/>
        <v>20183.333333333332</v>
      </c>
      <c r="E66" s="150">
        <v>121.1</v>
      </c>
    </row>
    <row r="67" spans="1:5" s="142" customFormat="1" ht="30" x14ac:dyDescent="0.25">
      <c r="A67" s="143" t="s">
        <v>330</v>
      </c>
      <c r="B67" s="150">
        <v>3.6999999999999998E-2</v>
      </c>
      <c r="C67" s="150" t="s">
        <v>81</v>
      </c>
      <c r="D67" s="150">
        <f t="shared" si="1"/>
        <v>103104.5945945946</v>
      </c>
      <c r="E67" s="150">
        <v>3814.87</v>
      </c>
    </row>
    <row r="68" spans="1:5" s="142" customFormat="1" ht="30" x14ac:dyDescent="0.25">
      <c r="A68" s="143" t="s">
        <v>331</v>
      </c>
      <c r="B68" s="150">
        <v>2.1999999999999999E-2</v>
      </c>
      <c r="C68" s="150" t="s">
        <v>81</v>
      </c>
      <c r="D68" s="150">
        <f t="shared" si="1"/>
        <v>23114.090909090912</v>
      </c>
      <c r="E68" s="150">
        <v>508.51</v>
      </c>
    </row>
    <row r="69" spans="1:5" s="142" customFormat="1" x14ac:dyDescent="0.25">
      <c r="A69" s="143" t="s">
        <v>332</v>
      </c>
      <c r="B69" s="150">
        <v>1.4E-2</v>
      </c>
      <c r="C69" s="150" t="s">
        <v>81</v>
      </c>
      <c r="D69" s="150">
        <f t="shared" si="1"/>
        <v>17380.714285714286</v>
      </c>
      <c r="E69" s="150">
        <v>243.33</v>
      </c>
    </row>
    <row r="70" spans="1:5" s="142" customFormat="1" x14ac:dyDescent="0.25">
      <c r="A70" s="143" t="s">
        <v>333</v>
      </c>
      <c r="B70" s="150">
        <v>0.12</v>
      </c>
      <c r="C70" s="150" t="s">
        <v>17</v>
      </c>
      <c r="D70" s="150">
        <f t="shared" si="1"/>
        <v>47394.833333333336</v>
      </c>
      <c r="E70" s="150">
        <v>5687.38</v>
      </c>
    </row>
    <row r="71" spans="1:5" s="142" customFormat="1" ht="30" x14ac:dyDescent="0.25">
      <c r="A71" s="143" t="s">
        <v>334</v>
      </c>
      <c r="B71" s="150">
        <v>0.11</v>
      </c>
      <c r="C71" s="150" t="s">
        <v>15</v>
      </c>
      <c r="D71" s="150">
        <f t="shared" si="1"/>
        <v>44172.909090909096</v>
      </c>
      <c r="E71" s="150">
        <v>4859.0200000000004</v>
      </c>
    </row>
    <row r="72" spans="1:5" s="142" customFormat="1" ht="30" x14ac:dyDescent="0.25">
      <c r="A72" s="143" t="s">
        <v>335</v>
      </c>
      <c r="B72" s="150">
        <v>2.3E-2</v>
      </c>
      <c r="C72" s="150" t="s">
        <v>81</v>
      </c>
      <c r="D72" s="150">
        <f t="shared" si="1"/>
        <v>90935.217391304352</v>
      </c>
      <c r="E72" s="150">
        <v>2091.5100000000002</v>
      </c>
    </row>
    <row r="73" spans="1:5" s="142" customFormat="1" x14ac:dyDescent="0.25">
      <c r="A73" s="143" t="s">
        <v>336</v>
      </c>
      <c r="B73" s="150">
        <v>7.0000000000000001E-3</v>
      </c>
      <c r="C73" s="150" t="s">
        <v>81</v>
      </c>
      <c r="D73" s="150">
        <f t="shared" si="1"/>
        <v>122274.28571428571</v>
      </c>
      <c r="E73" s="150">
        <v>855.92</v>
      </c>
    </row>
    <row r="74" spans="1:5" s="142" customFormat="1" ht="30" x14ac:dyDescent="0.25">
      <c r="A74" s="143" t="s">
        <v>66</v>
      </c>
      <c r="B74" s="150">
        <v>1.64</v>
      </c>
      <c r="C74" s="150" t="s">
        <v>16</v>
      </c>
      <c r="D74" s="150">
        <f t="shared" si="1"/>
        <v>2025.6158536585369</v>
      </c>
      <c r="E74" s="150">
        <v>3322.01</v>
      </c>
    </row>
    <row r="75" spans="1:5" s="142" customFormat="1" ht="30" x14ac:dyDescent="0.25">
      <c r="A75" s="143" t="s">
        <v>205</v>
      </c>
      <c r="B75" s="150">
        <v>1.643</v>
      </c>
      <c r="C75" s="150" t="s">
        <v>16</v>
      </c>
      <c r="D75" s="150">
        <f t="shared" si="1"/>
        <v>2007.8758368837493</v>
      </c>
      <c r="E75" s="150">
        <v>3298.94</v>
      </c>
    </row>
    <row r="76" spans="1:5" s="142" customFormat="1" x14ac:dyDescent="0.25">
      <c r="A76" s="143" t="s">
        <v>281</v>
      </c>
      <c r="B76" s="150">
        <v>170</v>
      </c>
      <c r="C76" s="150" t="s">
        <v>67</v>
      </c>
      <c r="D76" s="150">
        <f t="shared" si="1"/>
        <v>42.225764705882355</v>
      </c>
      <c r="E76" s="150">
        <v>7178.38</v>
      </c>
    </row>
    <row r="77" spans="1:5" s="142" customFormat="1" ht="30" x14ac:dyDescent="0.25">
      <c r="A77" s="143" t="s">
        <v>282</v>
      </c>
      <c r="B77" s="150">
        <v>80</v>
      </c>
      <c r="C77" s="150" t="s">
        <v>283</v>
      </c>
      <c r="D77" s="150">
        <f t="shared" si="1"/>
        <v>81.390875000000008</v>
      </c>
      <c r="E77" s="150">
        <v>6511.27</v>
      </c>
    </row>
    <row r="78" spans="1:5" s="142" customFormat="1" x14ac:dyDescent="0.25">
      <c r="A78" s="143" t="s">
        <v>337</v>
      </c>
      <c r="B78" s="150">
        <v>20</v>
      </c>
      <c r="C78" s="150" t="s">
        <v>67</v>
      </c>
      <c r="D78" s="150">
        <f t="shared" si="1"/>
        <v>122.87550000000002</v>
      </c>
      <c r="E78" s="150">
        <v>2457.5100000000002</v>
      </c>
    </row>
    <row r="79" spans="1:5" s="142" customFormat="1" ht="30" x14ac:dyDescent="0.25">
      <c r="A79" s="143" t="s">
        <v>122</v>
      </c>
      <c r="B79" s="150">
        <v>175</v>
      </c>
      <c r="C79" s="150" t="s">
        <v>110</v>
      </c>
      <c r="D79" s="150">
        <f t="shared" si="1"/>
        <v>58.172742857142858</v>
      </c>
      <c r="E79" s="150">
        <v>10180.23</v>
      </c>
    </row>
    <row r="80" spans="1:5" s="142" customFormat="1" x14ac:dyDescent="0.25">
      <c r="A80" s="143" t="s">
        <v>208</v>
      </c>
      <c r="B80" s="150" t="s">
        <v>345</v>
      </c>
      <c r="C80" s="150" t="s">
        <v>16</v>
      </c>
      <c r="D80" s="150">
        <f>E80</f>
        <v>4968.29</v>
      </c>
      <c r="E80" s="150">
        <v>4968.29</v>
      </c>
    </row>
    <row r="81" spans="1:5" s="142" customFormat="1" ht="30" x14ac:dyDescent="0.25">
      <c r="A81" s="143" t="s">
        <v>338</v>
      </c>
      <c r="B81" s="150">
        <v>8.3000000000000004E-2</v>
      </c>
      <c r="C81" s="150" t="s">
        <v>81</v>
      </c>
      <c r="D81" s="150">
        <f t="shared" si="1"/>
        <v>154965.78313253011</v>
      </c>
      <c r="E81" s="150">
        <v>12862.16</v>
      </c>
    </row>
    <row r="82" spans="1:5" s="142" customFormat="1" x14ac:dyDescent="0.25">
      <c r="A82" s="143" t="s">
        <v>140</v>
      </c>
      <c r="B82" s="150">
        <v>2.5000000000000001E-2</v>
      </c>
      <c r="C82" s="150" t="s">
        <v>141</v>
      </c>
      <c r="D82" s="150">
        <f t="shared" si="1"/>
        <v>74681.599999999991</v>
      </c>
      <c r="E82" s="150">
        <v>1867.04</v>
      </c>
    </row>
    <row r="83" spans="1:5" s="142" customFormat="1" ht="28.5" x14ac:dyDescent="0.25">
      <c r="A83" s="151" t="s">
        <v>38</v>
      </c>
      <c r="B83" s="149"/>
      <c r="C83" s="149"/>
      <c r="D83" s="149"/>
      <c r="E83" s="149"/>
    </row>
    <row r="84" spans="1:5" s="142" customFormat="1" ht="30" x14ac:dyDescent="0.25">
      <c r="A84" s="143" t="s">
        <v>57</v>
      </c>
      <c r="B84" s="150" t="s">
        <v>232</v>
      </c>
      <c r="C84" s="150" t="s">
        <v>11</v>
      </c>
      <c r="D84" s="150">
        <f>E84</f>
        <v>8611.15</v>
      </c>
      <c r="E84" s="150">
        <v>8611.15</v>
      </c>
    </row>
    <row r="85" spans="1:5" s="142" customFormat="1" x14ac:dyDescent="0.25">
      <c r="A85" s="151" t="s">
        <v>78</v>
      </c>
      <c r="B85" s="149"/>
      <c r="C85" s="149"/>
      <c r="D85" s="150"/>
      <c r="E85" s="149"/>
    </row>
    <row r="86" spans="1:5" s="142" customFormat="1" x14ac:dyDescent="0.25">
      <c r="A86" s="143" t="s">
        <v>79</v>
      </c>
      <c r="B86" s="150" t="s">
        <v>232</v>
      </c>
      <c r="C86" s="150" t="s">
        <v>11</v>
      </c>
      <c r="D86" s="150">
        <f t="shared" ref="D86:D89" si="2">E86</f>
        <v>21600</v>
      </c>
      <c r="E86" s="150">
        <v>21600</v>
      </c>
    </row>
    <row r="87" spans="1:5" s="142" customFormat="1" ht="42.75" x14ac:dyDescent="0.25">
      <c r="A87" s="151" t="s">
        <v>339</v>
      </c>
      <c r="B87" s="149"/>
      <c r="C87" s="149"/>
      <c r="D87" s="150"/>
      <c r="E87" s="149"/>
    </row>
    <row r="88" spans="1:5" s="142" customFormat="1" x14ac:dyDescent="0.25">
      <c r="A88" s="143" t="s">
        <v>290</v>
      </c>
      <c r="B88" s="150" t="s">
        <v>22</v>
      </c>
      <c r="C88" s="150" t="s">
        <v>11</v>
      </c>
      <c r="D88" s="150">
        <f t="shared" si="2"/>
        <v>1400</v>
      </c>
      <c r="E88" s="150">
        <v>1400</v>
      </c>
    </row>
    <row r="89" spans="1:5" s="142" customFormat="1" ht="30" x14ac:dyDescent="0.25">
      <c r="A89" s="143" t="s">
        <v>340</v>
      </c>
      <c r="B89" s="150" t="s">
        <v>22</v>
      </c>
      <c r="C89" s="150" t="s">
        <v>11</v>
      </c>
      <c r="D89" s="150">
        <f t="shared" si="2"/>
        <v>1761.37</v>
      </c>
      <c r="E89" s="150">
        <v>1761.37</v>
      </c>
    </row>
    <row r="90" spans="1:5" s="28" customFormat="1" x14ac:dyDescent="0.25">
      <c r="A90" s="35" t="s">
        <v>10</v>
      </c>
      <c r="B90" s="145"/>
      <c r="C90" s="145"/>
      <c r="D90" s="145"/>
      <c r="E90" s="146"/>
    </row>
    <row r="91" spans="1:5" s="28" customFormat="1" x14ac:dyDescent="0.25">
      <c r="A91" s="36" t="s">
        <v>70</v>
      </c>
      <c r="B91" s="147" t="s">
        <v>21</v>
      </c>
      <c r="C91" s="147" t="s">
        <v>11</v>
      </c>
      <c r="D91" s="147">
        <f>E91</f>
        <v>70347.691500000001</v>
      </c>
      <c r="E91" s="148">
        <f>SUM(E17:E90)*15%</f>
        <v>70347.691500000001</v>
      </c>
    </row>
    <row r="92" spans="1:5" s="142" customFormat="1" x14ac:dyDescent="0.25">
      <c r="A92" s="152" t="s">
        <v>24</v>
      </c>
      <c r="B92" s="150"/>
      <c r="C92" s="150"/>
      <c r="D92" s="150"/>
      <c r="E92" s="153">
        <f>SUM(E16:E91)</f>
        <v>539332.30149999994</v>
      </c>
    </row>
    <row r="93" spans="1:5" s="142" customFormat="1" x14ac:dyDescent="0.25">
      <c r="A93" s="222"/>
      <c r="B93" s="222"/>
      <c r="C93" s="222"/>
      <c r="D93" s="222"/>
      <c r="E93" s="222"/>
    </row>
    <row r="94" spans="1:5" s="142" customFormat="1" x14ac:dyDescent="0.25">
      <c r="A94" s="222"/>
      <c r="B94" s="222"/>
      <c r="C94" s="222"/>
      <c r="D94" s="222"/>
      <c r="E94" s="222"/>
    </row>
    <row r="95" spans="1:5" s="142" customFormat="1" ht="39.75" customHeight="1" x14ac:dyDescent="0.25">
      <c r="A95" s="223" t="s">
        <v>346</v>
      </c>
      <c r="B95" s="223"/>
      <c r="C95" s="223"/>
      <c r="D95" s="223"/>
      <c r="E95" s="223"/>
    </row>
    <row r="96" spans="1:5" s="142" customFormat="1" ht="27.75" customHeight="1" x14ac:dyDescent="0.25">
      <c r="A96" s="223" t="s">
        <v>291</v>
      </c>
      <c r="B96" s="223"/>
      <c r="C96" s="223"/>
      <c r="D96" s="223"/>
      <c r="E96" s="223"/>
    </row>
    <row r="97" spans="1:5" s="142" customFormat="1" ht="24" customHeight="1" x14ac:dyDescent="0.25">
      <c r="A97" s="223" t="s">
        <v>292</v>
      </c>
      <c r="B97" s="223"/>
      <c r="C97" s="223"/>
      <c r="D97" s="223"/>
      <c r="E97" s="223"/>
    </row>
    <row r="98" spans="1:5" s="142" customFormat="1" ht="30.75" customHeight="1" x14ac:dyDescent="0.25">
      <c r="A98" s="223" t="s">
        <v>293</v>
      </c>
      <c r="B98" s="223"/>
      <c r="C98" s="223"/>
      <c r="D98" s="223"/>
      <c r="E98" s="223"/>
    </row>
    <row r="99" spans="1:5" s="142" customFormat="1" x14ac:dyDescent="0.25">
      <c r="A99" s="222"/>
      <c r="B99" s="222"/>
      <c r="C99" s="222"/>
      <c r="D99" s="222"/>
      <c r="E99" s="222"/>
    </row>
    <row r="100" spans="1:5" s="142" customFormat="1" ht="24.75" customHeight="1" x14ac:dyDescent="0.25">
      <c r="B100" s="223"/>
      <c r="C100" s="223"/>
      <c r="D100" s="223"/>
      <c r="E100" s="223"/>
    </row>
    <row r="101" spans="1:5" s="142" customFormat="1" ht="18.75" customHeight="1" x14ac:dyDescent="0.25">
      <c r="A101" s="222" t="s">
        <v>341</v>
      </c>
      <c r="B101" s="222"/>
      <c r="C101" s="222"/>
      <c r="D101" s="222"/>
      <c r="E101" s="222"/>
    </row>
    <row r="102" spans="1:5" s="142" customFormat="1" ht="15.75" customHeight="1" x14ac:dyDescent="0.25">
      <c r="A102" s="222" t="s">
        <v>347</v>
      </c>
      <c r="B102" s="222"/>
      <c r="C102" s="222"/>
      <c r="D102" s="222"/>
      <c r="E102" s="222"/>
    </row>
    <row r="103" spans="1:5" s="142" customFormat="1" ht="10.5" customHeight="1" x14ac:dyDescent="0.25">
      <c r="B103" s="222"/>
      <c r="C103" s="222"/>
      <c r="D103" s="222" t="s">
        <v>26</v>
      </c>
      <c r="E103" s="222"/>
    </row>
    <row r="104" spans="1:5" s="142" customFormat="1" x14ac:dyDescent="0.25">
      <c r="A104" s="222"/>
      <c r="B104" s="222"/>
      <c r="C104" s="222"/>
      <c r="D104" s="222"/>
      <c r="E104" s="222"/>
    </row>
    <row r="105" spans="1:5" s="142" customFormat="1" x14ac:dyDescent="0.25">
      <c r="A105" s="222" t="s">
        <v>294</v>
      </c>
      <c r="B105" s="222"/>
      <c r="C105" s="222"/>
      <c r="D105" s="222"/>
      <c r="E105" s="222"/>
    </row>
    <row r="106" spans="1:5" s="142" customFormat="1" ht="10.5" customHeight="1" x14ac:dyDescent="0.25">
      <c r="B106" s="222"/>
      <c r="C106" s="222"/>
      <c r="D106" s="222" t="s">
        <v>26</v>
      </c>
      <c r="E106" s="222"/>
    </row>
    <row r="107" spans="1:5" s="142" customFormat="1" ht="11.25" customHeight="1" x14ac:dyDescent="0.25">
      <c r="A107" s="222"/>
      <c r="B107" s="222"/>
      <c r="C107" s="222"/>
      <c r="D107" s="222"/>
      <c r="E107" s="222"/>
    </row>
  </sheetData>
  <mergeCells count="31">
    <mergeCell ref="A4:E4"/>
    <mergeCell ref="A107:E107"/>
    <mergeCell ref="B103:C103"/>
    <mergeCell ref="D103:E103"/>
    <mergeCell ref="A104:E104"/>
    <mergeCell ref="A105:E105"/>
    <mergeCell ref="B106:C106"/>
    <mergeCell ref="D106:E106"/>
    <mergeCell ref="A11:E11"/>
    <mergeCell ref="A12:E12"/>
    <mergeCell ref="A13:E13"/>
    <mergeCell ref="A14:E14"/>
    <mergeCell ref="A102:E102"/>
    <mergeCell ref="A93:E93"/>
    <mergeCell ref="A94:E94"/>
    <mergeCell ref="A1:E1"/>
    <mergeCell ref="A2:E2"/>
    <mergeCell ref="B3:E3"/>
    <mergeCell ref="B100:E100"/>
    <mergeCell ref="A101:E101"/>
    <mergeCell ref="A6:D6"/>
    <mergeCell ref="A7:E7"/>
    <mergeCell ref="A8:E8"/>
    <mergeCell ref="A9:E9"/>
    <mergeCell ref="A10:E10"/>
    <mergeCell ref="A95:E95"/>
    <mergeCell ref="A96:E96"/>
    <mergeCell ref="A97:E97"/>
    <mergeCell ref="A98:E98"/>
    <mergeCell ref="A99:E99"/>
    <mergeCell ref="A5:E5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9" workbookViewId="0">
      <selection activeCell="H27" sqref="H27"/>
    </sheetView>
  </sheetViews>
  <sheetFormatPr defaultColWidth="9.140625" defaultRowHeight="15" x14ac:dyDescent="0.25"/>
  <cols>
    <col min="1" max="1" width="12.5703125" style="93" customWidth="1"/>
    <col min="2" max="2" width="14.5703125" style="93" customWidth="1"/>
    <col min="3" max="3" width="19.5703125" style="93" customWidth="1"/>
    <col min="4" max="4" width="14.42578125" style="93" customWidth="1"/>
    <col min="5" max="5" width="18.28515625" style="93" customWidth="1"/>
    <col min="6" max="6" width="16.28515625" style="93" customWidth="1"/>
    <col min="7" max="16384" width="9.140625" style="93"/>
  </cols>
  <sheetData>
    <row r="1" spans="1:19" s="64" customFormat="1" ht="27.75" customHeight="1" x14ac:dyDescent="0.3">
      <c r="A1" s="209" t="s">
        <v>348</v>
      </c>
      <c r="B1" s="209"/>
      <c r="C1" s="209"/>
      <c r="D1" s="209"/>
      <c r="E1" s="209"/>
      <c r="F1" s="209"/>
    </row>
    <row r="2" spans="1:19" s="64" customFormat="1" x14ac:dyDescent="0.25">
      <c r="A2" s="65"/>
      <c r="B2" s="65"/>
      <c r="C2" s="65"/>
      <c r="D2" s="65"/>
      <c r="E2" s="65"/>
      <c r="F2" s="65"/>
    </row>
    <row r="3" spans="1:19" s="64" customFormat="1" ht="19.5" customHeight="1" x14ac:dyDescent="0.25">
      <c r="A3" s="66" t="s">
        <v>349</v>
      </c>
      <c r="B3" s="66"/>
      <c r="C3" s="66"/>
      <c r="D3" s="66"/>
      <c r="E3" s="66"/>
      <c r="F3" s="67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</row>
    <row r="4" spans="1:19" s="64" customFormat="1" ht="10.5" customHeight="1" x14ac:dyDescent="0.25">
      <c r="A4" s="66"/>
      <c r="B4" s="66"/>
      <c r="C4" s="66"/>
      <c r="D4" s="66"/>
      <c r="E4" s="66"/>
      <c r="F4" s="67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</row>
    <row r="5" spans="1:19" s="64" customFormat="1" ht="23.25" customHeight="1" x14ac:dyDescent="0.25">
      <c r="A5" s="210" t="s">
        <v>153</v>
      </c>
      <c r="B5" s="210"/>
      <c r="C5" s="210"/>
      <c r="D5" s="210"/>
      <c r="E5" s="210"/>
      <c r="F5" s="210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</row>
    <row r="6" spans="1:19" s="78" customFormat="1" ht="27.75" customHeight="1" x14ac:dyDescent="0.25">
      <c r="A6" s="106" t="s">
        <v>154</v>
      </c>
      <c r="B6" s="106">
        <v>4</v>
      </c>
      <c r="C6" s="106" t="s">
        <v>155</v>
      </c>
      <c r="D6" s="137">
        <v>2452</v>
      </c>
      <c r="E6" s="106" t="s">
        <v>156</v>
      </c>
      <c r="F6" s="108">
        <v>1403</v>
      </c>
      <c r="G6" s="69"/>
      <c r="H6" s="71"/>
      <c r="I6" s="72"/>
      <c r="J6" s="73"/>
      <c r="K6" s="154"/>
      <c r="L6" s="75"/>
      <c r="M6" s="75"/>
      <c r="N6" s="75"/>
      <c r="O6" s="75"/>
      <c r="P6" s="76"/>
      <c r="Q6" s="211"/>
      <c r="R6" s="212"/>
      <c r="S6" s="77"/>
    </row>
    <row r="7" spans="1:19" s="80" customFormat="1" ht="32.25" customHeight="1" x14ac:dyDescent="0.25">
      <c r="A7" s="106" t="s">
        <v>157</v>
      </c>
      <c r="B7" s="106">
        <v>3</v>
      </c>
      <c r="C7" s="106" t="s">
        <v>158</v>
      </c>
      <c r="D7" s="137">
        <v>809.8</v>
      </c>
      <c r="E7" s="106" t="s">
        <v>159</v>
      </c>
      <c r="F7" s="108">
        <v>935.4</v>
      </c>
      <c r="G7" s="69"/>
      <c r="H7" s="71"/>
      <c r="I7" s="72"/>
      <c r="J7" s="73"/>
      <c r="K7" s="154"/>
      <c r="L7" s="75"/>
      <c r="M7" s="75"/>
      <c r="N7" s="75"/>
      <c r="O7" s="75"/>
      <c r="P7" s="76"/>
      <c r="Q7" s="211"/>
      <c r="R7" s="213"/>
      <c r="S7" s="79"/>
    </row>
    <row r="8" spans="1:19" s="80" customFormat="1" ht="33.75" customHeight="1" x14ac:dyDescent="0.25">
      <c r="A8" s="106" t="s">
        <v>160</v>
      </c>
      <c r="B8" s="106">
        <v>37</v>
      </c>
      <c r="C8" s="106" t="s">
        <v>161</v>
      </c>
      <c r="D8" s="108">
        <v>295.5</v>
      </c>
      <c r="E8" s="106" t="s">
        <v>162</v>
      </c>
      <c r="F8" s="108">
        <v>412.4</v>
      </c>
      <c r="G8" s="69"/>
      <c r="H8" s="71"/>
      <c r="I8" s="72"/>
      <c r="J8" s="73"/>
      <c r="K8" s="154"/>
      <c r="L8" s="75"/>
      <c r="M8" s="75"/>
      <c r="N8" s="75"/>
      <c r="O8" s="75"/>
      <c r="P8" s="76"/>
      <c r="Q8" s="211"/>
      <c r="R8" s="212"/>
      <c r="S8" s="79"/>
    </row>
    <row r="9" spans="1:19" s="80" customFormat="1" ht="21" customHeight="1" x14ac:dyDescent="0.25">
      <c r="A9" s="70"/>
      <c r="B9" s="73"/>
      <c r="C9" s="70"/>
      <c r="D9" s="81"/>
      <c r="E9" s="73"/>
      <c r="F9" s="82"/>
      <c r="G9" s="69"/>
      <c r="H9" s="71"/>
      <c r="I9" s="72"/>
      <c r="J9" s="73"/>
      <c r="K9" s="154"/>
      <c r="L9" s="75"/>
      <c r="M9" s="75"/>
      <c r="N9" s="75"/>
      <c r="O9" s="75"/>
      <c r="P9" s="69"/>
      <c r="Q9" s="154"/>
      <c r="R9" s="155"/>
      <c r="S9" s="69"/>
    </row>
    <row r="10" spans="1:19" s="86" customFormat="1" ht="15" customHeight="1" thickBot="1" x14ac:dyDescent="0.3">
      <c r="A10" s="84"/>
      <c r="B10" s="84"/>
      <c r="C10" s="84"/>
      <c r="D10" s="84"/>
      <c r="E10" s="84"/>
      <c r="F10" s="156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</row>
    <row r="11" spans="1:19" s="86" customFormat="1" ht="30" customHeight="1" x14ac:dyDescent="0.25">
      <c r="A11" s="206" t="s">
        <v>163</v>
      </c>
      <c r="B11" s="207"/>
      <c r="C11" s="207"/>
      <c r="D11" s="207"/>
      <c r="E11" s="208"/>
      <c r="F11" s="87" t="s">
        <v>164</v>
      </c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</row>
    <row r="12" spans="1:19" s="114" customFormat="1" ht="30" customHeight="1" x14ac:dyDescent="0.25">
      <c r="A12" s="196" t="s">
        <v>166</v>
      </c>
      <c r="B12" s="197"/>
      <c r="C12" s="197"/>
      <c r="D12" s="197"/>
      <c r="E12" s="198"/>
      <c r="F12" s="112">
        <v>30613.353500000241</v>
      </c>
      <c r="G12" s="180"/>
    </row>
    <row r="13" spans="1:19" s="114" customFormat="1" ht="30" customHeight="1" x14ac:dyDescent="0.25">
      <c r="A13" s="196" t="s">
        <v>167</v>
      </c>
      <c r="B13" s="197"/>
      <c r="C13" s="197"/>
      <c r="D13" s="197"/>
      <c r="E13" s="198"/>
      <c r="F13" s="112">
        <v>110564.72000000012</v>
      </c>
    </row>
    <row r="14" spans="1:19" s="114" customFormat="1" ht="30" customHeight="1" x14ac:dyDescent="0.25">
      <c r="A14" s="196" t="s">
        <v>168</v>
      </c>
      <c r="B14" s="197"/>
      <c r="C14" s="197"/>
      <c r="D14" s="197"/>
      <c r="E14" s="198"/>
      <c r="F14" s="115">
        <f>SUM(F15:F17)</f>
        <v>542635.74</v>
      </c>
    </row>
    <row r="15" spans="1:19" s="86" customFormat="1" ht="28.5" customHeight="1" x14ac:dyDescent="0.25">
      <c r="A15" s="203" t="s">
        <v>169</v>
      </c>
      <c r="B15" s="204"/>
      <c r="C15" s="204"/>
      <c r="D15" s="204"/>
      <c r="E15" s="205"/>
      <c r="F15" s="89">
        <v>406735.96</v>
      </c>
    </row>
    <row r="16" spans="1:19" s="86" customFormat="1" ht="24.75" customHeight="1" x14ac:dyDescent="0.25">
      <c r="A16" s="203" t="s">
        <v>170</v>
      </c>
      <c r="B16" s="204"/>
      <c r="C16" s="204"/>
      <c r="D16" s="204"/>
      <c r="E16" s="205"/>
      <c r="F16" s="89">
        <v>133349.78</v>
      </c>
    </row>
    <row r="17" spans="1:19" s="86" customFormat="1" ht="30" customHeight="1" x14ac:dyDescent="0.25">
      <c r="A17" s="203" t="s">
        <v>171</v>
      </c>
      <c r="B17" s="204"/>
      <c r="C17" s="204"/>
      <c r="D17" s="204"/>
      <c r="E17" s="205"/>
      <c r="F17" s="89">
        <v>2550</v>
      </c>
    </row>
    <row r="18" spans="1:19" s="114" customFormat="1" ht="30" customHeight="1" x14ac:dyDescent="0.25">
      <c r="A18" s="196" t="s">
        <v>172</v>
      </c>
      <c r="B18" s="197"/>
      <c r="C18" s="197"/>
      <c r="D18" s="197"/>
      <c r="E18" s="198"/>
      <c r="F18" s="115">
        <f>SUM(F19:F21)</f>
        <v>535735.91</v>
      </c>
    </row>
    <row r="19" spans="1:19" s="86" customFormat="1" ht="30" customHeight="1" x14ac:dyDescent="0.25">
      <c r="A19" s="203" t="s">
        <v>169</v>
      </c>
      <c r="B19" s="204"/>
      <c r="C19" s="204"/>
      <c r="D19" s="204"/>
      <c r="E19" s="205"/>
      <c r="F19" s="89">
        <v>396918.76</v>
      </c>
    </row>
    <row r="20" spans="1:19" s="86" customFormat="1" ht="30" customHeight="1" x14ac:dyDescent="0.25">
      <c r="A20" s="203" t="s">
        <v>170</v>
      </c>
      <c r="B20" s="204"/>
      <c r="C20" s="204"/>
      <c r="D20" s="204"/>
      <c r="E20" s="205"/>
      <c r="F20" s="89">
        <v>136267.15</v>
      </c>
    </row>
    <row r="21" spans="1:19" s="90" customFormat="1" ht="30" customHeight="1" x14ac:dyDescent="0.2">
      <c r="A21" s="203" t="s">
        <v>171</v>
      </c>
      <c r="B21" s="204"/>
      <c r="C21" s="204"/>
      <c r="D21" s="204"/>
      <c r="E21" s="205"/>
      <c r="F21" s="89">
        <v>2550</v>
      </c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</row>
    <row r="22" spans="1:19" s="116" customFormat="1" ht="30" customHeight="1" x14ac:dyDescent="0.25">
      <c r="A22" s="196" t="s">
        <v>173</v>
      </c>
      <c r="B22" s="197"/>
      <c r="C22" s="197"/>
      <c r="D22" s="197"/>
      <c r="E22" s="198"/>
      <c r="F22" s="115">
        <f>F12+F18</f>
        <v>566349.26350000023</v>
      </c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16" customFormat="1" ht="30" customHeight="1" x14ac:dyDescent="0.25">
      <c r="A23" s="196" t="s">
        <v>174</v>
      </c>
      <c r="B23" s="197"/>
      <c r="C23" s="197"/>
      <c r="D23" s="197"/>
      <c r="E23" s="198"/>
      <c r="F23" s="115">
        <f>акт21!E90</f>
        <v>492013.04449999996</v>
      </c>
      <c r="G23" s="180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s="116" customFormat="1" ht="30" customHeight="1" x14ac:dyDescent="0.25">
      <c r="A24" s="196" t="s">
        <v>306</v>
      </c>
      <c r="B24" s="197"/>
      <c r="C24" s="197"/>
      <c r="D24" s="197"/>
      <c r="E24" s="198"/>
      <c r="F24" s="115">
        <f>F22-F23</f>
        <v>74336.219000000274</v>
      </c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</row>
    <row r="25" spans="1:19" s="116" customFormat="1" ht="30" customHeight="1" x14ac:dyDescent="0.25">
      <c r="A25" s="196" t="s">
        <v>176</v>
      </c>
      <c r="B25" s="197"/>
      <c r="C25" s="197"/>
      <c r="D25" s="197"/>
      <c r="E25" s="198"/>
      <c r="F25" s="112">
        <f>F13+F14-F18</f>
        <v>117464.55000000005</v>
      </c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</row>
    <row r="26" spans="1:19" s="90" customFormat="1" ht="11.45" customHeight="1" x14ac:dyDescent="0.25">
      <c r="A26" s="91"/>
      <c r="B26" s="91"/>
      <c r="C26" s="91"/>
      <c r="D26" s="91"/>
      <c r="E26" s="91"/>
      <c r="F26" s="91"/>
    </row>
    <row r="27" spans="1:19" s="92" customFormat="1" ht="17.25" customHeight="1" x14ac:dyDescent="0.2">
      <c r="A27" s="195" t="s">
        <v>177</v>
      </c>
      <c r="B27" s="195"/>
      <c r="C27" s="195"/>
      <c r="D27" s="195"/>
    </row>
    <row r="28" spans="1:19" s="64" customFormat="1" ht="21.75" hidden="1" customHeight="1" x14ac:dyDescent="0.25">
      <c r="A28" s="199" t="s">
        <v>373</v>
      </c>
      <c r="B28" s="199"/>
      <c r="C28" s="199"/>
      <c r="D28" s="199"/>
    </row>
    <row r="29" spans="1:19" s="64" customFormat="1" ht="22.5" customHeight="1" x14ac:dyDescent="0.25">
      <c r="A29" s="195" t="s">
        <v>44</v>
      </c>
      <c r="B29" s="195"/>
      <c r="C29" s="195"/>
      <c r="D29" s="195"/>
    </row>
    <row r="30" spans="1:19" s="64" customFormat="1" ht="22.5" customHeight="1" x14ac:dyDescent="0.25">
      <c r="A30" s="195" t="s">
        <v>45</v>
      </c>
      <c r="B30" s="195"/>
      <c r="C30" s="195"/>
      <c r="D30" s="65"/>
    </row>
  </sheetData>
  <mergeCells count="24">
    <mergeCell ref="A28:D28"/>
    <mergeCell ref="A29:D29"/>
    <mergeCell ref="A30:C30"/>
    <mergeCell ref="A23:E23"/>
    <mergeCell ref="A24:E24"/>
    <mergeCell ref="A25:E25"/>
    <mergeCell ref="A27:D27"/>
    <mergeCell ref="A18:E18"/>
    <mergeCell ref="A19:E19"/>
    <mergeCell ref="A20:E20"/>
    <mergeCell ref="A21:E21"/>
    <mergeCell ref="A22:E22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topLeftCell="A86" workbookViewId="0">
      <selection activeCell="A91" sqref="A91:E91"/>
    </sheetView>
  </sheetViews>
  <sheetFormatPr defaultColWidth="8.140625" defaultRowHeight="15" x14ac:dyDescent="0.25"/>
  <cols>
    <col min="1" max="1" width="62.5703125" style="157" customWidth="1"/>
    <col min="2" max="2" width="13.85546875" style="157" customWidth="1"/>
    <col min="3" max="3" width="19.140625" style="157" customWidth="1"/>
    <col min="4" max="4" width="16.5703125" style="157" customWidth="1"/>
    <col min="5" max="5" width="16.42578125" style="157" customWidth="1"/>
    <col min="6" max="6" width="9.42578125" style="157" bestFit="1" customWidth="1"/>
    <col min="7" max="255" width="8.140625" style="157"/>
    <col min="256" max="256" width="8.7109375" style="157" customWidth="1"/>
    <col min="257" max="257" width="31.5703125" style="157" customWidth="1"/>
    <col min="258" max="258" width="13.85546875" style="157" customWidth="1"/>
    <col min="259" max="259" width="19.140625" style="157" customWidth="1"/>
    <col min="260" max="260" width="17.5703125" style="157" customWidth="1"/>
    <col min="261" max="261" width="14.7109375" style="157" customWidth="1"/>
    <col min="262" max="511" width="8.140625" style="157"/>
    <col min="512" max="512" width="8.7109375" style="157" customWidth="1"/>
    <col min="513" max="513" width="31.5703125" style="157" customWidth="1"/>
    <col min="514" max="514" width="13.85546875" style="157" customWidth="1"/>
    <col min="515" max="515" width="19.140625" style="157" customWidth="1"/>
    <col min="516" max="516" width="17.5703125" style="157" customWidth="1"/>
    <col min="517" max="517" width="14.7109375" style="157" customWidth="1"/>
    <col min="518" max="767" width="8.140625" style="157"/>
    <col min="768" max="768" width="8.7109375" style="157" customWidth="1"/>
    <col min="769" max="769" width="31.5703125" style="157" customWidth="1"/>
    <col min="770" max="770" width="13.85546875" style="157" customWidth="1"/>
    <col min="771" max="771" width="19.140625" style="157" customWidth="1"/>
    <col min="772" max="772" width="17.5703125" style="157" customWidth="1"/>
    <col min="773" max="773" width="14.7109375" style="157" customWidth="1"/>
    <col min="774" max="1023" width="8.140625" style="157"/>
    <col min="1024" max="1024" width="8.7109375" style="157" customWidth="1"/>
    <col min="1025" max="1025" width="31.5703125" style="157" customWidth="1"/>
    <col min="1026" max="1026" width="13.85546875" style="157" customWidth="1"/>
    <col min="1027" max="1027" width="19.140625" style="157" customWidth="1"/>
    <col min="1028" max="1028" width="17.5703125" style="157" customWidth="1"/>
    <col min="1029" max="1029" width="14.7109375" style="157" customWidth="1"/>
    <col min="1030" max="1279" width="8.140625" style="157"/>
    <col min="1280" max="1280" width="8.7109375" style="157" customWidth="1"/>
    <col min="1281" max="1281" width="31.5703125" style="157" customWidth="1"/>
    <col min="1282" max="1282" width="13.85546875" style="157" customWidth="1"/>
    <col min="1283" max="1283" width="19.140625" style="157" customWidth="1"/>
    <col min="1284" max="1284" width="17.5703125" style="157" customWidth="1"/>
    <col min="1285" max="1285" width="14.7109375" style="157" customWidth="1"/>
    <col min="1286" max="1535" width="8.140625" style="157"/>
    <col min="1536" max="1536" width="8.7109375" style="157" customWidth="1"/>
    <col min="1537" max="1537" width="31.5703125" style="157" customWidth="1"/>
    <col min="1538" max="1538" width="13.85546875" style="157" customWidth="1"/>
    <col min="1539" max="1539" width="19.140625" style="157" customWidth="1"/>
    <col min="1540" max="1540" width="17.5703125" style="157" customWidth="1"/>
    <col min="1541" max="1541" width="14.7109375" style="157" customWidth="1"/>
    <col min="1542" max="1791" width="8.140625" style="157"/>
    <col min="1792" max="1792" width="8.7109375" style="157" customWidth="1"/>
    <col min="1793" max="1793" width="31.5703125" style="157" customWidth="1"/>
    <col min="1794" max="1794" width="13.85546875" style="157" customWidth="1"/>
    <col min="1795" max="1795" width="19.140625" style="157" customWidth="1"/>
    <col min="1796" max="1796" width="17.5703125" style="157" customWidth="1"/>
    <col min="1797" max="1797" width="14.7109375" style="157" customWidth="1"/>
    <col min="1798" max="2047" width="8.140625" style="157"/>
    <col min="2048" max="2048" width="8.7109375" style="157" customWidth="1"/>
    <col min="2049" max="2049" width="31.5703125" style="157" customWidth="1"/>
    <col min="2050" max="2050" width="13.85546875" style="157" customWidth="1"/>
    <col min="2051" max="2051" width="19.140625" style="157" customWidth="1"/>
    <col min="2052" max="2052" width="17.5703125" style="157" customWidth="1"/>
    <col min="2053" max="2053" width="14.7109375" style="157" customWidth="1"/>
    <col min="2054" max="2303" width="8.140625" style="157"/>
    <col min="2304" max="2304" width="8.7109375" style="157" customWidth="1"/>
    <col min="2305" max="2305" width="31.5703125" style="157" customWidth="1"/>
    <col min="2306" max="2306" width="13.85546875" style="157" customWidth="1"/>
    <col min="2307" max="2307" width="19.140625" style="157" customWidth="1"/>
    <col min="2308" max="2308" width="17.5703125" style="157" customWidth="1"/>
    <col min="2309" max="2309" width="14.7109375" style="157" customWidth="1"/>
    <col min="2310" max="2559" width="8.140625" style="157"/>
    <col min="2560" max="2560" width="8.7109375" style="157" customWidth="1"/>
    <col min="2561" max="2561" width="31.5703125" style="157" customWidth="1"/>
    <col min="2562" max="2562" width="13.85546875" style="157" customWidth="1"/>
    <col min="2563" max="2563" width="19.140625" style="157" customWidth="1"/>
    <col min="2564" max="2564" width="17.5703125" style="157" customWidth="1"/>
    <col min="2565" max="2565" width="14.7109375" style="157" customWidth="1"/>
    <col min="2566" max="2815" width="8.140625" style="157"/>
    <col min="2816" max="2816" width="8.7109375" style="157" customWidth="1"/>
    <col min="2817" max="2817" width="31.5703125" style="157" customWidth="1"/>
    <col min="2818" max="2818" width="13.85546875" style="157" customWidth="1"/>
    <col min="2819" max="2819" width="19.140625" style="157" customWidth="1"/>
    <col min="2820" max="2820" width="17.5703125" style="157" customWidth="1"/>
    <col min="2821" max="2821" width="14.7109375" style="157" customWidth="1"/>
    <col min="2822" max="3071" width="8.140625" style="157"/>
    <col min="3072" max="3072" width="8.7109375" style="157" customWidth="1"/>
    <col min="3073" max="3073" width="31.5703125" style="157" customWidth="1"/>
    <col min="3074" max="3074" width="13.85546875" style="157" customWidth="1"/>
    <col min="3075" max="3075" width="19.140625" style="157" customWidth="1"/>
    <col min="3076" max="3076" width="17.5703125" style="157" customWidth="1"/>
    <col min="3077" max="3077" width="14.7109375" style="157" customWidth="1"/>
    <col min="3078" max="3327" width="8.140625" style="157"/>
    <col min="3328" max="3328" width="8.7109375" style="157" customWidth="1"/>
    <col min="3329" max="3329" width="31.5703125" style="157" customWidth="1"/>
    <col min="3330" max="3330" width="13.85546875" style="157" customWidth="1"/>
    <col min="3331" max="3331" width="19.140625" style="157" customWidth="1"/>
    <col min="3332" max="3332" width="17.5703125" style="157" customWidth="1"/>
    <col min="3333" max="3333" width="14.7109375" style="157" customWidth="1"/>
    <col min="3334" max="3583" width="8.140625" style="157"/>
    <col min="3584" max="3584" width="8.7109375" style="157" customWidth="1"/>
    <col min="3585" max="3585" width="31.5703125" style="157" customWidth="1"/>
    <col min="3586" max="3586" width="13.85546875" style="157" customWidth="1"/>
    <col min="3587" max="3587" width="19.140625" style="157" customWidth="1"/>
    <col min="3588" max="3588" width="17.5703125" style="157" customWidth="1"/>
    <col min="3589" max="3589" width="14.7109375" style="157" customWidth="1"/>
    <col min="3590" max="3839" width="8.140625" style="157"/>
    <col min="3840" max="3840" width="8.7109375" style="157" customWidth="1"/>
    <col min="3841" max="3841" width="31.5703125" style="157" customWidth="1"/>
    <col min="3842" max="3842" width="13.85546875" style="157" customWidth="1"/>
    <col min="3843" max="3843" width="19.140625" style="157" customWidth="1"/>
    <col min="3844" max="3844" width="17.5703125" style="157" customWidth="1"/>
    <col min="3845" max="3845" width="14.7109375" style="157" customWidth="1"/>
    <col min="3846" max="4095" width="8.140625" style="157"/>
    <col min="4096" max="4096" width="8.7109375" style="157" customWidth="1"/>
    <col min="4097" max="4097" width="31.5703125" style="157" customWidth="1"/>
    <col min="4098" max="4098" width="13.85546875" style="157" customWidth="1"/>
    <col min="4099" max="4099" width="19.140625" style="157" customWidth="1"/>
    <col min="4100" max="4100" width="17.5703125" style="157" customWidth="1"/>
    <col min="4101" max="4101" width="14.7109375" style="157" customWidth="1"/>
    <col min="4102" max="4351" width="8.140625" style="157"/>
    <col min="4352" max="4352" width="8.7109375" style="157" customWidth="1"/>
    <col min="4353" max="4353" width="31.5703125" style="157" customWidth="1"/>
    <col min="4354" max="4354" width="13.85546875" style="157" customWidth="1"/>
    <col min="4355" max="4355" width="19.140625" style="157" customWidth="1"/>
    <col min="4356" max="4356" width="17.5703125" style="157" customWidth="1"/>
    <col min="4357" max="4357" width="14.7109375" style="157" customWidth="1"/>
    <col min="4358" max="4607" width="8.140625" style="157"/>
    <col min="4608" max="4608" width="8.7109375" style="157" customWidth="1"/>
    <col min="4609" max="4609" width="31.5703125" style="157" customWidth="1"/>
    <col min="4610" max="4610" width="13.85546875" style="157" customWidth="1"/>
    <col min="4611" max="4611" width="19.140625" style="157" customWidth="1"/>
    <col min="4612" max="4612" width="17.5703125" style="157" customWidth="1"/>
    <col min="4613" max="4613" width="14.7109375" style="157" customWidth="1"/>
    <col min="4614" max="4863" width="8.140625" style="157"/>
    <col min="4864" max="4864" width="8.7109375" style="157" customWidth="1"/>
    <col min="4865" max="4865" width="31.5703125" style="157" customWidth="1"/>
    <col min="4866" max="4866" width="13.85546875" style="157" customWidth="1"/>
    <col min="4867" max="4867" width="19.140625" style="157" customWidth="1"/>
    <col min="4868" max="4868" width="17.5703125" style="157" customWidth="1"/>
    <col min="4869" max="4869" width="14.7109375" style="157" customWidth="1"/>
    <col min="4870" max="5119" width="8.140625" style="157"/>
    <col min="5120" max="5120" width="8.7109375" style="157" customWidth="1"/>
    <col min="5121" max="5121" width="31.5703125" style="157" customWidth="1"/>
    <col min="5122" max="5122" width="13.85546875" style="157" customWidth="1"/>
    <col min="5123" max="5123" width="19.140625" style="157" customWidth="1"/>
    <col min="5124" max="5124" width="17.5703125" style="157" customWidth="1"/>
    <col min="5125" max="5125" width="14.7109375" style="157" customWidth="1"/>
    <col min="5126" max="5375" width="8.140625" style="157"/>
    <col min="5376" max="5376" width="8.7109375" style="157" customWidth="1"/>
    <col min="5377" max="5377" width="31.5703125" style="157" customWidth="1"/>
    <col min="5378" max="5378" width="13.85546875" style="157" customWidth="1"/>
    <col min="5379" max="5379" width="19.140625" style="157" customWidth="1"/>
    <col min="5380" max="5380" width="17.5703125" style="157" customWidth="1"/>
    <col min="5381" max="5381" width="14.7109375" style="157" customWidth="1"/>
    <col min="5382" max="5631" width="8.140625" style="157"/>
    <col min="5632" max="5632" width="8.7109375" style="157" customWidth="1"/>
    <col min="5633" max="5633" width="31.5703125" style="157" customWidth="1"/>
    <col min="5634" max="5634" width="13.85546875" style="157" customWidth="1"/>
    <col min="5635" max="5635" width="19.140625" style="157" customWidth="1"/>
    <col min="5636" max="5636" width="17.5703125" style="157" customWidth="1"/>
    <col min="5637" max="5637" width="14.7109375" style="157" customWidth="1"/>
    <col min="5638" max="5887" width="8.140625" style="157"/>
    <col min="5888" max="5888" width="8.7109375" style="157" customWidth="1"/>
    <col min="5889" max="5889" width="31.5703125" style="157" customWidth="1"/>
    <col min="5890" max="5890" width="13.85546875" style="157" customWidth="1"/>
    <col min="5891" max="5891" width="19.140625" style="157" customWidth="1"/>
    <col min="5892" max="5892" width="17.5703125" style="157" customWidth="1"/>
    <col min="5893" max="5893" width="14.7109375" style="157" customWidth="1"/>
    <col min="5894" max="6143" width="8.140625" style="157"/>
    <col min="6144" max="6144" width="8.7109375" style="157" customWidth="1"/>
    <col min="6145" max="6145" width="31.5703125" style="157" customWidth="1"/>
    <col min="6146" max="6146" width="13.85546875" style="157" customWidth="1"/>
    <col min="6147" max="6147" width="19.140625" style="157" customWidth="1"/>
    <col min="6148" max="6148" width="17.5703125" style="157" customWidth="1"/>
    <col min="6149" max="6149" width="14.7109375" style="157" customWidth="1"/>
    <col min="6150" max="6399" width="8.140625" style="157"/>
    <col min="6400" max="6400" width="8.7109375" style="157" customWidth="1"/>
    <col min="6401" max="6401" width="31.5703125" style="157" customWidth="1"/>
    <col min="6402" max="6402" width="13.85546875" style="157" customWidth="1"/>
    <col min="6403" max="6403" width="19.140625" style="157" customWidth="1"/>
    <col min="6404" max="6404" width="17.5703125" style="157" customWidth="1"/>
    <col min="6405" max="6405" width="14.7109375" style="157" customWidth="1"/>
    <col min="6406" max="6655" width="8.140625" style="157"/>
    <col min="6656" max="6656" width="8.7109375" style="157" customWidth="1"/>
    <col min="6657" max="6657" width="31.5703125" style="157" customWidth="1"/>
    <col min="6658" max="6658" width="13.85546875" style="157" customWidth="1"/>
    <col min="6659" max="6659" width="19.140625" style="157" customWidth="1"/>
    <col min="6660" max="6660" width="17.5703125" style="157" customWidth="1"/>
    <col min="6661" max="6661" width="14.7109375" style="157" customWidth="1"/>
    <col min="6662" max="6911" width="8.140625" style="157"/>
    <col min="6912" max="6912" width="8.7109375" style="157" customWidth="1"/>
    <col min="6913" max="6913" width="31.5703125" style="157" customWidth="1"/>
    <col min="6914" max="6914" width="13.85546875" style="157" customWidth="1"/>
    <col min="6915" max="6915" width="19.140625" style="157" customWidth="1"/>
    <col min="6916" max="6916" width="17.5703125" style="157" customWidth="1"/>
    <col min="6917" max="6917" width="14.7109375" style="157" customWidth="1"/>
    <col min="6918" max="7167" width="8.140625" style="157"/>
    <col min="7168" max="7168" width="8.7109375" style="157" customWidth="1"/>
    <col min="7169" max="7169" width="31.5703125" style="157" customWidth="1"/>
    <col min="7170" max="7170" width="13.85546875" style="157" customWidth="1"/>
    <col min="7171" max="7171" width="19.140625" style="157" customWidth="1"/>
    <col min="7172" max="7172" width="17.5703125" style="157" customWidth="1"/>
    <col min="7173" max="7173" width="14.7109375" style="157" customWidth="1"/>
    <col min="7174" max="7423" width="8.140625" style="157"/>
    <col min="7424" max="7424" width="8.7109375" style="157" customWidth="1"/>
    <col min="7425" max="7425" width="31.5703125" style="157" customWidth="1"/>
    <col min="7426" max="7426" width="13.85546875" style="157" customWidth="1"/>
    <col min="7427" max="7427" width="19.140625" style="157" customWidth="1"/>
    <col min="7428" max="7428" width="17.5703125" style="157" customWidth="1"/>
    <col min="7429" max="7429" width="14.7109375" style="157" customWidth="1"/>
    <col min="7430" max="7679" width="8.140625" style="157"/>
    <col min="7680" max="7680" width="8.7109375" style="157" customWidth="1"/>
    <col min="7681" max="7681" width="31.5703125" style="157" customWidth="1"/>
    <col min="7682" max="7682" width="13.85546875" style="157" customWidth="1"/>
    <col min="7683" max="7683" width="19.140625" style="157" customWidth="1"/>
    <col min="7684" max="7684" width="17.5703125" style="157" customWidth="1"/>
    <col min="7685" max="7685" width="14.7109375" style="157" customWidth="1"/>
    <col min="7686" max="7935" width="8.140625" style="157"/>
    <col min="7936" max="7936" width="8.7109375" style="157" customWidth="1"/>
    <col min="7937" max="7937" width="31.5703125" style="157" customWidth="1"/>
    <col min="7938" max="7938" width="13.85546875" style="157" customWidth="1"/>
    <col min="7939" max="7939" width="19.140625" style="157" customWidth="1"/>
    <col min="7940" max="7940" width="17.5703125" style="157" customWidth="1"/>
    <col min="7941" max="7941" width="14.7109375" style="157" customWidth="1"/>
    <col min="7942" max="8191" width="8.140625" style="157"/>
    <col min="8192" max="8192" width="8.7109375" style="157" customWidth="1"/>
    <col min="8193" max="8193" width="31.5703125" style="157" customWidth="1"/>
    <col min="8194" max="8194" width="13.85546875" style="157" customWidth="1"/>
    <col min="8195" max="8195" width="19.140625" style="157" customWidth="1"/>
    <col min="8196" max="8196" width="17.5703125" style="157" customWidth="1"/>
    <col min="8197" max="8197" width="14.7109375" style="157" customWidth="1"/>
    <col min="8198" max="8447" width="8.140625" style="157"/>
    <col min="8448" max="8448" width="8.7109375" style="157" customWidth="1"/>
    <col min="8449" max="8449" width="31.5703125" style="157" customWidth="1"/>
    <col min="8450" max="8450" width="13.85546875" style="157" customWidth="1"/>
    <col min="8451" max="8451" width="19.140625" style="157" customWidth="1"/>
    <col min="8452" max="8452" width="17.5703125" style="157" customWidth="1"/>
    <col min="8453" max="8453" width="14.7109375" style="157" customWidth="1"/>
    <col min="8454" max="8703" width="8.140625" style="157"/>
    <col min="8704" max="8704" width="8.7109375" style="157" customWidth="1"/>
    <col min="8705" max="8705" width="31.5703125" style="157" customWidth="1"/>
    <col min="8706" max="8706" width="13.85546875" style="157" customWidth="1"/>
    <col min="8707" max="8707" width="19.140625" style="157" customWidth="1"/>
    <col min="8708" max="8708" width="17.5703125" style="157" customWidth="1"/>
    <col min="8709" max="8709" width="14.7109375" style="157" customWidth="1"/>
    <col min="8710" max="8959" width="8.140625" style="157"/>
    <col min="8960" max="8960" width="8.7109375" style="157" customWidth="1"/>
    <col min="8961" max="8961" width="31.5703125" style="157" customWidth="1"/>
    <col min="8962" max="8962" width="13.85546875" style="157" customWidth="1"/>
    <col min="8963" max="8963" width="19.140625" style="157" customWidth="1"/>
    <col min="8964" max="8964" width="17.5703125" style="157" customWidth="1"/>
    <col min="8965" max="8965" width="14.7109375" style="157" customWidth="1"/>
    <col min="8966" max="9215" width="8.140625" style="157"/>
    <col min="9216" max="9216" width="8.7109375" style="157" customWidth="1"/>
    <col min="9217" max="9217" width="31.5703125" style="157" customWidth="1"/>
    <col min="9218" max="9218" width="13.85546875" style="157" customWidth="1"/>
    <col min="9219" max="9219" width="19.140625" style="157" customWidth="1"/>
    <col min="9220" max="9220" width="17.5703125" style="157" customWidth="1"/>
    <col min="9221" max="9221" width="14.7109375" style="157" customWidth="1"/>
    <col min="9222" max="9471" width="8.140625" style="157"/>
    <col min="9472" max="9472" width="8.7109375" style="157" customWidth="1"/>
    <col min="9473" max="9473" width="31.5703125" style="157" customWidth="1"/>
    <col min="9474" max="9474" width="13.85546875" style="157" customWidth="1"/>
    <col min="9475" max="9475" width="19.140625" style="157" customWidth="1"/>
    <col min="9476" max="9476" width="17.5703125" style="157" customWidth="1"/>
    <col min="9477" max="9477" width="14.7109375" style="157" customWidth="1"/>
    <col min="9478" max="9727" width="8.140625" style="157"/>
    <col min="9728" max="9728" width="8.7109375" style="157" customWidth="1"/>
    <col min="9729" max="9729" width="31.5703125" style="157" customWidth="1"/>
    <col min="9730" max="9730" width="13.85546875" style="157" customWidth="1"/>
    <col min="9731" max="9731" width="19.140625" style="157" customWidth="1"/>
    <col min="9732" max="9732" width="17.5703125" style="157" customWidth="1"/>
    <col min="9733" max="9733" width="14.7109375" style="157" customWidth="1"/>
    <col min="9734" max="9983" width="8.140625" style="157"/>
    <col min="9984" max="9984" width="8.7109375" style="157" customWidth="1"/>
    <col min="9985" max="9985" width="31.5703125" style="157" customWidth="1"/>
    <col min="9986" max="9986" width="13.85546875" style="157" customWidth="1"/>
    <col min="9987" max="9987" width="19.140625" style="157" customWidth="1"/>
    <col min="9988" max="9988" width="17.5703125" style="157" customWidth="1"/>
    <col min="9989" max="9989" width="14.7109375" style="157" customWidth="1"/>
    <col min="9990" max="10239" width="8.140625" style="157"/>
    <col min="10240" max="10240" width="8.7109375" style="157" customWidth="1"/>
    <col min="10241" max="10241" width="31.5703125" style="157" customWidth="1"/>
    <col min="10242" max="10242" width="13.85546875" style="157" customWidth="1"/>
    <col min="10243" max="10243" width="19.140625" style="157" customWidth="1"/>
    <col min="10244" max="10244" width="17.5703125" style="157" customWidth="1"/>
    <col min="10245" max="10245" width="14.7109375" style="157" customWidth="1"/>
    <col min="10246" max="10495" width="8.140625" style="157"/>
    <col min="10496" max="10496" width="8.7109375" style="157" customWidth="1"/>
    <col min="10497" max="10497" width="31.5703125" style="157" customWidth="1"/>
    <col min="10498" max="10498" width="13.85546875" style="157" customWidth="1"/>
    <col min="10499" max="10499" width="19.140625" style="157" customWidth="1"/>
    <col min="10500" max="10500" width="17.5703125" style="157" customWidth="1"/>
    <col min="10501" max="10501" width="14.7109375" style="157" customWidth="1"/>
    <col min="10502" max="10751" width="8.140625" style="157"/>
    <col min="10752" max="10752" width="8.7109375" style="157" customWidth="1"/>
    <col min="10753" max="10753" width="31.5703125" style="157" customWidth="1"/>
    <col min="10754" max="10754" width="13.85546875" style="157" customWidth="1"/>
    <col min="10755" max="10755" width="19.140625" style="157" customWidth="1"/>
    <col min="10756" max="10756" width="17.5703125" style="157" customWidth="1"/>
    <col min="10757" max="10757" width="14.7109375" style="157" customWidth="1"/>
    <col min="10758" max="11007" width="8.140625" style="157"/>
    <col min="11008" max="11008" width="8.7109375" style="157" customWidth="1"/>
    <col min="11009" max="11009" width="31.5703125" style="157" customWidth="1"/>
    <col min="11010" max="11010" width="13.85546875" style="157" customWidth="1"/>
    <col min="11011" max="11011" width="19.140625" style="157" customWidth="1"/>
    <col min="11012" max="11012" width="17.5703125" style="157" customWidth="1"/>
    <col min="11013" max="11013" width="14.7109375" style="157" customWidth="1"/>
    <col min="11014" max="11263" width="8.140625" style="157"/>
    <col min="11264" max="11264" width="8.7109375" style="157" customWidth="1"/>
    <col min="11265" max="11265" width="31.5703125" style="157" customWidth="1"/>
    <col min="11266" max="11266" width="13.85546875" style="157" customWidth="1"/>
    <col min="11267" max="11267" width="19.140625" style="157" customWidth="1"/>
    <col min="11268" max="11268" width="17.5703125" style="157" customWidth="1"/>
    <col min="11269" max="11269" width="14.7109375" style="157" customWidth="1"/>
    <col min="11270" max="11519" width="8.140625" style="157"/>
    <col min="11520" max="11520" width="8.7109375" style="157" customWidth="1"/>
    <col min="11521" max="11521" width="31.5703125" style="157" customWidth="1"/>
    <col min="11522" max="11522" width="13.85546875" style="157" customWidth="1"/>
    <col min="11523" max="11523" width="19.140625" style="157" customWidth="1"/>
    <col min="11524" max="11524" width="17.5703125" style="157" customWidth="1"/>
    <col min="11525" max="11525" width="14.7109375" style="157" customWidth="1"/>
    <col min="11526" max="11775" width="8.140625" style="157"/>
    <col min="11776" max="11776" width="8.7109375" style="157" customWidth="1"/>
    <col min="11777" max="11777" width="31.5703125" style="157" customWidth="1"/>
    <col min="11778" max="11778" width="13.85546875" style="157" customWidth="1"/>
    <col min="11779" max="11779" width="19.140625" style="157" customWidth="1"/>
    <col min="11780" max="11780" width="17.5703125" style="157" customWidth="1"/>
    <col min="11781" max="11781" width="14.7109375" style="157" customWidth="1"/>
    <col min="11782" max="12031" width="8.140625" style="157"/>
    <col min="12032" max="12032" width="8.7109375" style="157" customWidth="1"/>
    <col min="12033" max="12033" width="31.5703125" style="157" customWidth="1"/>
    <col min="12034" max="12034" width="13.85546875" style="157" customWidth="1"/>
    <col min="12035" max="12035" width="19.140625" style="157" customWidth="1"/>
    <col min="12036" max="12036" width="17.5703125" style="157" customWidth="1"/>
    <col min="12037" max="12037" width="14.7109375" style="157" customWidth="1"/>
    <col min="12038" max="12287" width="8.140625" style="157"/>
    <col min="12288" max="12288" width="8.7109375" style="157" customWidth="1"/>
    <col min="12289" max="12289" width="31.5703125" style="157" customWidth="1"/>
    <col min="12290" max="12290" width="13.85546875" style="157" customWidth="1"/>
    <col min="12291" max="12291" width="19.140625" style="157" customWidth="1"/>
    <col min="12292" max="12292" width="17.5703125" style="157" customWidth="1"/>
    <col min="12293" max="12293" width="14.7109375" style="157" customWidth="1"/>
    <col min="12294" max="12543" width="8.140625" style="157"/>
    <col min="12544" max="12544" width="8.7109375" style="157" customWidth="1"/>
    <col min="12545" max="12545" width="31.5703125" style="157" customWidth="1"/>
    <col min="12546" max="12546" width="13.85546875" style="157" customWidth="1"/>
    <col min="12547" max="12547" width="19.140625" style="157" customWidth="1"/>
    <col min="12548" max="12548" width="17.5703125" style="157" customWidth="1"/>
    <col min="12549" max="12549" width="14.7109375" style="157" customWidth="1"/>
    <col min="12550" max="12799" width="8.140625" style="157"/>
    <col min="12800" max="12800" width="8.7109375" style="157" customWidth="1"/>
    <col min="12801" max="12801" width="31.5703125" style="157" customWidth="1"/>
    <col min="12802" max="12802" width="13.85546875" style="157" customWidth="1"/>
    <col min="12803" max="12803" width="19.140625" style="157" customWidth="1"/>
    <col min="12804" max="12804" width="17.5703125" style="157" customWidth="1"/>
    <col min="12805" max="12805" width="14.7109375" style="157" customWidth="1"/>
    <col min="12806" max="13055" width="8.140625" style="157"/>
    <col min="13056" max="13056" width="8.7109375" style="157" customWidth="1"/>
    <col min="13057" max="13057" width="31.5703125" style="157" customWidth="1"/>
    <col min="13058" max="13058" width="13.85546875" style="157" customWidth="1"/>
    <col min="13059" max="13059" width="19.140625" style="157" customWidth="1"/>
    <col min="13060" max="13060" width="17.5703125" style="157" customWidth="1"/>
    <col min="13061" max="13061" width="14.7109375" style="157" customWidth="1"/>
    <col min="13062" max="13311" width="8.140625" style="157"/>
    <col min="13312" max="13312" width="8.7109375" style="157" customWidth="1"/>
    <col min="13313" max="13313" width="31.5703125" style="157" customWidth="1"/>
    <col min="13314" max="13314" width="13.85546875" style="157" customWidth="1"/>
    <col min="13315" max="13315" width="19.140625" style="157" customWidth="1"/>
    <col min="13316" max="13316" width="17.5703125" style="157" customWidth="1"/>
    <col min="13317" max="13317" width="14.7109375" style="157" customWidth="1"/>
    <col min="13318" max="13567" width="8.140625" style="157"/>
    <col min="13568" max="13568" width="8.7109375" style="157" customWidth="1"/>
    <col min="13569" max="13569" width="31.5703125" style="157" customWidth="1"/>
    <col min="13570" max="13570" width="13.85546875" style="157" customWidth="1"/>
    <col min="13571" max="13571" width="19.140625" style="157" customWidth="1"/>
    <col min="13572" max="13572" width="17.5703125" style="157" customWidth="1"/>
    <col min="13573" max="13573" width="14.7109375" style="157" customWidth="1"/>
    <col min="13574" max="13823" width="8.140625" style="157"/>
    <col min="13824" max="13824" width="8.7109375" style="157" customWidth="1"/>
    <col min="13825" max="13825" width="31.5703125" style="157" customWidth="1"/>
    <col min="13826" max="13826" width="13.85546875" style="157" customWidth="1"/>
    <col min="13827" max="13827" width="19.140625" style="157" customWidth="1"/>
    <col min="13828" max="13828" width="17.5703125" style="157" customWidth="1"/>
    <col min="13829" max="13829" width="14.7109375" style="157" customWidth="1"/>
    <col min="13830" max="14079" width="8.140625" style="157"/>
    <col min="14080" max="14080" width="8.7109375" style="157" customWidth="1"/>
    <col min="14081" max="14081" width="31.5703125" style="157" customWidth="1"/>
    <col min="14082" max="14082" width="13.85546875" style="157" customWidth="1"/>
    <col min="14083" max="14083" width="19.140625" style="157" customWidth="1"/>
    <col min="14084" max="14084" width="17.5703125" style="157" customWidth="1"/>
    <col min="14085" max="14085" width="14.7109375" style="157" customWidth="1"/>
    <col min="14086" max="14335" width="8.140625" style="157"/>
    <col min="14336" max="14336" width="8.7109375" style="157" customWidth="1"/>
    <col min="14337" max="14337" width="31.5703125" style="157" customWidth="1"/>
    <col min="14338" max="14338" width="13.85546875" style="157" customWidth="1"/>
    <col min="14339" max="14339" width="19.140625" style="157" customWidth="1"/>
    <col min="14340" max="14340" width="17.5703125" style="157" customWidth="1"/>
    <col min="14341" max="14341" width="14.7109375" style="157" customWidth="1"/>
    <col min="14342" max="14591" width="8.140625" style="157"/>
    <col min="14592" max="14592" width="8.7109375" style="157" customWidth="1"/>
    <col min="14593" max="14593" width="31.5703125" style="157" customWidth="1"/>
    <col min="14594" max="14594" width="13.85546875" style="157" customWidth="1"/>
    <col min="14595" max="14595" width="19.140625" style="157" customWidth="1"/>
    <col min="14596" max="14596" width="17.5703125" style="157" customWidth="1"/>
    <col min="14597" max="14597" width="14.7109375" style="157" customWidth="1"/>
    <col min="14598" max="14847" width="8.140625" style="157"/>
    <col min="14848" max="14848" width="8.7109375" style="157" customWidth="1"/>
    <col min="14849" max="14849" width="31.5703125" style="157" customWidth="1"/>
    <col min="14850" max="14850" width="13.85546875" style="157" customWidth="1"/>
    <col min="14851" max="14851" width="19.140625" style="157" customWidth="1"/>
    <col min="14852" max="14852" width="17.5703125" style="157" customWidth="1"/>
    <col min="14853" max="14853" width="14.7109375" style="157" customWidth="1"/>
    <col min="14854" max="15103" width="8.140625" style="157"/>
    <col min="15104" max="15104" width="8.7109375" style="157" customWidth="1"/>
    <col min="15105" max="15105" width="31.5703125" style="157" customWidth="1"/>
    <col min="15106" max="15106" width="13.85546875" style="157" customWidth="1"/>
    <col min="15107" max="15107" width="19.140625" style="157" customWidth="1"/>
    <col min="15108" max="15108" width="17.5703125" style="157" customWidth="1"/>
    <col min="15109" max="15109" width="14.7109375" style="157" customWidth="1"/>
    <col min="15110" max="15359" width="8.140625" style="157"/>
    <col min="15360" max="15360" width="8.7109375" style="157" customWidth="1"/>
    <col min="15361" max="15361" width="31.5703125" style="157" customWidth="1"/>
    <col min="15362" max="15362" width="13.85546875" style="157" customWidth="1"/>
    <col min="15363" max="15363" width="19.140625" style="157" customWidth="1"/>
    <col min="15364" max="15364" width="17.5703125" style="157" customWidth="1"/>
    <col min="15365" max="15365" width="14.7109375" style="157" customWidth="1"/>
    <col min="15366" max="15615" width="8.140625" style="157"/>
    <col min="15616" max="15616" width="8.7109375" style="157" customWidth="1"/>
    <col min="15617" max="15617" width="31.5703125" style="157" customWidth="1"/>
    <col min="15618" max="15618" width="13.85546875" style="157" customWidth="1"/>
    <col min="15619" max="15619" width="19.140625" style="157" customWidth="1"/>
    <col min="15620" max="15620" width="17.5703125" style="157" customWidth="1"/>
    <col min="15621" max="15621" width="14.7109375" style="157" customWidth="1"/>
    <col min="15622" max="15871" width="8.140625" style="157"/>
    <col min="15872" max="15872" width="8.7109375" style="157" customWidth="1"/>
    <col min="15873" max="15873" width="31.5703125" style="157" customWidth="1"/>
    <col min="15874" max="15874" width="13.85546875" style="157" customWidth="1"/>
    <col min="15875" max="15875" width="19.140625" style="157" customWidth="1"/>
    <col min="15876" max="15876" width="17.5703125" style="157" customWidth="1"/>
    <col min="15877" max="15877" width="14.7109375" style="157" customWidth="1"/>
    <col min="15878" max="16127" width="8.140625" style="157"/>
    <col min="16128" max="16128" width="8.7109375" style="157" customWidth="1"/>
    <col min="16129" max="16129" width="31.5703125" style="157" customWidth="1"/>
    <col min="16130" max="16130" width="13.85546875" style="157" customWidth="1"/>
    <col min="16131" max="16131" width="19.140625" style="157" customWidth="1"/>
    <col min="16132" max="16132" width="17.5703125" style="157" customWidth="1"/>
    <col min="16133" max="16133" width="14.7109375" style="157" customWidth="1"/>
    <col min="16134" max="16384" width="8.140625" style="157"/>
  </cols>
  <sheetData>
    <row r="1" spans="1:5" ht="23.25" hidden="1" customHeight="1" x14ac:dyDescent="0.25">
      <c r="A1" s="222"/>
      <c r="B1" s="222"/>
      <c r="C1" s="222"/>
      <c r="D1" s="222"/>
      <c r="E1" s="222"/>
    </row>
    <row r="2" spans="1:5" hidden="1" x14ac:dyDescent="0.25">
      <c r="A2" s="222" t="s">
        <v>239</v>
      </c>
      <c r="B2" s="222"/>
      <c r="C2" s="222"/>
      <c r="D2" s="222"/>
      <c r="E2" s="222"/>
    </row>
    <row r="3" spans="1:5" ht="15.75" customHeight="1" x14ac:dyDescent="0.25">
      <c r="A3" s="224" t="s">
        <v>295</v>
      </c>
      <c r="B3" s="224"/>
      <c r="C3" s="224"/>
      <c r="D3" s="224"/>
      <c r="E3" s="224"/>
    </row>
    <row r="4" spans="1:5" x14ac:dyDescent="0.25">
      <c r="A4" s="224" t="s">
        <v>240</v>
      </c>
      <c r="B4" s="224"/>
      <c r="C4" s="224"/>
      <c r="D4" s="224"/>
      <c r="E4" s="224"/>
    </row>
    <row r="5" spans="1:5" x14ac:dyDescent="0.25">
      <c r="A5" s="224" t="s">
        <v>241</v>
      </c>
      <c r="B5" s="224"/>
      <c r="C5" s="224"/>
      <c r="D5" s="224"/>
      <c r="E5" s="224"/>
    </row>
    <row r="6" spans="1:5" ht="26.25" customHeight="1" x14ac:dyDescent="0.25">
      <c r="A6" s="222" t="s">
        <v>242</v>
      </c>
      <c r="B6" s="222"/>
      <c r="C6" s="222"/>
      <c r="D6" s="222"/>
      <c r="E6" s="157" t="s">
        <v>350</v>
      </c>
    </row>
    <row r="7" spans="1:5" x14ac:dyDescent="0.25">
      <c r="A7" s="222"/>
      <c r="B7" s="222"/>
      <c r="C7" s="222"/>
      <c r="D7" s="222"/>
      <c r="E7" s="222"/>
    </row>
    <row r="8" spans="1:5" ht="28.5" customHeight="1" x14ac:dyDescent="0.25">
      <c r="A8" s="223" t="s">
        <v>296</v>
      </c>
      <c r="B8" s="223"/>
      <c r="C8" s="223"/>
      <c r="D8" s="223"/>
      <c r="E8" s="223"/>
    </row>
    <row r="9" spans="1:5" ht="29.25" customHeight="1" x14ac:dyDescent="0.25">
      <c r="A9" s="223" t="s">
        <v>244</v>
      </c>
      <c r="B9" s="223"/>
      <c r="C9" s="223"/>
      <c r="D9" s="223"/>
      <c r="E9" s="223"/>
    </row>
    <row r="10" spans="1:5" ht="30" customHeight="1" x14ac:dyDescent="0.25">
      <c r="A10" s="223" t="s">
        <v>245</v>
      </c>
      <c r="B10" s="223"/>
      <c r="C10" s="223"/>
      <c r="D10" s="223"/>
      <c r="E10" s="223"/>
    </row>
    <row r="11" spans="1:5" ht="30" customHeight="1" x14ac:dyDescent="0.25">
      <c r="A11" s="223" t="s">
        <v>246</v>
      </c>
      <c r="B11" s="223"/>
      <c r="C11" s="223"/>
      <c r="D11" s="223"/>
      <c r="E11" s="223"/>
    </row>
    <row r="12" spans="1:5" ht="29.25" customHeight="1" x14ac:dyDescent="0.25">
      <c r="A12" s="223" t="s">
        <v>247</v>
      </c>
      <c r="B12" s="223"/>
      <c r="C12" s="223"/>
      <c r="D12" s="223"/>
      <c r="E12" s="223"/>
    </row>
    <row r="13" spans="1:5" ht="28.5" customHeight="1" x14ac:dyDescent="0.25">
      <c r="A13" s="223" t="s">
        <v>248</v>
      </c>
      <c r="B13" s="223"/>
      <c r="C13" s="223"/>
      <c r="D13" s="223"/>
      <c r="E13" s="223"/>
    </row>
    <row r="14" spans="1:5" ht="15.75" customHeight="1" thickBot="1" x14ac:dyDescent="0.3">
      <c r="A14" s="222"/>
      <c r="B14" s="222"/>
      <c r="C14" s="222"/>
      <c r="D14" s="222"/>
      <c r="E14" s="222"/>
    </row>
    <row r="15" spans="1:5" ht="135.75" thickBot="1" x14ac:dyDescent="0.3">
      <c r="A15" s="160" t="s">
        <v>2</v>
      </c>
      <c r="B15" s="158" t="s">
        <v>250</v>
      </c>
      <c r="C15" s="158" t="s">
        <v>0</v>
      </c>
      <c r="D15" s="158" t="s">
        <v>249</v>
      </c>
      <c r="E15" s="158" t="s">
        <v>1</v>
      </c>
    </row>
    <row r="16" spans="1:5" ht="15" customHeight="1" x14ac:dyDescent="0.25">
      <c r="A16" s="228" t="s">
        <v>8</v>
      </c>
      <c r="B16" s="229"/>
      <c r="C16" s="229"/>
      <c r="D16" s="230"/>
      <c r="E16" s="169"/>
    </row>
    <row r="17" spans="1:5" ht="15" customHeight="1" x14ac:dyDescent="0.25">
      <c r="A17" s="170" t="s">
        <v>54</v>
      </c>
      <c r="B17" s="171" t="s">
        <v>21</v>
      </c>
      <c r="C17" s="172" t="s">
        <v>11</v>
      </c>
      <c r="D17" s="173">
        <v>0.14000000000000001</v>
      </c>
      <c r="E17" s="174">
        <v>4119.3599999999997</v>
      </c>
    </row>
    <row r="18" spans="1:5" ht="15" customHeight="1" x14ac:dyDescent="0.25">
      <c r="A18" s="225" t="s">
        <v>251</v>
      </c>
      <c r="B18" s="226"/>
      <c r="C18" s="226"/>
      <c r="D18" s="227"/>
      <c r="E18" s="175"/>
    </row>
    <row r="19" spans="1:5" ht="15" customHeight="1" x14ac:dyDescent="0.25">
      <c r="A19" s="170" t="s">
        <v>255</v>
      </c>
      <c r="B19" s="171" t="s">
        <v>235</v>
      </c>
      <c r="C19" s="172" t="s">
        <v>12</v>
      </c>
      <c r="D19" s="173">
        <f>E19</f>
        <v>216061.68</v>
      </c>
      <c r="E19" s="174">
        <v>216061.68</v>
      </c>
    </row>
    <row r="20" spans="1:5" ht="15" customHeight="1" x14ac:dyDescent="0.25">
      <c r="A20" s="170" t="s">
        <v>256</v>
      </c>
      <c r="B20" s="171" t="s">
        <v>235</v>
      </c>
      <c r="C20" s="172" t="s">
        <v>12</v>
      </c>
      <c r="D20" s="173">
        <f t="shared" ref="D20:D25" si="0">E20</f>
        <v>1957.08</v>
      </c>
      <c r="E20" s="174">
        <v>1957.08</v>
      </c>
    </row>
    <row r="21" spans="1:5" ht="28.5" customHeight="1" x14ac:dyDescent="0.25">
      <c r="A21" s="170" t="s">
        <v>230</v>
      </c>
      <c r="B21" s="171" t="s">
        <v>22</v>
      </c>
      <c r="C21" s="172" t="s">
        <v>11</v>
      </c>
      <c r="D21" s="173">
        <f t="shared" si="0"/>
        <v>3277.4399999999996</v>
      </c>
      <c r="E21" s="174">
        <f>2800.16+477.28</f>
        <v>3277.4399999999996</v>
      </c>
    </row>
    <row r="22" spans="1:5" ht="17.25" customHeight="1" x14ac:dyDescent="0.25">
      <c r="A22" s="170" t="s">
        <v>257</v>
      </c>
      <c r="B22" s="171" t="s">
        <v>22</v>
      </c>
      <c r="C22" s="172" t="s">
        <v>11</v>
      </c>
      <c r="D22" s="173">
        <f t="shared" si="0"/>
        <v>2173.4299999999998</v>
      </c>
      <c r="E22" s="174">
        <f>1659.57+513.86</f>
        <v>2173.4299999999998</v>
      </c>
    </row>
    <row r="23" spans="1:5" s="181" customFormat="1" ht="32.450000000000003" customHeight="1" x14ac:dyDescent="0.25">
      <c r="A23" s="143" t="s">
        <v>309</v>
      </c>
      <c r="B23" s="150" t="s">
        <v>22</v>
      </c>
      <c r="C23" s="150" t="s">
        <v>81</v>
      </c>
      <c r="D23" s="150">
        <f t="shared" si="0"/>
        <v>1549.5</v>
      </c>
      <c r="E23" s="150">
        <v>1549.5</v>
      </c>
    </row>
    <row r="24" spans="1:5" ht="15" customHeight="1" x14ac:dyDescent="0.25">
      <c r="A24" s="225" t="s">
        <v>93</v>
      </c>
      <c r="B24" s="226"/>
      <c r="C24" s="226"/>
      <c r="D24" s="227"/>
      <c r="E24" s="175"/>
    </row>
    <row r="25" spans="1:5" ht="15" customHeight="1" x14ac:dyDescent="0.25">
      <c r="A25" s="170" t="s">
        <v>186</v>
      </c>
      <c r="B25" s="171" t="s">
        <v>22</v>
      </c>
      <c r="C25" s="172" t="s">
        <v>11</v>
      </c>
      <c r="D25" s="173">
        <f t="shared" si="0"/>
        <v>34251.730000000003</v>
      </c>
      <c r="E25" s="174">
        <v>34251.730000000003</v>
      </c>
    </row>
    <row r="26" spans="1:5" ht="15" customHeight="1" x14ac:dyDescent="0.25">
      <c r="A26" s="225" t="s">
        <v>259</v>
      </c>
      <c r="B26" s="226"/>
      <c r="C26" s="226"/>
      <c r="D26" s="227"/>
      <c r="E26" s="175"/>
    </row>
    <row r="27" spans="1:5" ht="15" customHeight="1" x14ac:dyDescent="0.25">
      <c r="A27" s="170" t="s">
        <v>263</v>
      </c>
      <c r="B27" s="176">
        <v>3</v>
      </c>
      <c r="C27" s="172" t="s">
        <v>13</v>
      </c>
      <c r="D27" s="173">
        <f>E27/B27</f>
        <v>382.34666666666664</v>
      </c>
      <c r="E27" s="174">
        <v>1147.04</v>
      </c>
    </row>
    <row r="28" spans="1:5" ht="15" customHeight="1" x14ac:dyDescent="0.25">
      <c r="A28" s="170" t="s">
        <v>315</v>
      </c>
      <c r="B28" s="176">
        <v>3</v>
      </c>
      <c r="C28" s="172" t="s">
        <v>104</v>
      </c>
      <c r="D28" s="173">
        <f>E28/B28</f>
        <v>96.963333333333324</v>
      </c>
      <c r="E28" s="174">
        <v>290.89</v>
      </c>
    </row>
    <row r="29" spans="1:5" ht="15" customHeight="1" x14ac:dyDescent="0.25">
      <c r="A29" s="170" t="s">
        <v>58</v>
      </c>
      <c r="B29" s="176">
        <v>1</v>
      </c>
      <c r="C29" s="172" t="s">
        <v>14</v>
      </c>
      <c r="D29" s="173">
        <f t="shared" ref="D29:D75" si="1">E29/B29</f>
        <v>1005.22</v>
      </c>
      <c r="E29" s="174">
        <v>1005.22</v>
      </c>
    </row>
    <row r="30" spans="1:5" ht="15" customHeight="1" x14ac:dyDescent="0.25">
      <c r="A30" s="170" t="s">
        <v>190</v>
      </c>
      <c r="B30" s="176">
        <v>1</v>
      </c>
      <c r="C30" s="172" t="s">
        <v>188</v>
      </c>
      <c r="D30" s="173">
        <f t="shared" si="1"/>
        <v>736.44</v>
      </c>
      <c r="E30" s="174">
        <v>736.44</v>
      </c>
    </row>
    <row r="31" spans="1:5" ht="15" customHeight="1" x14ac:dyDescent="0.25">
      <c r="A31" s="170" t="s">
        <v>100</v>
      </c>
      <c r="B31" s="176">
        <v>1</v>
      </c>
      <c r="C31" s="172" t="s">
        <v>15</v>
      </c>
      <c r="D31" s="173">
        <f t="shared" si="1"/>
        <v>961.8</v>
      </c>
      <c r="E31" s="174">
        <v>961.8</v>
      </c>
    </row>
    <row r="32" spans="1:5" ht="15" customHeight="1" x14ac:dyDescent="0.25">
      <c r="A32" s="170" t="s">
        <v>191</v>
      </c>
      <c r="B32" s="176">
        <v>1</v>
      </c>
      <c r="C32" s="172" t="s">
        <v>14</v>
      </c>
      <c r="D32" s="173">
        <f t="shared" si="1"/>
        <v>301.56</v>
      </c>
      <c r="E32" s="174">
        <v>301.56</v>
      </c>
    </row>
    <row r="33" spans="1:5" ht="15" customHeight="1" x14ac:dyDescent="0.25">
      <c r="A33" s="170" t="s">
        <v>351</v>
      </c>
      <c r="B33" s="176">
        <v>1</v>
      </c>
      <c r="C33" s="172" t="s">
        <v>13</v>
      </c>
      <c r="D33" s="173">
        <f t="shared" si="1"/>
        <v>149.54</v>
      </c>
      <c r="E33" s="174">
        <v>149.54</v>
      </c>
    </row>
    <row r="34" spans="1:5" ht="15" customHeight="1" x14ac:dyDescent="0.25">
      <c r="A34" s="170" t="s">
        <v>267</v>
      </c>
      <c r="B34" s="176">
        <v>1</v>
      </c>
      <c r="C34" s="172" t="s">
        <v>268</v>
      </c>
      <c r="D34" s="173">
        <f t="shared" si="1"/>
        <v>1119.29</v>
      </c>
      <c r="E34" s="174">
        <v>1119.29</v>
      </c>
    </row>
    <row r="35" spans="1:5" ht="15" customHeight="1" x14ac:dyDescent="0.25">
      <c r="A35" s="170" t="s">
        <v>74</v>
      </c>
      <c r="B35" s="177">
        <v>0.04</v>
      </c>
      <c r="C35" s="172" t="s">
        <v>75</v>
      </c>
      <c r="D35" s="173">
        <f t="shared" si="1"/>
        <v>30278.500000000004</v>
      </c>
      <c r="E35" s="174">
        <v>1211.1400000000001</v>
      </c>
    </row>
    <row r="36" spans="1:5" ht="28.5" customHeight="1" x14ac:dyDescent="0.25">
      <c r="A36" s="170" t="s">
        <v>59</v>
      </c>
      <c r="B36" s="178">
        <v>1.643</v>
      </c>
      <c r="C36" s="172" t="s">
        <v>16</v>
      </c>
      <c r="D36" s="173">
        <f t="shared" si="1"/>
        <v>2039.0809494826538</v>
      </c>
      <c r="E36" s="174">
        <v>3350.21</v>
      </c>
    </row>
    <row r="37" spans="1:5" ht="15" customHeight="1" x14ac:dyDescent="0.25">
      <c r="A37" s="170" t="s">
        <v>192</v>
      </c>
      <c r="B37" s="177">
        <v>0.01</v>
      </c>
      <c r="C37" s="172" t="s">
        <v>17</v>
      </c>
      <c r="D37" s="173">
        <f t="shared" si="1"/>
        <v>30081</v>
      </c>
      <c r="E37" s="174">
        <v>300.81</v>
      </c>
    </row>
    <row r="38" spans="1:5" ht="15" customHeight="1" x14ac:dyDescent="0.25">
      <c r="A38" s="170" t="s">
        <v>352</v>
      </c>
      <c r="B38" s="176">
        <v>1</v>
      </c>
      <c r="C38" s="172" t="s">
        <v>13</v>
      </c>
      <c r="D38" s="173">
        <f t="shared" si="1"/>
        <v>345.95</v>
      </c>
      <c r="E38" s="174">
        <v>345.95</v>
      </c>
    </row>
    <row r="39" spans="1:5" ht="15" customHeight="1" x14ac:dyDescent="0.25">
      <c r="A39" s="170" t="s">
        <v>353</v>
      </c>
      <c r="B39" s="176">
        <v>1</v>
      </c>
      <c r="C39" s="172" t="s">
        <v>14</v>
      </c>
      <c r="D39" s="173">
        <f t="shared" si="1"/>
        <v>611.75</v>
      </c>
      <c r="E39" s="174">
        <v>611.75</v>
      </c>
    </row>
    <row r="40" spans="1:5" ht="15" customHeight="1" x14ac:dyDescent="0.25">
      <c r="A40" s="170" t="s">
        <v>76</v>
      </c>
      <c r="B40" s="179">
        <v>0.1</v>
      </c>
      <c r="C40" s="172" t="s">
        <v>15</v>
      </c>
      <c r="D40" s="173">
        <f t="shared" si="1"/>
        <v>17431.5</v>
      </c>
      <c r="E40" s="174">
        <v>1743.15</v>
      </c>
    </row>
    <row r="41" spans="1:5" ht="15" customHeight="1" x14ac:dyDescent="0.25">
      <c r="A41" s="170" t="s">
        <v>62</v>
      </c>
      <c r="B41" s="176">
        <v>6</v>
      </c>
      <c r="C41" s="172" t="s">
        <v>18</v>
      </c>
      <c r="D41" s="173">
        <f t="shared" si="1"/>
        <v>252.62666666666667</v>
      </c>
      <c r="E41" s="174">
        <v>1515.76</v>
      </c>
    </row>
    <row r="42" spans="1:5" ht="15" customHeight="1" x14ac:dyDescent="0.25">
      <c r="A42" s="170" t="s">
        <v>319</v>
      </c>
      <c r="B42" s="176">
        <v>3</v>
      </c>
      <c r="C42" s="172" t="s">
        <v>104</v>
      </c>
      <c r="D42" s="173">
        <f t="shared" si="1"/>
        <v>77.540000000000006</v>
      </c>
      <c r="E42" s="174">
        <v>232.62</v>
      </c>
    </row>
    <row r="43" spans="1:5" ht="15" customHeight="1" x14ac:dyDescent="0.25">
      <c r="A43" s="170" t="s">
        <v>270</v>
      </c>
      <c r="B43" s="176">
        <v>2</v>
      </c>
      <c r="C43" s="172" t="s">
        <v>13</v>
      </c>
      <c r="D43" s="173">
        <f t="shared" si="1"/>
        <v>7368.26</v>
      </c>
      <c r="E43" s="174">
        <v>14736.52</v>
      </c>
    </row>
    <row r="44" spans="1:5" ht="15" customHeight="1" x14ac:dyDescent="0.25">
      <c r="A44" s="170" t="s">
        <v>195</v>
      </c>
      <c r="B44" s="176">
        <v>1</v>
      </c>
      <c r="C44" s="172" t="s">
        <v>14</v>
      </c>
      <c r="D44" s="173">
        <f t="shared" si="1"/>
        <v>10936.37</v>
      </c>
      <c r="E44" s="174">
        <v>10936.37</v>
      </c>
    </row>
    <row r="45" spans="1:5" ht="15" customHeight="1" x14ac:dyDescent="0.25">
      <c r="A45" s="170" t="s">
        <v>272</v>
      </c>
      <c r="B45" s="176">
        <v>1</v>
      </c>
      <c r="C45" s="172" t="s">
        <v>19</v>
      </c>
      <c r="D45" s="173">
        <f t="shared" si="1"/>
        <v>857.06</v>
      </c>
      <c r="E45" s="174">
        <v>857.06</v>
      </c>
    </row>
    <row r="46" spans="1:5" ht="15" customHeight="1" x14ac:dyDescent="0.25">
      <c r="A46" s="170" t="s">
        <v>273</v>
      </c>
      <c r="B46" s="176">
        <v>1</v>
      </c>
      <c r="C46" s="172" t="s">
        <v>19</v>
      </c>
      <c r="D46" s="173">
        <f t="shared" si="1"/>
        <v>598.84</v>
      </c>
      <c r="E46" s="174">
        <v>598.84</v>
      </c>
    </row>
    <row r="47" spans="1:5" ht="15" customHeight="1" x14ac:dyDescent="0.25">
      <c r="A47" s="170" t="s">
        <v>65</v>
      </c>
      <c r="B47" s="176">
        <v>33</v>
      </c>
      <c r="C47" s="172" t="s">
        <v>19</v>
      </c>
      <c r="D47" s="173">
        <f t="shared" si="1"/>
        <v>299.99272727272728</v>
      </c>
      <c r="E47" s="174">
        <v>9899.76</v>
      </c>
    </row>
    <row r="48" spans="1:5" ht="15" customHeight="1" x14ac:dyDescent="0.25">
      <c r="A48" s="225" t="s">
        <v>277</v>
      </c>
      <c r="B48" s="226"/>
      <c r="C48" s="226"/>
      <c r="D48" s="227"/>
      <c r="E48" s="175"/>
    </row>
    <row r="49" spans="1:5" ht="15" customHeight="1" x14ac:dyDescent="0.25">
      <c r="A49" s="170" t="s">
        <v>354</v>
      </c>
      <c r="B49" s="178">
        <v>1.4999999999999999E-2</v>
      </c>
      <c r="C49" s="172" t="s">
        <v>81</v>
      </c>
      <c r="D49" s="173">
        <f t="shared" si="1"/>
        <v>34744</v>
      </c>
      <c r="E49" s="174">
        <v>521.16</v>
      </c>
    </row>
    <row r="50" spans="1:5" ht="15" customHeight="1" x14ac:dyDescent="0.25">
      <c r="A50" s="170" t="s">
        <v>128</v>
      </c>
      <c r="B50" s="177">
        <v>0.28000000000000003</v>
      </c>
      <c r="C50" s="172" t="s">
        <v>17</v>
      </c>
      <c r="D50" s="173">
        <f t="shared" si="1"/>
        <v>4432.3571428571422</v>
      </c>
      <c r="E50" s="174">
        <v>1241.06</v>
      </c>
    </row>
    <row r="51" spans="1:5" ht="15" customHeight="1" x14ac:dyDescent="0.25">
      <c r="A51" s="170" t="s">
        <v>355</v>
      </c>
      <c r="B51" s="179">
        <v>2.8</v>
      </c>
      <c r="C51" s="172" t="s">
        <v>81</v>
      </c>
      <c r="D51" s="173">
        <f t="shared" si="1"/>
        <v>341.15357142857147</v>
      </c>
      <c r="E51" s="174">
        <v>955.23</v>
      </c>
    </row>
    <row r="52" spans="1:5" ht="31.5" customHeight="1" x14ac:dyDescent="0.25">
      <c r="A52" s="170" t="s">
        <v>356</v>
      </c>
      <c r="B52" s="179">
        <v>33.6</v>
      </c>
      <c r="C52" s="172" t="s">
        <v>110</v>
      </c>
      <c r="D52" s="173">
        <f t="shared" si="1"/>
        <v>114.61904761904761</v>
      </c>
      <c r="E52" s="174">
        <v>3851.2</v>
      </c>
    </row>
    <row r="53" spans="1:5" ht="15" customHeight="1" x14ac:dyDescent="0.25">
      <c r="A53" s="170" t="s">
        <v>357</v>
      </c>
      <c r="B53" s="179">
        <v>15.4</v>
      </c>
      <c r="C53" s="172" t="s">
        <v>12</v>
      </c>
      <c r="D53" s="173">
        <f t="shared" si="1"/>
        <v>531.39090909090908</v>
      </c>
      <c r="E53" s="174">
        <v>8183.42</v>
      </c>
    </row>
    <row r="54" spans="1:5" ht="15" customHeight="1" x14ac:dyDescent="0.25">
      <c r="A54" s="170" t="s">
        <v>229</v>
      </c>
      <c r="B54" s="177">
        <v>0.04</v>
      </c>
      <c r="C54" s="172" t="s">
        <v>17</v>
      </c>
      <c r="D54" s="173">
        <f t="shared" si="1"/>
        <v>34271</v>
      </c>
      <c r="E54" s="174">
        <v>1370.84</v>
      </c>
    </row>
    <row r="55" spans="1:5" ht="28.5" customHeight="1" x14ac:dyDescent="0.25">
      <c r="A55" s="170" t="s">
        <v>358</v>
      </c>
      <c r="B55" s="177">
        <v>0.01</v>
      </c>
      <c r="C55" s="172" t="s">
        <v>17</v>
      </c>
      <c r="D55" s="173">
        <f t="shared" si="1"/>
        <v>57733</v>
      </c>
      <c r="E55" s="174">
        <v>577.33000000000004</v>
      </c>
    </row>
    <row r="56" spans="1:5" ht="15" customHeight="1" x14ac:dyDescent="0.25">
      <c r="A56" s="170" t="s">
        <v>359</v>
      </c>
      <c r="B56" s="177">
        <v>0.03</v>
      </c>
      <c r="C56" s="172" t="s">
        <v>17</v>
      </c>
      <c r="D56" s="173">
        <f t="shared" si="1"/>
        <v>96164.333333333328</v>
      </c>
      <c r="E56" s="174">
        <v>2884.93</v>
      </c>
    </row>
    <row r="57" spans="1:5" ht="15" customHeight="1" x14ac:dyDescent="0.25">
      <c r="A57" s="170" t="s">
        <v>360</v>
      </c>
      <c r="B57" s="177">
        <v>0.03</v>
      </c>
      <c r="C57" s="172" t="s">
        <v>17</v>
      </c>
      <c r="D57" s="173">
        <f t="shared" si="1"/>
        <v>54716</v>
      </c>
      <c r="E57" s="174">
        <v>1641.48</v>
      </c>
    </row>
    <row r="58" spans="1:5" ht="15" customHeight="1" x14ac:dyDescent="0.25">
      <c r="A58" s="170" t="s">
        <v>333</v>
      </c>
      <c r="B58" s="177">
        <v>0.01</v>
      </c>
      <c r="C58" s="172" t="s">
        <v>17</v>
      </c>
      <c r="D58" s="173">
        <f t="shared" si="1"/>
        <v>47059</v>
      </c>
      <c r="E58" s="174">
        <v>470.59</v>
      </c>
    </row>
    <row r="59" spans="1:5" ht="28.5" customHeight="1" x14ac:dyDescent="0.25">
      <c r="A59" s="170" t="s">
        <v>334</v>
      </c>
      <c r="B59" s="178">
        <v>2.1999999999999999E-2</v>
      </c>
      <c r="C59" s="172" t="s">
        <v>15</v>
      </c>
      <c r="D59" s="173">
        <f t="shared" si="1"/>
        <v>43881.818181818184</v>
      </c>
      <c r="E59" s="174">
        <v>965.4</v>
      </c>
    </row>
    <row r="60" spans="1:5" ht="15" customHeight="1" x14ac:dyDescent="0.25">
      <c r="A60" s="170" t="s">
        <v>121</v>
      </c>
      <c r="B60" s="179">
        <v>0.4</v>
      </c>
      <c r="C60" s="172" t="s">
        <v>120</v>
      </c>
      <c r="D60" s="173">
        <f t="shared" si="1"/>
        <v>2287.2749999999996</v>
      </c>
      <c r="E60" s="174">
        <v>914.91</v>
      </c>
    </row>
    <row r="61" spans="1:5" ht="15" customHeight="1" x14ac:dyDescent="0.25">
      <c r="A61" s="170" t="s">
        <v>204</v>
      </c>
      <c r="B61" s="177">
        <v>0.17</v>
      </c>
      <c r="C61" s="172" t="s">
        <v>16</v>
      </c>
      <c r="D61" s="173">
        <f t="shared" si="1"/>
        <v>2115.3529411764707</v>
      </c>
      <c r="E61" s="174">
        <v>359.61</v>
      </c>
    </row>
    <row r="62" spans="1:5" ht="28.5" customHeight="1" x14ac:dyDescent="0.25">
      <c r="A62" s="170" t="s">
        <v>66</v>
      </c>
      <c r="B62" s="178">
        <v>1.643</v>
      </c>
      <c r="C62" s="172" t="s">
        <v>16</v>
      </c>
      <c r="D62" s="173">
        <f t="shared" si="1"/>
        <v>2025.8673158855752</v>
      </c>
      <c r="E62" s="174">
        <v>3328.5</v>
      </c>
    </row>
    <row r="63" spans="1:5" ht="28.5" customHeight="1" x14ac:dyDescent="0.25">
      <c r="A63" s="170" t="s">
        <v>361</v>
      </c>
      <c r="B63" s="178">
        <v>1.643</v>
      </c>
      <c r="C63" s="172" t="s">
        <v>16</v>
      </c>
      <c r="D63" s="173">
        <f t="shared" si="1"/>
        <v>2013.7492391965916</v>
      </c>
      <c r="E63" s="174">
        <v>3308.59</v>
      </c>
    </row>
    <row r="64" spans="1:5" ht="28.5" customHeight="1" x14ac:dyDescent="0.25">
      <c r="A64" s="170" t="s">
        <v>362</v>
      </c>
      <c r="B64" s="178">
        <f>2*2.806</f>
        <v>5.6120000000000001</v>
      </c>
      <c r="C64" s="172" t="s">
        <v>16</v>
      </c>
      <c r="D64" s="173">
        <f t="shared" si="1"/>
        <v>610.41696364932284</v>
      </c>
      <c r="E64" s="174">
        <f>2*1712.83</f>
        <v>3425.66</v>
      </c>
    </row>
    <row r="65" spans="1:5" ht="28.5" customHeight="1" x14ac:dyDescent="0.25">
      <c r="A65" s="170" t="s">
        <v>59</v>
      </c>
      <c r="B65" s="178">
        <v>1.643</v>
      </c>
      <c r="C65" s="172" t="s">
        <v>16</v>
      </c>
      <c r="D65" s="173">
        <f t="shared" si="1"/>
        <v>2005.5995130858184</v>
      </c>
      <c r="E65" s="174">
        <v>3295.2</v>
      </c>
    </row>
    <row r="66" spans="1:5" ht="15" customHeight="1" x14ac:dyDescent="0.25">
      <c r="A66" s="170" t="s">
        <v>281</v>
      </c>
      <c r="B66" s="176">
        <v>50</v>
      </c>
      <c r="C66" s="172" t="s">
        <v>283</v>
      </c>
      <c r="D66" s="173">
        <f t="shared" si="1"/>
        <v>81.420400000000001</v>
      </c>
      <c r="E66" s="174">
        <v>4071.02</v>
      </c>
    </row>
    <row r="67" spans="1:5" ht="15" customHeight="1" x14ac:dyDescent="0.25">
      <c r="A67" s="170" t="s">
        <v>206</v>
      </c>
      <c r="B67" s="176">
        <v>75</v>
      </c>
      <c r="C67" s="172" t="s">
        <v>67</v>
      </c>
      <c r="D67" s="173">
        <f t="shared" si="1"/>
        <v>85.614133333333342</v>
      </c>
      <c r="E67" s="174">
        <v>6421.06</v>
      </c>
    </row>
    <row r="68" spans="1:5" ht="15" customHeight="1" x14ac:dyDescent="0.25">
      <c r="A68" s="170" t="s">
        <v>363</v>
      </c>
      <c r="B68" s="176">
        <v>6</v>
      </c>
      <c r="C68" s="172" t="s">
        <v>283</v>
      </c>
      <c r="D68" s="173">
        <f t="shared" si="1"/>
        <v>116.50833333333333</v>
      </c>
      <c r="E68" s="174">
        <v>699.05</v>
      </c>
    </row>
    <row r="69" spans="1:5" ht="29.25" customHeight="1" x14ac:dyDescent="0.25">
      <c r="A69" s="170" t="s">
        <v>364</v>
      </c>
      <c r="B69" s="176">
        <v>110</v>
      </c>
      <c r="C69" s="172" t="s">
        <v>283</v>
      </c>
      <c r="D69" s="173">
        <f t="shared" si="1"/>
        <v>55.323727272727268</v>
      </c>
      <c r="E69" s="174">
        <v>6085.61</v>
      </c>
    </row>
    <row r="70" spans="1:5" ht="15" customHeight="1" x14ac:dyDescent="0.25">
      <c r="A70" s="170" t="s">
        <v>365</v>
      </c>
      <c r="B70" s="176">
        <v>2</v>
      </c>
      <c r="C70" s="172" t="s">
        <v>13</v>
      </c>
      <c r="D70" s="173">
        <f t="shared" si="1"/>
        <v>514.45000000000005</v>
      </c>
      <c r="E70" s="174">
        <v>1028.9000000000001</v>
      </c>
    </row>
    <row r="71" spans="1:5" ht="30" customHeight="1" x14ac:dyDescent="0.25">
      <c r="A71" s="170" t="s">
        <v>122</v>
      </c>
      <c r="B71" s="176">
        <v>119</v>
      </c>
      <c r="C71" s="172" t="s">
        <v>110</v>
      </c>
      <c r="D71" s="173">
        <f t="shared" si="1"/>
        <v>57.496386554621843</v>
      </c>
      <c r="E71" s="174">
        <v>6842.07</v>
      </c>
    </row>
    <row r="72" spans="1:5" ht="15" customHeight="1" x14ac:dyDescent="0.25">
      <c r="A72" s="170" t="s">
        <v>77</v>
      </c>
      <c r="B72" s="176">
        <v>60</v>
      </c>
      <c r="C72" s="172" t="s">
        <v>67</v>
      </c>
      <c r="D72" s="173">
        <f t="shared" si="1"/>
        <v>75.042833333333334</v>
      </c>
      <c r="E72" s="174">
        <v>4502.57</v>
      </c>
    </row>
    <row r="73" spans="1:5" ht="31.5" customHeight="1" x14ac:dyDescent="0.25">
      <c r="A73" s="170" t="s">
        <v>366</v>
      </c>
      <c r="B73" s="178">
        <f>2*1.403</f>
        <v>2.806</v>
      </c>
      <c r="C73" s="172" t="s">
        <v>16</v>
      </c>
      <c r="D73" s="173">
        <f t="shared" si="1"/>
        <v>610.40627227369919</v>
      </c>
      <c r="E73" s="174">
        <f>2*856.4</f>
        <v>1712.8</v>
      </c>
    </row>
    <row r="74" spans="1:5" ht="15" customHeight="1" x14ac:dyDescent="0.25">
      <c r="A74" s="170" t="s">
        <v>367</v>
      </c>
      <c r="B74" s="177">
        <v>0.01</v>
      </c>
      <c r="C74" s="172" t="s">
        <v>82</v>
      </c>
      <c r="D74" s="173">
        <f t="shared" si="1"/>
        <v>37617</v>
      </c>
      <c r="E74" s="174">
        <v>376.17</v>
      </c>
    </row>
    <row r="75" spans="1:5" ht="15.75" customHeight="1" x14ac:dyDescent="0.25">
      <c r="A75" s="170" t="s">
        <v>368</v>
      </c>
      <c r="B75" s="177">
        <v>0.02</v>
      </c>
      <c r="C75" s="172" t="s">
        <v>17</v>
      </c>
      <c r="D75" s="173">
        <f t="shared" si="1"/>
        <v>27694</v>
      </c>
      <c r="E75" s="174">
        <v>553.88</v>
      </c>
    </row>
    <row r="76" spans="1:5" ht="15" customHeight="1" x14ac:dyDescent="0.25">
      <c r="A76" s="225" t="s">
        <v>38</v>
      </c>
      <c r="B76" s="226"/>
      <c r="C76" s="226"/>
      <c r="D76" s="227"/>
      <c r="E76" s="175"/>
    </row>
    <row r="77" spans="1:5" ht="30" customHeight="1" x14ac:dyDescent="0.25">
      <c r="A77" s="170" t="s">
        <v>57</v>
      </c>
      <c r="B77" s="171" t="s">
        <v>232</v>
      </c>
      <c r="C77" s="172" t="s">
        <v>11</v>
      </c>
      <c r="D77" s="173">
        <f>E77</f>
        <v>8618.44</v>
      </c>
      <c r="E77" s="174">
        <v>8618.44</v>
      </c>
    </row>
    <row r="78" spans="1:5" ht="15" customHeight="1" x14ac:dyDescent="0.25">
      <c r="A78" s="225" t="s">
        <v>94</v>
      </c>
      <c r="B78" s="226"/>
      <c r="C78" s="226"/>
      <c r="D78" s="227"/>
      <c r="E78" s="175"/>
    </row>
    <row r="79" spans="1:5" ht="15" customHeight="1" x14ac:dyDescent="0.25">
      <c r="A79" s="170" t="s">
        <v>187</v>
      </c>
      <c r="B79" s="171" t="s">
        <v>232</v>
      </c>
      <c r="C79" s="172" t="s">
        <v>258</v>
      </c>
      <c r="D79" s="173">
        <f>E79</f>
        <v>10200</v>
      </c>
      <c r="E79" s="174">
        <v>10200</v>
      </c>
    </row>
    <row r="80" spans="1:5" ht="15" customHeight="1" x14ac:dyDescent="0.25">
      <c r="A80" s="225" t="s">
        <v>78</v>
      </c>
      <c r="B80" s="226"/>
      <c r="C80" s="226"/>
      <c r="D80" s="227"/>
      <c r="E80" s="175"/>
    </row>
    <row r="81" spans="1:7" ht="15" customHeight="1" x14ac:dyDescent="0.25">
      <c r="A81" s="170" t="s">
        <v>79</v>
      </c>
      <c r="B81" s="171" t="s">
        <v>232</v>
      </c>
      <c r="C81" s="172" t="s">
        <v>11</v>
      </c>
      <c r="D81" s="173">
        <f>E81</f>
        <v>21600</v>
      </c>
      <c r="E81" s="174">
        <v>21600</v>
      </c>
    </row>
    <row r="82" spans="1:7" ht="15" customHeight="1" x14ac:dyDescent="0.25">
      <c r="A82" s="225" t="s">
        <v>339</v>
      </c>
      <c r="B82" s="226"/>
      <c r="C82" s="226"/>
      <c r="D82" s="227"/>
      <c r="E82" s="175"/>
    </row>
    <row r="83" spans="1:7" ht="15" customHeight="1" thickBot="1" x14ac:dyDescent="0.3">
      <c r="A83" s="170" t="s">
        <v>290</v>
      </c>
      <c r="B83" s="171" t="s">
        <v>22</v>
      </c>
      <c r="C83" s="172" t="s">
        <v>11</v>
      </c>
      <c r="D83" s="173">
        <f>E83</f>
        <v>614.39</v>
      </c>
      <c r="E83" s="174">
        <v>614.39</v>
      </c>
    </row>
    <row r="84" spans="1:7" ht="28.5" customHeight="1" x14ac:dyDescent="0.25">
      <c r="A84" s="170" t="s">
        <v>340</v>
      </c>
      <c r="B84" s="171" t="s">
        <v>22</v>
      </c>
      <c r="C84" s="172" t="s">
        <v>11</v>
      </c>
      <c r="D84" s="173">
        <f>E84</f>
        <v>1774.42</v>
      </c>
      <c r="E84" s="174">
        <v>1774.42</v>
      </c>
      <c r="F84" s="161">
        <f>SUM(E17:E84)</f>
        <v>427837.43</v>
      </c>
      <c r="G84" s="159" t="s">
        <v>369</v>
      </c>
    </row>
    <row r="85" spans="1:7" s="28" customFormat="1" x14ac:dyDescent="0.25">
      <c r="A85" s="35" t="s">
        <v>10</v>
      </c>
      <c r="B85" s="145"/>
      <c r="C85" s="145"/>
      <c r="D85" s="145"/>
      <c r="E85" s="146"/>
    </row>
    <row r="86" spans="1:7" s="28" customFormat="1" x14ac:dyDescent="0.25">
      <c r="A86" s="36" t="s">
        <v>70</v>
      </c>
      <c r="B86" s="147" t="s">
        <v>21</v>
      </c>
      <c r="C86" s="147" t="s">
        <v>11</v>
      </c>
      <c r="D86" s="147">
        <f>E86</f>
        <v>64175.614499999996</v>
      </c>
      <c r="E86" s="148">
        <f>SUM(E17:E84)*15%</f>
        <v>64175.614499999996</v>
      </c>
    </row>
    <row r="87" spans="1:7" x14ac:dyDescent="0.25">
      <c r="A87" s="152" t="s">
        <v>24</v>
      </c>
      <c r="B87" s="150"/>
      <c r="C87" s="150"/>
      <c r="D87" s="150"/>
      <c r="E87" s="153">
        <f>F84+E86</f>
        <v>492013.04449999996</v>
      </c>
    </row>
    <row r="88" spans="1:7" x14ac:dyDescent="0.25">
      <c r="A88" s="222"/>
      <c r="B88" s="222"/>
      <c r="C88" s="222"/>
      <c r="D88" s="222"/>
      <c r="E88" s="222"/>
    </row>
    <row r="89" spans="1:7" x14ac:dyDescent="0.25">
      <c r="A89" s="222"/>
      <c r="B89" s="222"/>
      <c r="C89" s="222"/>
      <c r="D89" s="222"/>
      <c r="E89" s="222"/>
    </row>
    <row r="90" spans="1:7" s="164" customFormat="1" ht="21.75" customHeight="1" x14ac:dyDescent="0.25">
      <c r="A90" s="232" t="s">
        <v>371</v>
      </c>
      <c r="B90" s="232"/>
      <c r="C90" s="232"/>
      <c r="D90" s="232"/>
      <c r="E90" s="162">
        <f>E87</f>
        <v>492013.04449999996</v>
      </c>
      <c r="F90" s="163"/>
    </row>
    <row r="91" spans="1:7" s="164" customFormat="1" ht="20.25" customHeight="1" x14ac:dyDescent="0.25">
      <c r="A91" s="231" t="s">
        <v>374</v>
      </c>
      <c r="B91" s="231"/>
      <c r="C91" s="231"/>
      <c r="D91" s="231"/>
      <c r="E91" s="231"/>
      <c r="F91" s="165"/>
    </row>
    <row r="92" spans="1:7" s="164" customFormat="1" ht="24.75" customHeight="1" x14ac:dyDescent="0.25">
      <c r="A92" s="232" t="s">
        <v>291</v>
      </c>
      <c r="B92" s="232"/>
      <c r="C92" s="232"/>
      <c r="D92" s="232"/>
      <c r="E92" s="232"/>
      <c r="F92" s="166"/>
    </row>
    <row r="93" spans="1:7" s="164" customFormat="1" ht="24" customHeight="1" x14ac:dyDescent="0.25">
      <c r="A93" s="232" t="s">
        <v>292</v>
      </c>
      <c r="B93" s="232"/>
      <c r="C93" s="232"/>
      <c r="D93" s="232"/>
      <c r="E93" s="232"/>
      <c r="F93" s="166"/>
    </row>
    <row r="94" spans="1:7" s="164" customFormat="1" ht="30.75" customHeight="1" x14ac:dyDescent="0.25">
      <c r="A94" s="232" t="s">
        <v>293</v>
      </c>
      <c r="B94" s="232"/>
      <c r="C94" s="232"/>
      <c r="D94" s="232"/>
      <c r="E94" s="232"/>
      <c r="F94" s="166"/>
    </row>
    <row r="95" spans="1:7" s="164" customFormat="1" x14ac:dyDescent="0.25">
      <c r="A95" s="167"/>
      <c r="B95" s="167"/>
      <c r="C95" s="167"/>
      <c r="D95" s="167"/>
      <c r="E95" s="167"/>
      <c r="F95" s="167"/>
    </row>
    <row r="96" spans="1:7" s="164" customFormat="1" ht="24.75" customHeight="1" x14ac:dyDescent="0.25">
      <c r="A96" s="232" t="s">
        <v>370</v>
      </c>
      <c r="B96" s="232"/>
      <c r="C96" s="232"/>
      <c r="D96" s="232"/>
      <c r="E96" s="232"/>
      <c r="F96" s="166"/>
    </row>
    <row r="97" spans="1:5" ht="18.75" customHeight="1" x14ac:dyDescent="0.25">
      <c r="A97" s="168" t="s">
        <v>341</v>
      </c>
      <c r="B97" s="168"/>
      <c r="C97" s="168"/>
      <c r="D97" s="168"/>
      <c r="E97" s="168"/>
    </row>
    <row r="98" spans="1:5" ht="24.75" customHeight="1" x14ac:dyDescent="0.25">
      <c r="A98" s="168" t="s">
        <v>372</v>
      </c>
      <c r="B98" s="168"/>
      <c r="C98" s="168"/>
      <c r="D98" s="168"/>
      <c r="E98" s="168"/>
    </row>
    <row r="99" spans="1:5" ht="10.5" customHeight="1" x14ac:dyDescent="0.25">
      <c r="B99" s="168"/>
      <c r="C99" s="168"/>
      <c r="D99" s="168" t="s">
        <v>26</v>
      </c>
      <c r="E99" s="168"/>
    </row>
    <row r="100" spans="1:5" x14ac:dyDescent="0.25">
      <c r="A100" s="222"/>
      <c r="B100" s="222"/>
      <c r="C100" s="222"/>
      <c r="D100" s="222"/>
      <c r="E100" s="222"/>
    </row>
    <row r="101" spans="1:5" x14ac:dyDescent="0.25">
      <c r="A101" s="222" t="s">
        <v>294</v>
      </c>
      <c r="B101" s="222"/>
      <c r="C101" s="222"/>
      <c r="D101" s="222"/>
      <c r="E101" s="222"/>
    </row>
    <row r="102" spans="1:5" ht="10.5" customHeight="1" x14ac:dyDescent="0.25">
      <c r="B102" s="222"/>
      <c r="C102" s="222"/>
      <c r="D102" s="222" t="s">
        <v>26</v>
      </c>
      <c r="E102" s="222"/>
    </row>
  </sheetData>
  <mergeCells count="35">
    <mergeCell ref="A101:E101"/>
    <mergeCell ref="B102:C102"/>
    <mergeCell ref="D102:E102"/>
    <mergeCell ref="A100:E100"/>
    <mergeCell ref="A92:E92"/>
    <mergeCell ref="A93:E93"/>
    <mergeCell ref="A94:E94"/>
    <mergeCell ref="A96:E96"/>
    <mergeCell ref="A88:E88"/>
    <mergeCell ref="A89:E89"/>
    <mergeCell ref="A91:E91"/>
    <mergeCell ref="A82:D82"/>
    <mergeCell ref="A80:D80"/>
    <mergeCell ref="A90:D90"/>
    <mergeCell ref="A76:D76"/>
    <mergeCell ref="A78:D78"/>
    <mergeCell ref="A48:D48"/>
    <mergeCell ref="A26:D26"/>
    <mergeCell ref="A24:D24"/>
    <mergeCell ref="A7:E7"/>
    <mergeCell ref="A8:E8"/>
    <mergeCell ref="A9:E9"/>
    <mergeCell ref="A5:E5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2022-04-11T14:26:54Z</dcterms:modified>
</cp:coreProperties>
</file>