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05" windowWidth="16770" windowHeight="11145" firstSheet="1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Акт!$A$1:$E$99</definedName>
    <definedName name="_xlnm.Print_Area" localSheetId="3">'Акт (2)'!$A$1:$E$90</definedName>
    <definedName name="_xlnm.Print_Area" localSheetId="9">акт21!$A$3:$E$95</definedName>
    <definedName name="_xlnm.Print_Area" localSheetId="1">Бюджет!$A$1:$D$40</definedName>
    <definedName name="_xlnm.Print_Area" localSheetId="7">Лист1!$A$3:$E$134</definedName>
    <definedName name="_xlnm.Print_Area" localSheetId="5">Лист3!$A$2:$E$109</definedName>
  </definedNames>
  <calcPr calcId="145621"/>
</workbook>
</file>

<file path=xl/calcChain.xml><?xml version="1.0" encoding="utf-8"?>
<calcChain xmlns="http://schemas.openxmlformats.org/spreadsheetml/2006/main">
  <c r="E65" i="10" l="1"/>
  <c r="B65" i="10"/>
  <c r="E59" i="10"/>
  <c r="B59" i="10"/>
  <c r="D24" i="10"/>
  <c r="E21" i="10"/>
  <c r="E20" i="10"/>
  <c r="D21" i="10" l="1"/>
  <c r="E79" i="10" l="1"/>
  <c r="D79" i="10" s="1"/>
  <c r="F77" i="10"/>
  <c r="D52" i="10"/>
  <c r="D28" i="10"/>
  <c r="D29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56" i="10"/>
  <c r="D55" i="10"/>
  <c r="D54" i="10"/>
  <c r="D53" i="10"/>
  <c r="D51" i="10"/>
  <c r="D50" i="10"/>
  <c r="D49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77" i="10"/>
  <c r="D76" i="10"/>
  <c r="D74" i="10"/>
  <c r="D72" i="10"/>
  <c r="D70" i="10"/>
  <c r="D26" i="10"/>
  <c r="D20" i="10"/>
  <c r="D22" i="10"/>
  <c r="D23" i="10"/>
  <c r="D19" i="10"/>
  <c r="F18" i="9"/>
  <c r="F22" i="9" s="1"/>
  <c r="F14" i="9"/>
  <c r="E80" i="10" l="1"/>
  <c r="E83" i="10" s="1"/>
  <c r="F23" i="9" s="1"/>
  <c r="F24" i="9" s="1"/>
  <c r="F25" i="9"/>
  <c r="E119" i="8"/>
  <c r="D28" i="8"/>
  <c r="F15" i="7"/>
  <c r="D113" i="8"/>
  <c r="D105" i="8"/>
  <c r="D107" i="8"/>
  <c r="D108" i="8"/>
  <c r="D110" i="8"/>
  <c r="D111" i="8"/>
  <c r="D112" i="8"/>
  <c r="D114" i="8"/>
  <c r="D115" i="8"/>
  <c r="D116" i="8"/>
  <c r="D103" i="8"/>
  <c r="D97" i="8"/>
  <c r="D75" i="8"/>
  <c r="D61" i="8"/>
  <c r="D45" i="8"/>
  <c r="D42" i="8"/>
  <c r="D43" i="8"/>
  <c r="D44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2" i="8"/>
  <c r="D63" i="8"/>
  <c r="D64" i="8"/>
  <c r="D65" i="8"/>
  <c r="D67" i="8"/>
  <c r="D68" i="8"/>
  <c r="D69" i="8"/>
  <c r="D70" i="8"/>
  <c r="D71" i="8"/>
  <c r="D72" i="8"/>
  <c r="D73" i="8"/>
  <c r="D74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8" i="8"/>
  <c r="D99" i="8"/>
  <c r="D100" i="8"/>
  <c r="D101" i="8"/>
  <c r="D41" i="8"/>
  <c r="D31" i="8"/>
  <c r="D26" i="8"/>
  <c r="D27" i="8"/>
  <c r="D29" i="8"/>
  <c r="D25" i="8"/>
  <c r="D22" i="8"/>
  <c r="D20" i="8"/>
  <c r="D21" i="8"/>
  <c r="D23" i="8"/>
  <c r="D24" i="8"/>
  <c r="D30" i="8"/>
  <c r="D32" i="8"/>
  <c r="D33" i="8"/>
  <c r="D35" i="8"/>
  <c r="D37" i="8"/>
  <c r="D39" i="8"/>
  <c r="D19" i="8"/>
  <c r="E118" i="8" l="1"/>
  <c r="F23" i="7" s="1"/>
  <c r="D118" i="8" l="1"/>
  <c r="F19" i="7"/>
  <c r="F18" i="7" s="1"/>
  <c r="F22" i="7" s="1"/>
  <c r="F24" i="7" s="1"/>
  <c r="F14" i="7"/>
  <c r="F25" i="7" l="1"/>
  <c r="E23" i="3" l="1"/>
  <c r="E94" i="3" s="1"/>
  <c r="F15" i="6" l="1"/>
  <c r="E95" i="3"/>
  <c r="F23" i="6" s="1"/>
  <c r="D94" i="3"/>
  <c r="D91" i="3"/>
  <c r="D89" i="3"/>
  <c r="D79" i="3"/>
  <c r="D23" i="3"/>
  <c r="D24" i="3"/>
  <c r="D26" i="3"/>
  <c r="D28" i="3"/>
  <c r="D30" i="3"/>
  <c r="D22" i="3"/>
  <c r="D20" i="3"/>
  <c r="D2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80" i="3"/>
  <c r="D81" i="3"/>
  <c r="D82" i="3"/>
  <c r="D83" i="3"/>
  <c r="D84" i="3"/>
  <c r="D85" i="3"/>
  <c r="D86" i="3"/>
  <c r="D87" i="3"/>
  <c r="D19" i="3"/>
  <c r="F18" i="6"/>
  <c r="F22" i="6" s="1"/>
  <c r="F14" i="6"/>
  <c r="F24" i="6" l="1"/>
  <c r="F25" i="6"/>
  <c r="D68" i="5"/>
  <c r="D70" i="5"/>
  <c r="D71" i="5"/>
  <c r="D66" i="5"/>
  <c r="D54" i="5"/>
  <c r="D48" i="5"/>
  <c r="E20" i="5"/>
  <c r="D20" i="5" s="1"/>
  <c r="D18" i="5"/>
  <c r="D16" i="5"/>
  <c r="D14" i="5"/>
  <c r="D10" i="5"/>
  <c r="D9" i="5"/>
  <c r="D7" i="5"/>
  <c r="D64" i="5"/>
  <c r="D63" i="5"/>
  <c r="D62" i="5"/>
  <c r="D61" i="5"/>
  <c r="D59" i="5"/>
  <c r="D58" i="5"/>
  <c r="D57" i="5"/>
  <c r="D56" i="5"/>
  <c r="D52" i="5"/>
  <c r="D51" i="5"/>
  <c r="D50" i="5"/>
  <c r="D49" i="5"/>
  <c r="D47" i="5"/>
  <c r="D46" i="5"/>
  <c r="D45" i="5"/>
  <c r="D44" i="5"/>
  <c r="D43" i="5"/>
  <c r="D42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1" i="5"/>
  <c r="D12" i="5"/>
  <c r="D11" i="5"/>
  <c r="E73" i="5" l="1"/>
  <c r="E74" i="5" s="1"/>
  <c r="F23" i="4" s="1"/>
  <c r="D73" i="5" l="1"/>
  <c r="F15" i="4"/>
  <c r="F13" i="4"/>
  <c r="F18" i="4" l="1"/>
  <c r="F22" i="4" s="1"/>
  <c r="F24" i="4" s="1"/>
  <c r="F14" i="4"/>
  <c r="F25" i="4" l="1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C33" i="2" l="1"/>
  <c r="E83" i="1" s="1"/>
  <c r="D33" i="2"/>
  <c r="E84" i="1" l="1"/>
  <c r="B32" i="2"/>
  <c r="B33" i="2" s="1"/>
  <c r="E34" i="2" s="1"/>
  <c r="D83" i="1"/>
  <c r="D81" i="1"/>
  <c r="D79" i="1"/>
  <c r="D77" i="1"/>
  <c r="D76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4" i="1"/>
  <c r="D52" i="1"/>
  <c r="D51" i="1"/>
  <c r="D50" i="1"/>
  <c r="D49" i="1"/>
  <c r="D48" i="1"/>
  <c r="D47" i="1"/>
  <c r="D46" i="1"/>
  <c r="D45" i="1"/>
  <c r="D44" i="1"/>
  <c r="D43" i="1"/>
  <c r="D42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2" i="1"/>
  <c r="D20" i="1"/>
  <c r="D18" i="1"/>
  <c r="D17" i="1"/>
  <c r="D16" i="1"/>
  <c r="D15" i="1"/>
  <c r="D13" i="1"/>
  <c r="D11" i="1"/>
  <c r="D10" i="1"/>
  <c r="D9" i="1"/>
  <c r="D7" i="1"/>
</calcChain>
</file>

<file path=xl/sharedStrings.xml><?xml version="1.0" encoding="utf-8"?>
<sst xmlns="http://schemas.openxmlformats.org/spreadsheetml/2006/main" count="1153" uniqueCount="393">
  <si>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</si>
  <si>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</si>
  <si>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</si>
  <si>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</si>
  <si>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</si>
  <si>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</si>
  <si>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</si>
  <si>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</si>
  <si>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</si>
  <si>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</si>
  <si>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</si>
  <si>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</si>
  <si>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</si>
  <si>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</si>
  <si>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</si>
  <si>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</si>
  <si>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</si>
  <si>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</si>
  <si>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</si>
  <si>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</si>
  <si>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</si>
  <si>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</si>
  <si>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</si>
  <si>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</si>
  <si>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</si>
  <si>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</si>
  <si>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</si>
  <si>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</si>
  <si>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</si>
  <si>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</si>
  <si>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</si>
  <si>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</si>
  <si>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</si>
  <si>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</si>
  <si>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</si>
  <si>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</si>
  <si>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</si>
  <si>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</si>
  <si>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</si>
  <si>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</si>
  <si>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</si>
  <si>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</si>
  <si>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</si>
  <si>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</si>
  <si>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</si>
  <si>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</si>
  <si>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</si>
  <si>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</si>
  <si>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</si>
  <si>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</si>
  <si>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</si>
  <si>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</si>
  <si>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</si>
  <si>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</si>
  <si>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</si>
  <si>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</si>
  <si>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</si>
  <si>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</si>
  <si>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</si>
  <si>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</si>
  <si>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</si>
  <si>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</si>
  <si>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</si>
  <si>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</si>
  <si>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</si>
  <si>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</si>
  <si>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</si>
  <si>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</si>
  <si>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</si>
  <si>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</si>
  <si>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</si>
  <si>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</si>
  <si>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</si>
  <si>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</si>
  <si>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</si>
  <si>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</si>
  <si>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 xml:space="preserve">     Очистка кровли от снега, сбивание сосулей</t>
  </si>
  <si>
    <t>Обслуживание ОДПУ</t>
  </si>
  <si>
    <t xml:space="preserve">     Техническое обслуживание ОДПУ</t>
  </si>
  <si>
    <t>Текущий ремонт конструктивных элементов жилых зданий</t>
  </si>
  <si>
    <t>100 м2</t>
  </si>
  <si>
    <t>100 приборов</t>
  </si>
  <si>
    <t xml:space="preserve">     Укрепление дверных приборов: петли (шарниры), шпингалеты, ручки накладные</t>
  </si>
  <si>
    <t xml:space="preserve">     Услуги а/вышки</t>
  </si>
  <si>
    <t>Ежемесячно</t>
  </si>
  <si>
    <t>Аренда общего имущества МКД</t>
  </si>
  <si>
    <t>ГВС на содержание общ. имущества</t>
  </si>
  <si>
    <t>Обслуживание ВДГО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</si>
  <si>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</si>
  <si>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</si>
  <si>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</si>
  <si>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</si>
  <si>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Обслуживание газового оборудования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</si>
  <si>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</si>
  <si>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</si>
  <si>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</si>
  <si>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</si>
  <si>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Диагностирование газового оборудования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</si>
  <si>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</si>
  <si>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</si>
  <si>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Очистка кровли от снега толщ. 10 см, сбивание сосулей (вышка)</t>
  </si>
  <si>
    <t>По нормативу</t>
  </si>
  <si>
    <t>Техническое обслуживание нежилых помещений</t>
  </si>
  <si>
    <t>1 смеситель</t>
  </si>
  <si>
    <t xml:space="preserve">     Ремонт смесителя без душа, без снятия с места замена кран-буксы</t>
  </si>
  <si>
    <t xml:space="preserve">     Устранение засоров санитарных приборов</t>
  </si>
  <si>
    <t>1 прибор</t>
  </si>
  <si>
    <t>м</t>
  </si>
  <si>
    <t xml:space="preserve">     Смена дверных приборов: накладка дверная</t>
  </si>
  <si>
    <t xml:space="preserve">     Осмотр подвальных помещений (засоры, подпоры) прим.</t>
  </si>
  <si>
    <t xml:space="preserve">     Осмотр системы центрального отопления, устройств в чердачных и подвальных помещениях.</t>
  </si>
  <si>
    <t xml:space="preserve">     Промывка трубопровода системы отопления</t>
  </si>
  <si>
    <t>м3</t>
  </si>
  <si>
    <t>10 шт.</t>
  </si>
  <si>
    <t xml:space="preserve">     Закрытие слуховых окон и люков выхода на кровлю</t>
  </si>
  <si>
    <t xml:space="preserve">     Осмотр кровли, чердака, подъездов, подвального помещения -подготовка к зиме</t>
  </si>
  <si>
    <t xml:space="preserve">     Очистка желобов от мусора: вручную (при расчете 1 кг. мусора = 3 м 1 желоба)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</si>
  <si>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</si>
  <si>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ухватов для водосточных труб: в каменных стенах</t>
  </si>
  <si>
    <t>1 м3</t>
  </si>
  <si>
    <t xml:space="preserve">     Постановка заклепок в местах соединения труб</t>
  </si>
  <si>
    <t xml:space="preserve">     Установка частей водосточных труб (отметов)</t>
  </si>
  <si>
    <t xml:space="preserve">     Установка частей водосточных труб с  земли, лестниц и подмостей</t>
  </si>
  <si>
    <t>Отчет по бюджету №106/7а-2017</t>
  </si>
  <si>
    <t>Резерв на 01.01.2017 г.</t>
  </si>
  <si>
    <t>Задолженность по оплате за содержание и текущий ремонт на 01.01.2018 г. -  327 364,48 руб.</t>
  </si>
  <si>
    <t>Реклама расположенная на общем имуществе МКД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</si>
  <si>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7а квартала 106.</t>
  </si>
  <si>
    <t>АКТ № 106/7а-2017</t>
  </si>
  <si>
    <t xml:space="preserve">     Очистка вручную поверхности фасадов от перхлорвиниловых и масляных красок: с люлей</t>
  </si>
  <si>
    <t xml:space="preserve">     Ремонт штукатурки стен мусорной стоянки площадью отдельных мест до 5 м2 толщиной слоя до 20 мм</t>
  </si>
  <si>
    <t xml:space="preserve">     М. Ремонт слухового окна (пристрожка, укрепление)</t>
  </si>
  <si>
    <t>1 створка</t>
  </si>
  <si>
    <t xml:space="preserve">     Кладка стен из легкобетонных камней без облицовки: при высоте этажа до 4 м</t>
  </si>
  <si>
    <t xml:space="preserve">     Окраска стен: цементным молочком</t>
  </si>
  <si>
    <t xml:space="preserve">     Приготовление растворов вручную.</t>
  </si>
  <si>
    <t xml:space="preserve">     Промывка поверхности окрашенной масляными красками:окон, дверей, п/я, радиаторов и т.д.</t>
  </si>
  <si>
    <t xml:space="preserve">     Простая масляная окраска ранее окрашенных окон: с подготовкой и с расчисткой старой краски до 35%</t>
  </si>
  <si>
    <t xml:space="preserve">     Протравка фасадов: простых с люлек</t>
  </si>
  <si>
    <t xml:space="preserve">     Разборка кладки стен</t>
  </si>
  <si>
    <t xml:space="preserve">     Ремонт и восстановление герметизации стыков пене, шва 30 мм наружных стеновых  панелей с прим:(выш)</t>
  </si>
  <si>
    <t xml:space="preserve">     Ремонт подъездов и тамбуров</t>
  </si>
  <si>
    <t xml:space="preserve">     Ремонт ходовых трапов</t>
  </si>
  <si>
    <t>100 досок</t>
  </si>
  <si>
    <t xml:space="preserve">     Рыхление шлака на чердаке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</si>
  <si>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</si>
  <si>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</si>
  <si>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Установка блоков ФБС массой: до 0,5 т.</t>
  </si>
  <si>
    <t xml:space="preserve">     Установка блоков ФБС массой: до 1 т.</t>
  </si>
  <si>
    <t xml:space="preserve">     Устройство козырька над входом в п-д - 3 м2</t>
  </si>
  <si>
    <t>Корректировка бюджета за 2016 год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</si>
  <si>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</si>
  <si>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</si>
  <si>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</si>
  <si>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</si>
  <si>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</si>
  <si>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</si>
  <si>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</si>
  <si>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</si>
  <si>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</si>
  <si>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</si>
  <si>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</si>
  <si>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</si>
  <si>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</si>
  <si>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</si>
  <si>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</si>
  <si>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</si>
  <si>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</si>
  <si>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</si>
  <si>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</si>
  <si>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</si>
  <si>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</si>
  <si>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</si>
  <si>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</si>
  <si>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</si>
  <si>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</si>
  <si>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</si>
  <si>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106/7а-2018</t>
  </si>
  <si>
    <t>на общую сумму 570 867,84 руб. (Пятьсот семьдесят тысяч восемьсот шестьдесят семь рублей 84 копейки).</t>
  </si>
  <si>
    <t>Резерв (доходы за минусом расходов) на  01.01.2018 г. -  293 672,22 руб.</t>
  </si>
  <si>
    <t xml:space="preserve">     Санитарная обработка деревьев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</si>
  <si>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</si>
  <si>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</si>
  <si>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Ремонт качели-маятник с окраской отремонтированных мест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</si>
  <si>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</si>
  <si>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</si>
  <si>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 xml:space="preserve">     Техобслуживание газового оборудования</t>
  </si>
  <si>
    <t>1 стояк</t>
  </si>
  <si>
    <t xml:space="preserve">     Устройство прожектрора с фотореле</t>
  </si>
  <si>
    <t xml:space="preserve">     Запуск потока воды: отопление, ГВС</t>
  </si>
  <si>
    <t>1 узел</t>
  </si>
  <si>
    <t xml:space="preserve">     Ликвидация воздушных пробок в системе отопления, в стояке</t>
  </si>
  <si>
    <t xml:space="preserve">     Осмотр выпусков канализации  (засоры, подпоры) прим.</t>
  </si>
  <si>
    <t xml:space="preserve">     Осмотр, замеры, опломбировка ПУ Т/У с представителем</t>
  </si>
  <si>
    <t xml:space="preserve">     Отогрев трубопровода Д-15, Д-20</t>
  </si>
  <si>
    <t xml:space="preserve">     Перекрытие потока воды: отопление, ГВС</t>
  </si>
  <si>
    <t xml:space="preserve">     Проверка на прогрев отопительных приборов с регулировкой.</t>
  </si>
  <si>
    <t xml:space="preserve">     Ремонт смесителя без душа, без снятия с места, смена прокладок</t>
  </si>
  <si>
    <t xml:space="preserve">     Закрытие подъездного окна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</si>
  <si>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</si>
  <si>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3 м 1 желоба) - в.</t>
  </si>
  <si>
    <t xml:space="preserve">     Плановые проверки вентиляционных каналов и оголовков</t>
  </si>
  <si>
    <t xml:space="preserve">     Смена дверных приборов: задвижки</t>
  </si>
  <si>
    <t xml:space="preserve">     Смена оконных приборов: завертки форточные</t>
  </si>
  <si>
    <t xml:space="preserve">     Укрепление козырька над входной дверью в подъезд</t>
  </si>
  <si>
    <t>т</t>
  </si>
  <si>
    <t>Текущий ремонт инженерного оборудования</t>
  </si>
  <si>
    <t xml:space="preserve">     Замена трубопровода диаметром: 15 мм</t>
  </si>
  <si>
    <t xml:space="preserve">     Осмотр замеры рамок холодной воды</t>
  </si>
  <si>
    <t>чел.-ч</t>
  </si>
  <si>
    <t xml:space="preserve">     Регулировка температуры отопления в ИТП вентилями</t>
  </si>
  <si>
    <t xml:space="preserve">     Установка заглушек на трубопроводах д. до 50мм</t>
  </si>
  <si>
    <t xml:space="preserve">     Заделка подвальных окон: (изовером, пенопропиленом и тд)</t>
  </si>
  <si>
    <t>10 м2</t>
  </si>
  <si>
    <t xml:space="preserve">     Простая масляная окраска ранее окрашенных окон: без подготовки и с расчисткой старой краски до 10%</t>
  </si>
  <si>
    <t xml:space="preserve">     Простая масляная окраска ранее окрашенных окон: с подготовкой и с расчисткой старой краски более 35%</t>
  </si>
  <si>
    <t xml:space="preserve">     Ремонт отдельных мест покрытия из асбоцементных листов: обыкновенного профиля (мат. БУ)</t>
  </si>
  <si>
    <t xml:space="preserve">     Услуги  по вывозу и утилизации листвы, веток, деревьев, скошенной травы , смета и др.</t>
  </si>
  <si>
    <t>АКТ № 106/7а-2018</t>
  </si>
  <si>
    <t>"31" марта 2019 г.</t>
  </si>
  <si>
    <t>1 дерево</t>
  </si>
  <si>
    <t xml:space="preserve">По смете </t>
  </si>
  <si>
    <t>По договору</t>
  </si>
  <si>
    <t>По тарифу</t>
  </si>
  <si>
    <t>по ф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</si>
  <si>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</si>
  <si>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</si>
  <si>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453 353.01 руб. (Четыреста пятьдесят три тысячи триста пятьдесят три рубля 1 копейка)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</si>
  <si>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</si>
  <si>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</si>
  <si>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</si>
  <si>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</si>
  <si>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</si>
  <si>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</si>
  <si>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</si>
  <si>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</si>
  <si>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</si>
  <si>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</si>
  <si>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</si>
  <si>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</si>
  <si>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</si>
  <si>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Валка деревьев в городских условиях: (липа, сосна, кедр, тополь) д. более 300мм</t>
  </si>
  <si>
    <t xml:space="preserve">     Вывозка порубочных остатков на расстояние 22 км (класс груза 3)</t>
  </si>
  <si>
    <t xml:space="preserve">     Ремонт беседки, домика, посочницы под крышей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</si>
  <si>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</si>
  <si>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</si>
  <si>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</si>
  <si>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Изготовление ключей</t>
  </si>
  <si>
    <t xml:space="preserve">     Изготовление ключей</t>
  </si>
  <si>
    <t>16 стояков</t>
  </si>
  <si>
    <t>Обслуживание и текущий ремонт инженерного оборудования</t>
  </si>
  <si>
    <t xml:space="preserve">     Заделка свища сваркой при длине стыка до 6 мм</t>
  </si>
  <si>
    <t xml:space="preserve">     Смена обратного клапана м/фланцевого Д-40</t>
  </si>
  <si>
    <t xml:space="preserve">     Демонтаж решеток на подвальных окнах, приямках</t>
  </si>
  <si>
    <t xml:space="preserve">     Осмотр подъездов, подвального помещения чердачного помещения</t>
  </si>
  <si>
    <t xml:space="preserve">     Подготовка элеваторного узла</t>
  </si>
  <si>
    <t xml:space="preserve">     Расконсервация системы отопления</t>
  </si>
  <si>
    <t xml:space="preserve">     Регулировка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</si>
  <si>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</si>
  <si>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</si>
  <si>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 xml:space="preserve">     Снятие замеров температуры воздуха в квартире</t>
  </si>
  <si>
    <t>1 замер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</si>
  <si>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</si>
  <si>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</si>
  <si>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>Обслуживание и текущий ремонт конструктивных элементов</t>
  </si>
  <si>
    <t xml:space="preserve">     Демонтаж козырька над входной дверью в подъезд</t>
  </si>
  <si>
    <t xml:space="preserve">     Железнение цементных покрытий</t>
  </si>
  <si>
    <t xml:space="preserve">     Заделка выбоин в цементных полах площадью до: 0,25 м2</t>
  </si>
  <si>
    <t>100 мест</t>
  </si>
  <si>
    <t xml:space="preserve">     Изготовление щита из доски б/у</t>
  </si>
  <si>
    <t xml:space="preserve">     Монтаж козырька над входной дверью в подъезд</t>
  </si>
  <si>
    <t xml:space="preserve">     Обрамление ступеней угловой сталью</t>
  </si>
  <si>
    <t xml:space="preserve">     Окраска перхлорвиниловыми красками по подготовленной пов-ти фасадов: простых за 2р с земли и  лесов</t>
  </si>
  <si>
    <t xml:space="preserve">     Перетирка штукатурки: фасадов и тяг с земли и лесов</t>
  </si>
  <si>
    <t xml:space="preserve">     Ремонт существующего крыльца железобетоном</t>
  </si>
  <si>
    <t xml:space="preserve">     Ремонт штукатурки  фасадов с грунтовкой</t>
  </si>
  <si>
    <t xml:space="preserve">     Ремонт, укрепление металлический ограждений, металического каркаса козырька</t>
  </si>
  <si>
    <t xml:space="preserve">     Смена воронки с вышки</t>
  </si>
  <si>
    <t xml:space="preserve">     Смена: колен водосточных труб с вышки</t>
  </si>
  <si>
    <t xml:space="preserve">     Укрепление и ремонт желоба на козырьке входной двери</t>
  </si>
  <si>
    <t xml:space="preserve">     Заделка подвальных окон: фанерой</t>
  </si>
  <si>
    <t xml:space="preserve">     Очистка  кровли от снега толщ. 10см, сбивание сосулей</t>
  </si>
  <si>
    <t xml:space="preserve">     Очистка  кровли от снега толщ. 10см, сбивание сосулей вышка</t>
  </si>
  <si>
    <t>1 м 1 основания</t>
  </si>
  <si>
    <t xml:space="preserve">     Проверка исправности канализационных вытяжек</t>
  </si>
  <si>
    <t>1 кв</t>
  </si>
  <si>
    <t xml:space="preserve">     Смена дверных приборов: навесного замка</t>
  </si>
  <si>
    <t xml:space="preserve">     Укладка (установка) щитов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</si>
  <si>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</si>
  <si>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</si>
  <si>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</si>
  <si>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</si>
  <si>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106-7а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</si>
  <si>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</si>
  <si>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</si>
  <si>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                ______________________________________      ____________________________________</t>
  </si>
  <si>
    <t>Отчет по бюджету № 106/7а-2019</t>
  </si>
  <si>
    <t>Период: с 01.01.2019 по 31.12.2019 года.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</si>
  <si>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</si>
  <si>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371049.09 руб. (Триста семьдесят одна тысяча сорок девять рублей 9 копеек)</t>
  </si>
  <si>
    <t xml:space="preserve">Исполнитель -           Директор ООО "ТРЭК" Плотников А.А. </t>
  </si>
  <si>
    <t>Отчет по бюджету № 106/7а-2020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</si>
  <si>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</si>
  <si>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</si>
  <si>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</si>
  <si>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</si>
  <si>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</si>
  <si>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деревянного домика-беседки</t>
  </si>
  <si>
    <t xml:space="preserve">     Окраска известковыми составами: по кирпичу и бетону (бордюр. столбики, столбы) за 2019 год</t>
  </si>
  <si>
    <t xml:space="preserve">     Окраска скамейки со спинкой</t>
  </si>
  <si>
    <t xml:space="preserve">     Окраска спортивно-игровой формы</t>
  </si>
  <si>
    <t xml:space="preserve">     Окраска шведской стенки (большая)</t>
  </si>
  <si>
    <t xml:space="preserve">     Разделка древесины мягких пород, полученной от валки леса, диам. стволов: до 20 см</t>
  </si>
  <si>
    <t xml:space="preserve">     Ремонт мусорного контейнера</t>
  </si>
  <si>
    <t xml:space="preserve">     Ручная односторонняя сварка деталей контейнера из листовой стали</t>
  </si>
  <si>
    <t>10 м</t>
  </si>
  <si>
    <t xml:space="preserve">     Демонтаж металлических площадок (подставка)</t>
  </si>
  <si>
    <t xml:space="preserve">     Демонтаж- монтаж сгонов у трубопроводов диаметром: 25мм (перемотка)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</si>
  <si>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</si>
  <si>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</si>
  <si>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Подчеканка раструбов канализационных труб диаметром: 101-125 мм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</si>
  <si>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</si>
  <si>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отдельных участков трубопроводов канализации из полиет. труб высокой пл-ти: вертик. д 50 мм</t>
  </si>
  <si>
    <t>1 участок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</si>
  <si>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</si>
  <si>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</si>
  <si>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Перекрытие потока воды: отопление, ГВС, ХВС</t>
  </si>
  <si>
    <t xml:space="preserve">     Смена заглушек на обратный клапан АЭРАТОР диаметром: до 50 мм</t>
  </si>
  <si>
    <t xml:space="preserve">     Герметизация вводов в подвальное помещение</t>
  </si>
  <si>
    <t xml:space="preserve">     Демонтаж- монтаж дверного полотна</t>
  </si>
  <si>
    <t xml:space="preserve">     Засыпка пустот дренирующим песком</t>
  </si>
  <si>
    <t>10 м3</t>
  </si>
  <si>
    <t xml:space="preserve">     Изготовление столярных тяг, раскладки (штапики, притворные планки и  окладные калевки) простого проф</t>
  </si>
  <si>
    <t xml:space="preserve">     Огрунтовка ранее окрашенных фасадов бетонконтактом</t>
  </si>
  <si>
    <t xml:space="preserve">     Окраска масляными составами  по дереву: доски объявления</t>
  </si>
  <si>
    <t xml:space="preserve">     Окраска эмалевыми составами по дереву с подготовкой поверхности: заполнений дверных проемов</t>
  </si>
  <si>
    <t xml:space="preserve">     Погрузо-разгрузочные работы (кор-ка за 2019 год)</t>
  </si>
  <si>
    <t xml:space="preserve">     Ремонт дверных полотен</t>
  </si>
  <si>
    <t xml:space="preserve">     Ремонт кирпичной кладки стен отдельными местами</t>
  </si>
  <si>
    <t xml:space="preserve">     Ремонт приямков железобетоном сверху</t>
  </si>
  <si>
    <t xml:space="preserve">     Ремонт штукатурки внутренних стен по камню и бетону отдельными местами.</t>
  </si>
  <si>
    <t xml:space="preserve">     Ремонт штукатурки гладких фасадов по камню и бетону с земли и лесов.</t>
  </si>
  <si>
    <t xml:space="preserve">     Ремонт штукатурки приямков</t>
  </si>
  <si>
    <t xml:space="preserve">     Смена: прямых звеньев водосточных труб с автовышек</t>
  </si>
  <si>
    <t xml:space="preserve">     Снятие многослойных лакокрасочных покрытий: с дверных полотен</t>
  </si>
  <si>
    <t xml:space="preserve">     Снятие оконных переплетов: неостекленных</t>
  </si>
  <si>
    <t xml:space="preserve">     Установка досок объявлений с изготовлением</t>
  </si>
  <si>
    <t xml:space="preserve">     Установка уголка пластмассового</t>
  </si>
  <si>
    <t xml:space="preserve">     Осмотр квартир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</si>
  <si>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</si>
  <si>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</si>
  <si>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>Расходы на истребование задолженности по оплате жилых помещений. Содержание информационных систем</t>
  </si>
  <si>
    <t xml:space="preserve">     Истребование дебиторской задолженности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</si>
  <si>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</si>
  <si>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</si>
  <si>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Замена окон и подоконников</t>
  </si>
  <si>
    <t xml:space="preserve">     Замена окон, ремонт оконных откосов</t>
  </si>
  <si>
    <t xml:space="preserve">     Замена почтовых ящиков</t>
  </si>
  <si>
    <t xml:space="preserve">     Ремонт подъезда</t>
  </si>
  <si>
    <t xml:space="preserve">     Ремонт тамбура</t>
  </si>
  <si>
    <t xml:space="preserve">     Установка прожекторов и фотореле</t>
  </si>
  <si>
    <t xml:space="preserve">Исполнитель -           Директор ООО "ТРЭК", Плотников А.А. </t>
  </si>
  <si>
    <t>По плану</t>
  </si>
  <si>
    <t xml:space="preserve">     Восстановление и ремонт стен подъездов</t>
  </si>
  <si>
    <t xml:space="preserve">     Очистка дождеприемных колодцев</t>
  </si>
  <si>
    <t xml:space="preserve">           2. Всего за период с "01"января 2020 г. по "31"декабря 2020 г. выполнено работ на общую сумму 842884.63 руб. (Восемьсот сорок две тысячи восемьсот восемьдесят четыре рубля 63 копейки)</t>
  </si>
  <si>
    <t xml:space="preserve">                         ____________________________________________      ____________________________________</t>
  </si>
  <si>
    <t>Отчет по бюджету № 106/7а-2021</t>
  </si>
  <si>
    <t>Период: с 01.01.2021 по 31.12.2021 года.</t>
  </si>
  <si>
    <t>31 марта 2022 г.</t>
  </si>
  <si>
    <t xml:space="preserve">     Смена отдельных участков трубопроводов диаметром: 15 мм</t>
  </si>
  <si>
    <t xml:space="preserve">     Осмотр и устранение мелких неисправностей на РХВ</t>
  </si>
  <si>
    <t xml:space="preserve">     Осмотр подъездов, подвального помещения, чердачного помещения - по жалобе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</si>
  <si>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</si>
  <si>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</si>
  <si>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Демонтаж-монтаж прямых звеньев водосточных труб</t>
  </si>
  <si>
    <t xml:space="preserve">     Окраска клеевыми составами: простая (стены)</t>
  </si>
  <si>
    <t xml:space="preserve">     Ремонт оконных откосов</t>
  </si>
  <si>
    <t xml:space="preserve">     Установка досок объявлений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</si>
  <si>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</si>
  <si>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</si>
  <si>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вышка</t>
  </si>
  <si>
    <t xml:space="preserve">     Очистка  кровли от снега, сбивание сосулей с выходом на кровлю</t>
  </si>
  <si>
    <t xml:space="preserve">     Смена дверных приборов: пружин</t>
  </si>
  <si>
    <t xml:space="preserve">     Установка дверных приборов: навесного замка</t>
  </si>
  <si>
    <t xml:space="preserve">     Ремонт штукатурки лестничных маршей и площадок.</t>
  </si>
  <si>
    <t xml:space="preserve">     Шпатлевка стен по штукатурке</t>
  </si>
  <si>
    <t>355375.52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</si>
  <si>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</si>
  <si>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</si>
  <si>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</si>
  <si>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</si>
  <si>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>Четыреста  две тысячи четыреста  семьдесят пять рублей 83 копейки.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</si>
</sst>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00;[Red]\-0.000"/>
    <numFmt numFmtId="168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30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6" fillId="0" borderId="7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6" fillId="0" borderId="8" xfId="1" applyFont="1" applyBorder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4" fillId="2" borderId="9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3" fillId="0" borderId="0" xfId="1" applyFont="1" applyAlignment="1">
      <alignment horizontal="center"/>
    </xf>
    <xf numFmtId="164" fontId="4" fillId="0" borderId="1" xfId="1" applyFont="1" applyBorder="1" applyAlignment="1">
      <alignment horizontal="center" vertical="center" wrapText="1"/>
    </xf>
    <xf numFmtId="164" fontId="14" fillId="0" borderId="1" xfId="1" applyFont="1" applyFill="1" applyBorder="1" applyAlignment="1">
      <alignment horizontal="center" vertical="top" wrapText="1"/>
    </xf>
    <xf numFmtId="164" fontId="4" fillId="0" borderId="0" xfId="1" applyFont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2" fontId="15" fillId="0" borderId="5" xfId="0" applyNumberFormat="1" applyFont="1" applyFill="1" applyBorder="1" applyAlignment="1">
      <alignment horizontal="center" vertical="center"/>
    </xf>
    <xf numFmtId="165" fontId="15" fillId="0" borderId="6" xfId="0" applyNumberFormat="1" applyFont="1" applyFill="1" applyBorder="1" applyAlignment="1">
      <alignment horizontal="center" vertical="center"/>
    </xf>
    <xf numFmtId="2" fontId="14" fillId="2" borderId="10" xfId="0" applyNumberFormat="1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164" fontId="0" fillId="0" borderId="0" xfId="0" applyNumberFormat="1" applyAlignment="1"/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2" xfId="1" applyFont="1" applyBorder="1" applyAlignment="1">
      <alignment wrapText="1"/>
    </xf>
    <xf numFmtId="164" fontId="18" fillId="0" borderId="14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8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22" xfId="1" applyFont="1" applyBorder="1" applyAlignment="1">
      <alignment horizontal="right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9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vertical="top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0" fillId="0" borderId="22" xfId="1" applyFont="1" applyBorder="1" applyAlignment="1">
      <alignment horizontal="right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2" xfId="1" applyFont="1" applyBorder="1" applyAlignment="1">
      <alignment horizontal="right" vertical="top" wrapText="1"/>
    </xf>
    <xf numFmtId="164" fontId="25" fillId="0" borderId="0" xfId="1" applyFont="1"/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22" fillId="0" borderId="1" xfId="1" applyNumberFormat="1" applyFont="1" applyFill="1" applyBorder="1" applyAlignment="1">
      <alignment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0" fontId="15" fillId="0" borderId="4" xfId="0" applyFont="1" applyFill="1" applyBorder="1" applyAlignment="1">
      <alignment vertical="center" wrapText="1"/>
    </xf>
    <xf numFmtId="165" fontId="15" fillId="0" borderId="23" xfId="0" applyNumberFormat="1" applyFont="1" applyFill="1" applyBorder="1" applyAlignment="1">
      <alignment horizontal="center" vertical="center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2" borderId="10" xfId="1" applyFont="1" applyFill="1" applyBorder="1" applyAlignment="1">
      <alignment horizontal="center" vertical="center" wrapText="1"/>
    </xf>
    <xf numFmtId="164" fontId="14" fillId="2" borderId="11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6" xfId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15" fillId="0" borderId="0" xfId="0" applyFont="1" applyAlignment="1">
      <alignment horizontal="justify" vertical="center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25" xfId="0" applyFont="1" applyBorder="1" applyAlignment="1">
      <alignment horizontal="centerContinuous" vertical="center" wrapText="1"/>
    </xf>
    <xf numFmtId="165" fontId="16" fillId="0" borderId="6" xfId="0" applyNumberFormat="1" applyFont="1" applyBorder="1" applyAlignment="1">
      <alignment horizontal="left" vertical="center"/>
    </xf>
    <xf numFmtId="0" fontId="15" fillId="0" borderId="27" xfId="0" applyFont="1" applyBorder="1" applyAlignment="1">
      <alignment horizontal="left" vertical="center"/>
    </xf>
    <xf numFmtId="0" fontId="15" fillId="0" borderId="24" xfId="0" applyFont="1" applyBorder="1" applyAlignment="1">
      <alignment horizontal="center"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6" borderId="26" xfId="0" applyFont="1" applyFill="1" applyBorder="1" applyAlignment="1">
      <alignment horizontal="left" vertical="center" wrapText="1"/>
    </xf>
    <xf numFmtId="0" fontId="15" fillId="6" borderId="5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165" fontId="15" fillId="6" borderId="1" xfId="0" applyNumberFormat="1" applyFont="1" applyFill="1" applyBorder="1" applyAlignment="1">
      <alignment horizontal="center" vertical="center"/>
    </xf>
    <xf numFmtId="165" fontId="15" fillId="6" borderId="6" xfId="0" applyNumberFormat="1" applyFont="1" applyFill="1" applyBorder="1" applyAlignment="1">
      <alignment horizontal="center" vertical="center"/>
    </xf>
    <xf numFmtId="165" fontId="16" fillId="6" borderId="6" xfId="0" applyNumberFormat="1" applyFont="1" applyFill="1" applyBorder="1" applyAlignment="1">
      <alignment horizontal="center" vertical="center"/>
    </xf>
    <xf numFmtId="166" fontId="15" fillId="6" borderId="5" xfId="0" applyNumberFormat="1" applyFont="1" applyFill="1" applyBorder="1" applyAlignment="1">
      <alignment horizontal="center" vertical="center"/>
    </xf>
    <xf numFmtId="168" fontId="15" fillId="6" borderId="5" xfId="0" applyNumberFormat="1" applyFont="1" applyFill="1" applyBorder="1" applyAlignment="1">
      <alignment horizontal="center" vertical="center"/>
    </xf>
    <xf numFmtId="165" fontId="15" fillId="6" borderId="5" xfId="0" applyNumberFormat="1" applyFont="1" applyFill="1" applyBorder="1" applyAlignment="1">
      <alignment horizontal="center" vertical="center"/>
    </xf>
    <xf numFmtId="167" fontId="15" fillId="6" borderId="5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164" fontId="20" fillId="7" borderId="0" xfId="1" applyFont="1" applyFill="1" applyAlignment="1">
      <alignment horizontal="left" vertical="top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6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2" fillId="0" borderId="0" xfId="1" applyFont="1" applyAlignment="1">
      <alignment horizontal="left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0" fillId="0" borderId="21" xfId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19" fillId="0" borderId="21" xfId="1" applyFont="1" applyBorder="1" applyAlignment="1">
      <alignment horizontal="left" vertical="top" wrapText="1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20" fillId="4" borderId="17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3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15" fillId="6" borderId="0" xfId="0" applyFont="1" applyFill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14" fillId="6" borderId="7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view="pageBreakPreview" zoomScale="85" zoomScaleSheetLayoutView="85" workbookViewId="0">
      <selection activeCell="E89" sqref="E89"/>
    </sheetView>
  </sheetViews>
  <sheetFormatPr defaultColWidth="9.140625" defaultRowHeight="12.75" x14ac:dyDescent="0.2"/>
  <cols>
    <col min="1" max="1" width="47.7109375" style="1" customWidth="1"/>
    <col min="2" max="2" width="16.28515625" style="39" bestFit="1" customWidth="1"/>
    <col min="3" max="3" width="12.85546875" style="15" customWidth="1"/>
    <col min="4" max="4" width="13.85546875" style="48" customWidth="1"/>
    <col min="5" max="5" width="15" style="48" customWidth="1"/>
    <col min="6" max="6" width="10.140625" style="1" bestFit="1" customWidth="1"/>
    <col min="7" max="16384" width="9.140625" style="1"/>
  </cols>
  <sheetData>
    <row r="1" spans="1:9" ht="14.25" x14ac:dyDescent="0.2">
      <c r="A1" s="187" t="s">
        <v>128</v>
      </c>
      <c r="B1" s="187"/>
      <c r="C1" s="187"/>
      <c r="D1" s="187"/>
      <c r="E1" s="187"/>
      <c r="I1" s="3"/>
    </row>
    <row r="2" spans="1:9" ht="31.5" customHeight="1" x14ac:dyDescent="0.2">
      <c r="A2" s="186" t="s">
        <v>127</v>
      </c>
      <c r="B2" s="186"/>
      <c r="C2" s="186"/>
      <c r="D2" s="186"/>
      <c r="E2" s="186"/>
      <c r="I2" s="3"/>
    </row>
    <row r="3" spans="1:9" ht="14.25" x14ac:dyDescent="0.2">
      <c r="A3" s="17" t="s">
        <v>6</v>
      </c>
      <c r="B3" s="38"/>
      <c r="C3" s="31"/>
      <c r="D3" s="188" t="s">
        <v>7</v>
      </c>
      <c r="E3" s="188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9" t="s">
        <v>4</v>
      </c>
      <c r="E5" s="49" t="s">
        <v>1</v>
      </c>
      <c r="I5" s="3"/>
    </row>
    <row r="6" spans="1:9" s="27" customFormat="1" ht="14.25" x14ac:dyDescent="0.25">
      <c r="A6" s="35" t="s">
        <v>8</v>
      </c>
      <c r="B6" s="40"/>
      <c r="C6" s="40"/>
      <c r="D6" s="60"/>
      <c r="E6" s="61"/>
    </row>
    <row r="7" spans="1:9" s="28" customFormat="1" ht="15" x14ac:dyDescent="0.25">
      <c r="A7" s="36" t="s">
        <v>53</v>
      </c>
      <c r="B7" s="41" t="s">
        <v>21</v>
      </c>
      <c r="C7" s="41" t="s">
        <v>11</v>
      </c>
      <c r="D7" s="58">
        <f>E7</f>
        <v>5149.09</v>
      </c>
      <c r="E7" s="59">
        <v>5149.09</v>
      </c>
    </row>
    <row r="8" spans="1:9" s="27" customFormat="1" ht="14.25" x14ac:dyDescent="0.25">
      <c r="A8" s="35" t="s">
        <v>37</v>
      </c>
      <c r="B8" s="40"/>
      <c r="C8" s="40"/>
      <c r="D8" s="60"/>
      <c r="E8" s="61"/>
    </row>
    <row r="9" spans="1:9" s="28" customFormat="1" ht="15" x14ac:dyDescent="0.25">
      <c r="A9" s="36" t="s">
        <v>54</v>
      </c>
      <c r="B9" s="42">
        <v>5400</v>
      </c>
      <c r="C9" s="41" t="s">
        <v>12</v>
      </c>
      <c r="D9" s="58">
        <f t="shared" ref="D9:D11" si="0">E9/B9</f>
        <v>3.9500037037037039</v>
      </c>
      <c r="E9" s="59">
        <v>21330.02</v>
      </c>
    </row>
    <row r="10" spans="1:9" s="28" customFormat="1" ht="30" x14ac:dyDescent="0.25">
      <c r="A10" s="36" t="s">
        <v>129</v>
      </c>
      <c r="B10" s="43">
        <v>1.4999999999999999E-2</v>
      </c>
      <c r="C10" s="41" t="s">
        <v>80</v>
      </c>
      <c r="D10" s="58">
        <f t="shared" si="0"/>
        <v>42026</v>
      </c>
      <c r="E10" s="59">
        <v>630.39</v>
      </c>
    </row>
    <row r="11" spans="1:9" s="28" customFormat="1" ht="45" x14ac:dyDescent="0.25">
      <c r="A11" s="36" t="s">
        <v>130</v>
      </c>
      <c r="B11" s="43">
        <v>7.6999999999999999E-2</v>
      </c>
      <c r="C11" s="41" t="s">
        <v>80</v>
      </c>
      <c r="D11" s="58">
        <f t="shared" si="0"/>
        <v>85218.831168831181</v>
      </c>
      <c r="E11" s="59">
        <v>6561.85</v>
      </c>
    </row>
    <row r="12" spans="1:9" s="28" customFormat="1" ht="15" x14ac:dyDescent="0.25">
      <c r="A12" s="37" t="s">
        <v>52</v>
      </c>
      <c r="B12" s="40"/>
      <c r="C12" s="40"/>
      <c r="D12" s="60"/>
      <c r="E12" s="61"/>
    </row>
    <row r="13" spans="1:9" s="28" customFormat="1" ht="30" x14ac:dyDescent="0.25">
      <c r="A13" s="36" t="s">
        <v>55</v>
      </c>
      <c r="B13" s="41" t="s">
        <v>21</v>
      </c>
      <c r="C13" s="41" t="s">
        <v>11</v>
      </c>
      <c r="D13" s="58">
        <f>E13</f>
        <v>99813.17</v>
      </c>
      <c r="E13" s="59">
        <v>99813.17</v>
      </c>
    </row>
    <row r="14" spans="1:9" s="28" customFormat="1" ht="15" x14ac:dyDescent="0.25">
      <c r="A14" s="37" t="s">
        <v>91</v>
      </c>
      <c r="B14" s="40"/>
      <c r="C14" s="40"/>
      <c r="D14" s="60"/>
      <c r="E14" s="61"/>
    </row>
    <row r="15" spans="1:9" s="28" customFormat="1" ht="15" x14ac:dyDescent="0.25">
      <c r="A15" s="36" t="s">
        <v>93</v>
      </c>
      <c r="B15" s="41" t="s">
        <v>22</v>
      </c>
      <c r="C15" s="41" t="s">
        <v>11</v>
      </c>
      <c r="D15" s="58">
        <f>E15</f>
        <v>5292.41</v>
      </c>
      <c r="E15" s="59">
        <v>5292.41</v>
      </c>
    </row>
    <row r="16" spans="1:9" s="28" customFormat="1" ht="30" x14ac:dyDescent="0.25">
      <c r="A16" s="36" t="s">
        <v>94</v>
      </c>
      <c r="B16" s="41" t="s">
        <v>101</v>
      </c>
      <c r="C16" s="41" t="s">
        <v>11</v>
      </c>
      <c r="D16" s="58">
        <f t="shared" ref="D16:D17" si="1">E16</f>
        <v>2220.13</v>
      </c>
      <c r="E16" s="59">
        <v>2220.13</v>
      </c>
    </row>
    <row r="17" spans="1:5" s="28" customFormat="1" ht="15" x14ac:dyDescent="0.25">
      <c r="A17" s="36" t="s">
        <v>95</v>
      </c>
      <c r="B17" s="41" t="s">
        <v>101</v>
      </c>
      <c r="C17" s="41" t="s">
        <v>11</v>
      </c>
      <c r="D17" s="58">
        <f t="shared" si="1"/>
        <v>1878.09</v>
      </c>
      <c r="E17" s="59">
        <v>1878.09</v>
      </c>
    </row>
    <row r="18" spans="1:5" s="28" customFormat="1" ht="30" x14ac:dyDescent="0.25">
      <c r="A18" s="36" t="s">
        <v>96</v>
      </c>
      <c r="B18" s="41" t="s">
        <v>22</v>
      </c>
      <c r="C18" s="41" t="s">
        <v>11</v>
      </c>
      <c r="D18" s="58">
        <f>E18</f>
        <v>7929.79</v>
      </c>
      <c r="E18" s="59">
        <v>7929.79</v>
      </c>
    </row>
    <row r="19" spans="1:5" s="28" customFormat="1" ht="15" x14ac:dyDescent="0.25">
      <c r="A19" s="35" t="s">
        <v>92</v>
      </c>
      <c r="B19" s="40"/>
      <c r="C19" s="40"/>
      <c r="D19" s="60"/>
      <c r="E19" s="61"/>
    </row>
    <row r="20" spans="1:5" s="28" customFormat="1" ht="15" x14ac:dyDescent="0.25">
      <c r="A20" s="36" t="s">
        <v>97</v>
      </c>
      <c r="B20" s="41" t="s">
        <v>22</v>
      </c>
      <c r="C20" s="41" t="s">
        <v>11</v>
      </c>
      <c r="D20" s="58">
        <f>E20</f>
        <v>46800</v>
      </c>
      <c r="E20" s="59">
        <v>46800</v>
      </c>
    </row>
    <row r="21" spans="1:5" s="28" customFormat="1" ht="15" x14ac:dyDescent="0.25">
      <c r="A21" s="37" t="s">
        <v>38</v>
      </c>
      <c r="B21" s="40"/>
      <c r="C21" s="40"/>
      <c r="D21" s="60"/>
      <c r="E21" s="61"/>
    </row>
    <row r="22" spans="1:5" s="28" customFormat="1" ht="30" x14ac:dyDescent="0.25">
      <c r="A22" s="36" t="s">
        <v>56</v>
      </c>
      <c r="B22" s="41" t="s">
        <v>22</v>
      </c>
      <c r="C22" s="41" t="s">
        <v>11</v>
      </c>
      <c r="D22" s="58">
        <f>E22</f>
        <v>3882.36</v>
      </c>
      <c r="E22" s="59">
        <v>3882.36</v>
      </c>
    </row>
    <row r="23" spans="1:5" s="28" customFormat="1" ht="15" x14ac:dyDescent="0.25">
      <c r="A23" s="35" t="s">
        <v>39</v>
      </c>
      <c r="B23" s="40"/>
      <c r="C23" s="40"/>
      <c r="D23" s="60"/>
      <c r="E23" s="61"/>
    </row>
    <row r="24" spans="1:5" s="28" customFormat="1" ht="15" x14ac:dyDescent="0.25">
      <c r="A24" s="36" t="s">
        <v>57</v>
      </c>
      <c r="B24" s="42">
        <v>1</v>
      </c>
      <c r="C24" s="41" t="s">
        <v>14</v>
      </c>
      <c r="D24" s="58">
        <f t="shared" ref="D24:D40" si="2">E24/B24</f>
        <v>796.94</v>
      </c>
      <c r="E24" s="59">
        <v>796.94</v>
      </c>
    </row>
    <row r="25" spans="1:5" s="28" customFormat="1" ht="15" x14ac:dyDescent="0.25">
      <c r="A25" s="36" t="s">
        <v>98</v>
      </c>
      <c r="B25" s="44">
        <v>0.09</v>
      </c>
      <c r="C25" s="41" t="s">
        <v>15</v>
      </c>
      <c r="D25" s="58">
        <f t="shared" si="2"/>
        <v>4450.7777777777783</v>
      </c>
      <c r="E25" s="59">
        <v>400.57</v>
      </c>
    </row>
    <row r="26" spans="1:5" s="28" customFormat="1" ht="30" x14ac:dyDescent="0.25">
      <c r="A26" s="36" t="s">
        <v>109</v>
      </c>
      <c r="B26" s="44">
        <v>0.27</v>
      </c>
      <c r="C26" s="41" t="s">
        <v>16</v>
      </c>
      <c r="D26" s="58">
        <f t="shared" si="2"/>
        <v>1551.8518518518517</v>
      </c>
      <c r="E26" s="59">
        <v>419</v>
      </c>
    </row>
    <row r="27" spans="1:5" s="28" customFormat="1" ht="45" x14ac:dyDescent="0.25">
      <c r="A27" s="36" t="s">
        <v>110</v>
      </c>
      <c r="B27" s="44">
        <v>3.84</v>
      </c>
      <c r="C27" s="41" t="s">
        <v>16</v>
      </c>
      <c r="D27" s="58">
        <f t="shared" si="2"/>
        <v>1582.4479166666667</v>
      </c>
      <c r="E27" s="59">
        <v>6076.6</v>
      </c>
    </row>
    <row r="28" spans="1:5" s="28" customFormat="1" ht="15" x14ac:dyDescent="0.25">
      <c r="A28" s="36" t="s">
        <v>73</v>
      </c>
      <c r="B28" s="44">
        <v>0.08</v>
      </c>
      <c r="C28" s="41" t="s">
        <v>74</v>
      </c>
      <c r="D28" s="58">
        <f t="shared" si="2"/>
        <v>23143.375</v>
      </c>
      <c r="E28" s="59">
        <v>1851.47</v>
      </c>
    </row>
    <row r="29" spans="1:5" s="28" customFormat="1" ht="30" x14ac:dyDescent="0.25">
      <c r="A29" s="36" t="s">
        <v>58</v>
      </c>
      <c r="B29" s="57">
        <v>1.7</v>
      </c>
      <c r="C29" s="41" t="s">
        <v>16</v>
      </c>
      <c r="D29" s="58">
        <f t="shared" si="2"/>
        <v>1559.1</v>
      </c>
      <c r="E29" s="59">
        <v>2650.47</v>
      </c>
    </row>
    <row r="30" spans="1:5" s="28" customFormat="1" ht="15" x14ac:dyDescent="0.25">
      <c r="A30" s="36" t="s">
        <v>59</v>
      </c>
      <c r="B30" s="44">
        <v>0.01</v>
      </c>
      <c r="C30" s="41" t="s">
        <v>17</v>
      </c>
      <c r="D30" s="58">
        <f t="shared" si="2"/>
        <v>24653</v>
      </c>
      <c r="E30" s="59">
        <v>246.53</v>
      </c>
    </row>
    <row r="31" spans="1:5" s="28" customFormat="1" ht="30" x14ac:dyDescent="0.25">
      <c r="A31" s="36" t="s">
        <v>60</v>
      </c>
      <c r="B31" s="42">
        <v>1</v>
      </c>
      <c r="C31" s="41" t="s">
        <v>14</v>
      </c>
      <c r="D31" s="58">
        <f t="shared" si="2"/>
        <v>384.58</v>
      </c>
      <c r="E31" s="59">
        <v>384.58</v>
      </c>
    </row>
    <row r="32" spans="1:5" s="28" customFormat="1" ht="15" x14ac:dyDescent="0.25">
      <c r="A32" s="36" t="s">
        <v>75</v>
      </c>
      <c r="B32" s="44">
        <v>0.04</v>
      </c>
      <c r="C32" s="41" t="s">
        <v>15</v>
      </c>
      <c r="D32" s="58">
        <f t="shared" si="2"/>
        <v>13856.999999999998</v>
      </c>
      <c r="E32" s="59">
        <v>554.28</v>
      </c>
    </row>
    <row r="33" spans="1:5" s="28" customFormat="1" ht="30" x14ac:dyDescent="0.25">
      <c r="A33" s="36" t="s">
        <v>61</v>
      </c>
      <c r="B33" s="42">
        <v>5</v>
      </c>
      <c r="C33" s="41" t="s">
        <v>18</v>
      </c>
      <c r="D33" s="58">
        <f t="shared" si="2"/>
        <v>151.42000000000002</v>
      </c>
      <c r="E33" s="59">
        <v>757.1</v>
      </c>
    </row>
    <row r="34" spans="1:5" s="28" customFormat="1" ht="15" x14ac:dyDescent="0.25">
      <c r="A34" s="36" t="s">
        <v>99</v>
      </c>
      <c r="B34" s="42">
        <v>1</v>
      </c>
      <c r="C34" s="41" t="s">
        <v>13</v>
      </c>
      <c r="D34" s="58">
        <f t="shared" si="2"/>
        <v>4978.5200000000004</v>
      </c>
      <c r="E34" s="59">
        <v>4978.5200000000004</v>
      </c>
    </row>
    <row r="35" spans="1:5" s="28" customFormat="1" ht="15" x14ac:dyDescent="0.25">
      <c r="A35" s="36" t="s">
        <v>111</v>
      </c>
      <c r="B35" s="42">
        <v>10724</v>
      </c>
      <c r="C35" s="41" t="s">
        <v>112</v>
      </c>
      <c r="D35" s="58">
        <f t="shared" si="2"/>
        <v>1.2788148079074972</v>
      </c>
      <c r="E35" s="59">
        <v>13714.01</v>
      </c>
    </row>
    <row r="36" spans="1:5" s="28" customFormat="1" ht="15" x14ac:dyDescent="0.25">
      <c r="A36" s="36" t="s">
        <v>62</v>
      </c>
      <c r="B36" s="42">
        <v>1</v>
      </c>
      <c r="C36" s="41" t="s">
        <v>13</v>
      </c>
      <c r="D36" s="58">
        <f t="shared" si="2"/>
        <v>387.91</v>
      </c>
      <c r="E36" s="59">
        <v>387.91</v>
      </c>
    </row>
    <row r="37" spans="1:5" s="28" customFormat="1" ht="30" x14ac:dyDescent="0.25">
      <c r="A37" s="36" t="s">
        <v>104</v>
      </c>
      <c r="B37" s="42">
        <v>1</v>
      </c>
      <c r="C37" s="41" t="s">
        <v>103</v>
      </c>
      <c r="D37" s="58">
        <f t="shared" si="2"/>
        <v>115.33</v>
      </c>
      <c r="E37" s="59">
        <v>115.33</v>
      </c>
    </row>
    <row r="38" spans="1:5" s="28" customFormat="1" ht="30" x14ac:dyDescent="0.25">
      <c r="A38" s="36" t="s">
        <v>63</v>
      </c>
      <c r="B38" s="42">
        <v>1</v>
      </c>
      <c r="C38" s="41" t="s">
        <v>19</v>
      </c>
      <c r="D38" s="58">
        <f t="shared" si="2"/>
        <v>542.77</v>
      </c>
      <c r="E38" s="59">
        <v>542.77</v>
      </c>
    </row>
    <row r="39" spans="1:5" s="28" customFormat="1" ht="15" x14ac:dyDescent="0.25">
      <c r="A39" s="36" t="s">
        <v>64</v>
      </c>
      <c r="B39" s="42">
        <v>29</v>
      </c>
      <c r="C39" s="41" t="s">
        <v>19</v>
      </c>
      <c r="D39" s="58">
        <f t="shared" si="2"/>
        <v>226.88758620689654</v>
      </c>
      <c r="E39" s="59">
        <v>6579.74</v>
      </c>
    </row>
    <row r="40" spans="1:5" s="28" customFormat="1" ht="15" x14ac:dyDescent="0.25">
      <c r="A40" s="36" t="s">
        <v>105</v>
      </c>
      <c r="B40" s="42">
        <v>1</v>
      </c>
      <c r="C40" s="41" t="s">
        <v>106</v>
      </c>
      <c r="D40" s="58">
        <f t="shared" si="2"/>
        <v>275.08</v>
      </c>
      <c r="E40" s="59">
        <v>275.08</v>
      </c>
    </row>
    <row r="41" spans="1:5" s="28" customFormat="1" ht="15" x14ac:dyDescent="0.25">
      <c r="A41" s="35" t="s">
        <v>40</v>
      </c>
      <c r="B41" s="40"/>
      <c r="C41" s="40"/>
      <c r="D41" s="60"/>
      <c r="E41" s="61"/>
    </row>
    <row r="42" spans="1:5" s="28" customFormat="1" ht="30" x14ac:dyDescent="0.25">
      <c r="A42" s="36" t="s">
        <v>114</v>
      </c>
      <c r="B42" s="57">
        <v>0.1</v>
      </c>
      <c r="C42" s="41" t="s">
        <v>113</v>
      </c>
      <c r="D42" s="58">
        <f t="shared" ref="D42:D52" si="3">E42/B42</f>
        <v>1678.3999999999999</v>
      </c>
      <c r="E42" s="59">
        <v>167.84</v>
      </c>
    </row>
    <row r="43" spans="1:5" s="28" customFormat="1" ht="30" x14ac:dyDescent="0.25">
      <c r="A43" s="36" t="s">
        <v>131</v>
      </c>
      <c r="B43" s="42">
        <v>1</v>
      </c>
      <c r="C43" s="41" t="s">
        <v>132</v>
      </c>
      <c r="D43" s="58">
        <f t="shared" si="3"/>
        <v>342.07</v>
      </c>
      <c r="E43" s="59">
        <v>342.07</v>
      </c>
    </row>
    <row r="44" spans="1:5" s="28" customFormat="1" ht="30" x14ac:dyDescent="0.25">
      <c r="A44" s="36" t="s">
        <v>65</v>
      </c>
      <c r="B44" s="43">
        <v>1.4430000000000001</v>
      </c>
      <c r="C44" s="41" t="s">
        <v>16</v>
      </c>
      <c r="D44" s="58">
        <f t="shared" si="3"/>
        <v>1557.0547470547469</v>
      </c>
      <c r="E44" s="59">
        <v>2246.83</v>
      </c>
    </row>
    <row r="45" spans="1:5" s="28" customFormat="1" ht="30" x14ac:dyDescent="0.25">
      <c r="A45" s="36" t="s">
        <v>115</v>
      </c>
      <c r="B45" s="43">
        <v>2.1920000000000002</v>
      </c>
      <c r="C45" s="41" t="s">
        <v>16</v>
      </c>
      <c r="D45" s="58">
        <f t="shared" si="3"/>
        <v>1568.8640510948903</v>
      </c>
      <c r="E45" s="59">
        <v>3438.95</v>
      </c>
    </row>
    <row r="46" spans="1:5" s="28" customFormat="1" ht="30" x14ac:dyDescent="0.25">
      <c r="A46" s="36" t="s">
        <v>116</v>
      </c>
      <c r="B46" s="42">
        <v>185</v>
      </c>
      <c r="C46" s="41" t="s">
        <v>107</v>
      </c>
      <c r="D46" s="58">
        <f t="shared" si="3"/>
        <v>44.860216216216216</v>
      </c>
      <c r="E46" s="59">
        <v>8299.14</v>
      </c>
    </row>
    <row r="47" spans="1:5" s="28" customFormat="1" ht="30" customHeight="1" x14ac:dyDescent="0.25">
      <c r="A47" s="36" t="s">
        <v>100</v>
      </c>
      <c r="B47" s="42">
        <v>160</v>
      </c>
      <c r="C47" s="41" t="s">
        <v>66</v>
      </c>
      <c r="D47" s="58">
        <f t="shared" si="3"/>
        <v>67.366937499999992</v>
      </c>
      <c r="E47" s="59">
        <v>10778.71</v>
      </c>
    </row>
    <row r="48" spans="1:5" s="28" customFormat="1" ht="15" x14ac:dyDescent="0.25">
      <c r="A48" s="36" t="s">
        <v>76</v>
      </c>
      <c r="B48" s="42">
        <v>100</v>
      </c>
      <c r="C48" s="41" t="s">
        <v>66</v>
      </c>
      <c r="D48" s="58">
        <f t="shared" si="3"/>
        <v>47.076700000000002</v>
      </c>
      <c r="E48" s="59">
        <v>4707.67</v>
      </c>
    </row>
    <row r="49" spans="1:5" s="28" customFormat="1" ht="45" x14ac:dyDescent="0.25">
      <c r="A49" s="36" t="s">
        <v>117</v>
      </c>
      <c r="B49" s="43">
        <v>4.2060000000000004</v>
      </c>
      <c r="C49" s="41" t="s">
        <v>16</v>
      </c>
      <c r="D49" s="58">
        <f t="shared" si="3"/>
        <v>2058.8706609605324</v>
      </c>
      <c r="E49" s="59">
        <v>8659.61</v>
      </c>
    </row>
    <row r="50" spans="1:5" s="28" customFormat="1" ht="15" x14ac:dyDescent="0.25">
      <c r="A50" s="36" t="s">
        <v>108</v>
      </c>
      <c r="B50" s="44">
        <v>0.02</v>
      </c>
      <c r="C50" s="41" t="s">
        <v>81</v>
      </c>
      <c r="D50" s="58">
        <f t="shared" si="3"/>
        <v>28030</v>
      </c>
      <c r="E50" s="59">
        <v>560.6</v>
      </c>
    </row>
    <row r="51" spans="1:5" s="28" customFormat="1" ht="30" x14ac:dyDescent="0.25">
      <c r="A51" s="36" t="s">
        <v>118</v>
      </c>
      <c r="B51" s="44">
        <v>0.01</v>
      </c>
      <c r="C51" s="41" t="s">
        <v>17</v>
      </c>
      <c r="D51" s="58">
        <f t="shared" si="3"/>
        <v>28941.000000000004</v>
      </c>
      <c r="E51" s="59">
        <v>289.41000000000003</v>
      </c>
    </row>
    <row r="52" spans="1:5" s="28" customFormat="1" ht="30" x14ac:dyDescent="0.25">
      <c r="A52" s="36" t="s">
        <v>82</v>
      </c>
      <c r="B52" s="44">
        <v>0.03</v>
      </c>
      <c r="C52" s="41" t="s">
        <v>17</v>
      </c>
      <c r="D52" s="58">
        <f t="shared" si="3"/>
        <v>38949</v>
      </c>
      <c r="E52" s="59">
        <v>1168.47</v>
      </c>
    </row>
    <row r="53" spans="1:5" s="28" customFormat="1" ht="15" x14ac:dyDescent="0.25">
      <c r="A53" s="35" t="s">
        <v>77</v>
      </c>
      <c r="B53" s="40"/>
      <c r="C53" s="40"/>
      <c r="D53" s="60"/>
      <c r="E53" s="61"/>
    </row>
    <row r="54" spans="1:5" s="28" customFormat="1" ht="15" x14ac:dyDescent="0.25">
      <c r="A54" s="36" t="s">
        <v>78</v>
      </c>
      <c r="B54" s="41" t="s">
        <v>84</v>
      </c>
      <c r="C54" s="41" t="s">
        <v>11</v>
      </c>
      <c r="D54" s="58">
        <f>E54/12</f>
        <v>1800</v>
      </c>
      <c r="E54" s="59">
        <v>21600</v>
      </c>
    </row>
    <row r="55" spans="1:5" s="28" customFormat="1" ht="15" x14ac:dyDescent="0.25">
      <c r="A55" s="37" t="s">
        <v>79</v>
      </c>
      <c r="B55" s="40"/>
      <c r="C55" s="40"/>
      <c r="D55" s="60"/>
      <c r="E55" s="61"/>
    </row>
    <row r="56" spans="1:5" s="28" customFormat="1" ht="30" x14ac:dyDescent="0.25">
      <c r="A56" s="36" t="s">
        <v>133</v>
      </c>
      <c r="B56" s="57">
        <v>0.9</v>
      </c>
      <c r="C56" s="41" t="s">
        <v>112</v>
      </c>
      <c r="D56" s="58">
        <f t="shared" ref="D56:D74" si="4">E56/B56</f>
        <v>4135.4888888888891</v>
      </c>
      <c r="E56" s="59">
        <v>3721.94</v>
      </c>
    </row>
    <row r="57" spans="1:5" s="28" customFormat="1" ht="15" x14ac:dyDescent="0.25">
      <c r="A57" s="36" t="s">
        <v>134</v>
      </c>
      <c r="B57" s="43">
        <v>0.441</v>
      </c>
      <c r="C57" s="41" t="s">
        <v>80</v>
      </c>
      <c r="D57" s="58">
        <f t="shared" si="4"/>
        <v>4833.4920634920636</v>
      </c>
      <c r="E57" s="59">
        <v>2131.5700000000002</v>
      </c>
    </row>
    <row r="58" spans="1:5" s="28" customFormat="1" ht="30" x14ac:dyDescent="0.25">
      <c r="A58" s="36" t="s">
        <v>120</v>
      </c>
      <c r="B58" s="57">
        <v>0.6</v>
      </c>
      <c r="C58" s="41" t="s">
        <v>17</v>
      </c>
      <c r="D58" s="58">
        <f t="shared" si="4"/>
        <v>5054.4333333333334</v>
      </c>
      <c r="E58" s="59">
        <v>3032.66</v>
      </c>
    </row>
    <row r="59" spans="1:5" s="28" customFormat="1" ht="15" x14ac:dyDescent="0.25">
      <c r="A59" s="36" t="s">
        <v>135</v>
      </c>
      <c r="B59" s="43">
        <v>0.26800000000000002</v>
      </c>
      <c r="C59" s="41" t="s">
        <v>119</v>
      </c>
      <c r="D59" s="58">
        <f t="shared" si="4"/>
        <v>4511.940298507463</v>
      </c>
      <c r="E59" s="59">
        <v>1209.2</v>
      </c>
    </row>
    <row r="60" spans="1:5" s="28" customFormat="1" ht="45" x14ac:dyDescent="0.25">
      <c r="A60" s="36" t="s">
        <v>136</v>
      </c>
      <c r="B60" s="43">
        <v>0.182</v>
      </c>
      <c r="C60" s="41" t="s">
        <v>80</v>
      </c>
      <c r="D60" s="58">
        <f t="shared" si="4"/>
        <v>4319.8901098901106</v>
      </c>
      <c r="E60" s="59">
        <v>786.22</v>
      </c>
    </row>
    <row r="61" spans="1:5" s="28" customFormat="1" ht="45" x14ac:dyDescent="0.25">
      <c r="A61" s="36" t="s">
        <v>137</v>
      </c>
      <c r="B61" s="43">
        <v>0.109</v>
      </c>
      <c r="C61" s="41" t="s">
        <v>80</v>
      </c>
      <c r="D61" s="58">
        <f t="shared" si="4"/>
        <v>29792.568807339449</v>
      </c>
      <c r="E61" s="59">
        <v>3247.39</v>
      </c>
    </row>
    <row r="62" spans="1:5" s="28" customFormat="1" ht="15" x14ac:dyDescent="0.25">
      <c r="A62" s="36" t="s">
        <v>138</v>
      </c>
      <c r="B62" s="43">
        <v>1.4999999999999999E-2</v>
      </c>
      <c r="C62" s="41" t="s">
        <v>80</v>
      </c>
      <c r="D62" s="58">
        <f t="shared" si="4"/>
        <v>17462.666666666668</v>
      </c>
      <c r="E62" s="59">
        <v>261.94</v>
      </c>
    </row>
    <row r="63" spans="1:5" s="28" customFormat="1" ht="15" x14ac:dyDescent="0.25">
      <c r="A63" s="36" t="s">
        <v>139</v>
      </c>
      <c r="B63" s="43">
        <v>2.3E-2</v>
      </c>
      <c r="C63" s="41" t="s">
        <v>80</v>
      </c>
      <c r="D63" s="58">
        <f t="shared" si="4"/>
        <v>59616.956521739135</v>
      </c>
      <c r="E63" s="59">
        <v>1371.19</v>
      </c>
    </row>
    <row r="64" spans="1:5" s="28" customFormat="1" ht="45" x14ac:dyDescent="0.25">
      <c r="A64" s="36" t="s">
        <v>140</v>
      </c>
      <c r="B64" s="44">
        <v>7.0000000000000007E-2</v>
      </c>
      <c r="C64" s="41" t="s">
        <v>15</v>
      </c>
      <c r="D64" s="58">
        <f t="shared" si="4"/>
        <v>84811.57142857142</v>
      </c>
      <c r="E64" s="59">
        <v>5936.81</v>
      </c>
    </row>
    <row r="65" spans="1:5" s="28" customFormat="1" ht="15" x14ac:dyDescent="0.25">
      <c r="A65" s="36" t="s">
        <v>141</v>
      </c>
      <c r="B65" s="41" t="s">
        <v>20</v>
      </c>
      <c r="C65" s="41" t="s">
        <v>13</v>
      </c>
      <c r="D65" s="58" t="e">
        <f t="shared" si="4"/>
        <v>#VALUE!</v>
      </c>
      <c r="E65" s="59">
        <v>4631.9799999999996</v>
      </c>
    </row>
    <row r="66" spans="1:5" s="28" customFormat="1" ht="15" x14ac:dyDescent="0.25">
      <c r="A66" s="36" t="s">
        <v>142</v>
      </c>
      <c r="B66" s="44">
        <v>0.04</v>
      </c>
      <c r="C66" s="41" t="s">
        <v>143</v>
      </c>
      <c r="D66" s="58">
        <f t="shared" si="4"/>
        <v>14799.25</v>
      </c>
      <c r="E66" s="59">
        <v>591.97</v>
      </c>
    </row>
    <row r="67" spans="1:5" s="28" customFormat="1" ht="15" x14ac:dyDescent="0.25">
      <c r="A67" s="36" t="s">
        <v>144</v>
      </c>
      <c r="B67" s="57">
        <v>26.6</v>
      </c>
      <c r="C67" s="41" t="s">
        <v>12</v>
      </c>
      <c r="D67" s="58">
        <f t="shared" si="4"/>
        <v>198.42406015037594</v>
      </c>
      <c r="E67" s="59">
        <v>5278.08</v>
      </c>
    </row>
    <row r="68" spans="1:5" s="28" customFormat="1" ht="30" x14ac:dyDescent="0.25">
      <c r="A68" s="36" t="s">
        <v>145</v>
      </c>
      <c r="B68" s="44">
        <v>0.01</v>
      </c>
      <c r="C68" s="41" t="s">
        <v>17</v>
      </c>
      <c r="D68" s="58">
        <f t="shared" si="4"/>
        <v>60652</v>
      </c>
      <c r="E68" s="59">
        <v>606.52</v>
      </c>
    </row>
    <row r="69" spans="1:5" s="28" customFormat="1" ht="30" x14ac:dyDescent="0.25">
      <c r="A69" s="36" t="s">
        <v>146</v>
      </c>
      <c r="B69" s="43">
        <v>7.6999999999999999E-2</v>
      </c>
      <c r="C69" s="41" t="s">
        <v>15</v>
      </c>
      <c r="D69" s="58">
        <f t="shared" si="4"/>
        <v>48485.324675324671</v>
      </c>
      <c r="E69" s="59">
        <v>3733.37</v>
      </c>
    </row>
    <row r="70" spans="1:5" s="28" customFormat="1" ht="15" x14ac:dyDescent="0.25">
      <c r="A70" s="36" t="s">
        <v>147</v>
      </c>
      <c r="B70" s="44">
        <v>0.01</v>
      </c>
      <c r="C70" s="41" t="s">
        <v>17</v>
      </c>
      <c r="D70" s="58">
        <f t="shared" si="4"/>
        <v>55290</v>
      </c>
      <c r="E70" s="59">
        <v>552.9</v>
      </c>
    </row>
    <row r="71" spans="1:5" s="28" customFormat="1" ht="15" x14ac:dyDescent="0.25">
      <c r="A71" s="36" t="s">
        <v>148</v>
      </c>
      <c r="B71" s="44">
        <v>0.01</v>
      </c>
      <c r="C71" s="41" t="s">
        <v>17</v>
      </c>
      <c r="D71" s="58">
        <f t="shared" si="4"/>
        <v>76164</v>
      </c>
      <c r="E71" s="59">
        <v>761.64</v>
      </c>
    </row>
    <row r="72" spans="1:5" s="28" customFormat="1" ht="30" x14ac:dyDescent="0.25">
      <c r="A72" s="36" t="s">
        <v>121</v>
      </c>
      <c r="B72" s="44">
        <v>0.02</v>
      </c>
      <c r="C72" s="41" t="s">
        <v>17</v>
      </c>
      <c r="D72" s="58">
        <f t="shared" si="4"/>
        <v>51102</v>
      </c>
      <c r="E72" s="59">
        <v>1022.04</v>
      </c>
    </row>
    <row r="73" spans="1:5" s="28" customFormat="1" ht="30" x14ac:dyDescent="0.25">
      <c r="A73" s="36" t="s">
        <v>122</v>
      </c>
      <c r="B73" s="43">
        <v>5.5E-2</v>
      </c>
      <c r="C73" s="41" t="s">
        <v>15</v>
      </c>
      <c r="D73" s="58">
        <f t="shared" si="4"/>
        <v>42014.727272727272</v>
      </c>
      <c r="E73" s="59">
        <v>2310.81</v>
      </c>
    </row>
    <row r="74" spans="1:5" s="28" customFormat="1" ht="15" x14ac:dyDescent="0.25">
      <c r="A74" s="36" t="s">
        <v>149</v>
      </c>
      <c r="B74" s="42">
        <v>1</v>
      </c>
      <c r="C74" s="41" t="s">
        <v>13</v>
      </c>
      <c r="D74" s="58">
        <f t="shared" si="4"/>
        <v>8412.1299999999992</v>
      </c>
      <c r="E74" s="59">
        <v>8412.1299999999992</v>
      </c>
    </row>
    <row r="75" spans="1:5" s="28" customFormat="1" ht="15" x14ac:dyDescent="0.25">
      <c r="A75" s="35" t="s">
        <v>41</v>
      </c>
      <c r="B75" s="40"/>
      <c r="C75" s="40"/>
      <c r="D75" s="60"/>
      <c r="E75" s="61"/>
    </row>
    <row r="76" spans="1:5" s="28" customFormat="1" ht="15" x14ac:dyDescent="0.25">
      <c r="A76" s="36" t="s">
        <v>83</v>
      </c>
      <c r="B76" s="41" t="s">
        <v>22</v>
      </c>
      <c r="C76" s="41" t="s">
        <v>11</v>
      </c>
      <c r="D76" s="58">
        <f t="shared" ref="D76:D77" si="5">E76</f>
        <v>6886.99</v>
      </c>
      <c r="E76" s="59">
        <v>6886.99</v>
      </c>
    </row>
    <row r="77" spans="1:5" s="28" customFormat="1" ht="15" x14ac:dyDescent="0.25">
      <c r="A77" s="36" t="s">
        <v>67</v>
      </c>
      <c r="B77" s="41" t="s">
        <v>22</v>
      </c>
      <c r="C77" s="41" t="s">
        <v>11</v>
      </c>
      <c r="D77" s="58">
        <f t="shared" si="5"/>
        <v>11346.75</v>
      </c>
      <c r="E77" s="59">
        <v>11346.75</v>
      </c>
    </row>
    <row r="78" spans="1:5" s="28" customFormat="1" ht="15" x14ac:dyDescent="0.25">
      <c r="A78" s="35" t="s">
        <v>42</v>
      </c>
      <c r="B78" s="40"/>
      <c r="C78" s="40"/>
      <c r="D78" s="60"/>
      <c r="E78" s="61"/>
    </row>
    <row r="79" spans="1:5" s="28" customFormat="1" ht="15" x14ac:dyDescent="0.25">
      <c r="A79" s="36" t="s">
        <v>70</v>
      </c>
      <c r="B79" s="41" t="s">
        <v>23</v>
      </c>
      <c r="C79" s="41" t="s">
        <v>12</v>
      </c>
      <c r="D79" s="58">
        <f>E79</f>
        <v>59412.6</v>
      </c>
      <c r="E79" s="59">
        <v>59412.6</v>
      </c>
    </row>
    <row r="80" spans="1:5" s="28" customFormat="1" ht="15" x14ac:dyDescent="0.25">
      <c r="A80" s="35" t="s">
        <v>9</v>
      </c>
      <c r="B80" s="40"/>
      <c r="C80" s="40"/>
      <c r="D80" s="60"/>
      <c r="E80" s="61"/>
    </row>
    <row r="81" spans="1:5" s="28" customFormat="1" ht="15" x14ac:dyDescent="0.25">
      <c r="A81" s="36" t="s">
        <v>68</v>
      </c>
      <c r="B81" s="41" t="s">
        <v>23</v>
      </c>
      <c r="C81" s="41" t="s">
        <v>12</v>
      </c>
      <c r="D81" s="58">
        <f>E81</f>
        <v>62581.32</v>
      </c>
      <c r="E81" s="59">
        <v>62581.32</v>
      </c>
    </row>
    <row r="82" spans="1:5" s="28" customFormat="1" ht="15" x14ac:dyDescent="0.25">
      <c r="A82" s="35" t="s">
        <v>10</v>
      </c>
      <c r="B82" s="40"/>
      <c r="C82" s="40"/>
      <c r="D82" s="60"/>
      <c r="E82" s="61"/>
    </row>
    <row r="83" spans="1:5" s="28" customFormat="1" ht="15" x14ac:dyDescent="0.25">
      <c r="A83" s="36" t="s">
        <v>69</v>
      </c>
      <c r="B83" s="41" t="s">
        <v>21</v>
      </c>
      <c r="C83" s="41" t="s">
        <v>11</v>
      </c>
      <c r="D83" s="58">
        <f>E83</f>
        <v>76562.318000000014</v>
      </c>
      <c r="E83" s="59">
        <f>Бюджет!C33*10%</f>
        <v>76562.318000000014</v>
      </c>
    </row>
    <row r="84" spans="1:5" ht="14.25" x14ac:dyDescent="0.2">
      <c r="A84" s="24" t="s">
        <v>24</v>
      </c>
      <c r="B84" s="45" t="s">
        <v>20</v>
      </c>
      <c r="C84" s="25"/>
      <c r="D84" s="50"/>
      <c r="E84" s="26">
        <f>SUM(E7:E83)</f>
        <v>570867.83799999987</v>
      </c>
    </row>
    <row r="85" spans="1:5" ht="15" x14ac:dyDescent="0.2">
      <c r="D85" s="51"/>
    </row>
    <row r="86" spans="1:5" ht="15" x14ac:dyDescent="0.2">
      <c r="A86" s="12" t="s">
        <v>30</v>
      </c>
      <c r="B86" s="46"/>
      <c r="C86" s="46"/>
      <c r="D86" s="51"/>
      <c r="E86" s="51"/>
    </row>
    <row r="87" spans="1:5" ht="15" x14ac:dyDescent="0.2">
      <c r="A87" s="12" t="s">
        <v>178</v>
      </c>
      <c r="B87" s="46"/>
      <c r="C87" s="46"/>
      <c r="D87" s="51"/>
      <c r="E87" s="51"/>
    </row>
    <row r="88" spans="1:5" ht="15" x14ac:dyDescent="0.2">
      <c r="A88" s="12" t="s">
        <v>31</v>
      </c>
      <c r="B88" s="46"/>
      <c r="C88" s="46"/>
      <c r="D88" s="51"/>
      <c r="E88" s="51"/>
    </row>
    <row r="89" spans="1:5" ht="15" x14ac:dyDescent="0.2">
      <c r="A89" s="12" t="s">
        <v>32</v>
      </c>
      <c r="B89" s="46"/>
      <c r="C89" s="46"/>
      <c r="D89" s="52"/>
      <c r="E89" s="51"/>
    </row>
    <row r="90" spans="1:5" ht="15" customHeight="1" x14ac:dyDescent="0.2">
      <c r="A90" s="55" t="s">
        <v>71</v>
      </c>
      <c r="B90" s="47"/>
      <c r="C90" s="47"/>
      <c r="E90" s="52"/>
    </row>
    <row r="91" spans="1:5" ht="15" x14ac:dyDescent="0.25">
      <c r="A91" s="55" t="s">
        <v>72</v>
      </c>
      <c r="D91" s="53"/>
    </row>
    <row r="92" spans="1:5" ht="15" x14ac:dyDescent="0.25">
      <c r="A92" s="55"/>
      <c r="D92" s="53"/>
    </row>
    <row r="93" spans="1:5" ht="15" x14ac:dyDescent="0.25">
      <c r="A93" s="5" t="s">
        <v>25</v>
      </c>
      <c r="B93" s="56"/>
      <c r="C93" s="4"/>
      <c r="D93" s="53"/>
      <c r="E93" s="53"/>
    </row>
    <row r="94" spans="1:5" ht="15" x14ac:dyDescent="0.25">
      <c r="A94" s="5"/>
      <c r="B94" s="56"/>
      <c r="C94" s="4"/>
      <c r="D94" s="54"/>
      <c r="E94" s="53"/>
    </row>
    <row r="95" spans="1:5" ht="15" x14ac:dyDescent="0.25">
      <c r="A95" s="185" t="s">
        <v>49</v>
      </c>
      <c r="B95" s="185"/>
      <c r="C95" s="56" t="s">
        <v>29</v>
      </c>
      <c r="D95" s="53"/>
      <c r="E95" s="54"/>
    </row>
    <row r="96" spans="1:5" ht="15" x14ac:dyDescent="0.25">
      <c r="A96" s="189" t="s">
        <v>50</v>
      </c>
      <c r="B96" s="189"/>
      <c r="C96" s="4" t="s">
        <v>26</v>
      </c>
      <c r="D96" s="53"/>
      <c r="E96" s="53"/>
    </row>
    <row r="97" spans="1:5" ht="15" x14ac:dyDescent="0.25">
      <c r="A97" s="5"/>
      <c r="B97" s="32"/>
      <c r="C97" s="4"/>
      <c r="D97" s="54"/>
      <c r="E97" s="53"/>
    </row>
    <row r="98" spans="1:5" ht="15" x14ac:dyDescent="0.25">
      <c r="A98" s="185" t="s">
        <v>28</v>
      </c>
      <c r="B98" s="185"/>
      <c r="C98" s="32" t="s">
        <v>29</v>
      </c>
      <c r="D98" s="53"/>
      <c r="E98" s="53"/>
    </row>
    <row r="99" spans="1:5" ht="15" x14ac:dyDescent="0.25">
      <c r="A99" s="13" t="s">
        <v>27</v>
      </c>
      <c r="B99" s="32"/>
      <c r="C99" s="4" t="s">
        <v>26</v>
      </c>
      <c r="D99" s="53"/>
      <c r="E99" s="53"/>
    </row>
    <row r="100" spans="1:5" ht="15" x14ac:dyDescent="0.25">
      <c r="A100" s="2"/>
      <c r="B100" s="32"/>
      <c r="C100" s="4"/>
      <c r="E100" s="53"/>
    </row>
  </sheetData>
  <mergeCells count="6">
    <mergeCell ref="A98:B98"/>
    <mergeCell ref="A2:E2"/>
    <mergeCell ref="A1:E1"/>
    <mergeCell ref="D3:E3"/>
    <mergeCell ref="A96:B96"/>
    <mergeCell ref="A95:B95"/>
  </mergeCells>
  <printOptions horizontalCentered="1"/>
  <pageMargins left="0.82677165354330717" right="0.43307086614173229" top="0" bottom="0" header="0.11811023622047245" footer="0.31496062992125984"/>
  <pageSetup paperSize="9" scale="74" fitToHeight="0" orientation="portrait" r:id="rId1"/>
  <rowBreaks count="1" manualBreakCount="1">
    <brk id="44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view="pageBreakPreview" zoomScale="90" zoomScaleSheetLayoutView="90" workbookViewId="0">
      <selection activeCell="F24" sqref="F24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3" width="13.28515625" style="2" bestFit="1" customWidth="1"/>
    <col min="4" max="4" width="13.85546875" style="2" customWidth="1"/>
    <col min="5" max="5" width="13.85546875" style="2" bestFit="1" customWidth="1"/>
    <col min="6" max="16384" width="9.140625" style="2"/>
  </cols>
  <sheetData>
    <row r="1" spans="1:4" ht="20.25" x14ac:dyDescent="0.3">
      <c r="A1" s="190" t="s">
        <v>123</v>
      </c>
      <c r="B1" s="190"/>
      <c r="C1" s="190"/>
      <c r="D1" s="190"/>
    </row>
    <row r="2" spans="1:4" x14ac:dyDescent="0.25">
      <c r="A2" s="6"/>
      <c r="B2" s="6"/>
      <c r="C2" s="6"/>
      <c r="D2" s="6"/>
    </row>
    <row r="3" spans="1:4" x14ac:dyDescent="0.25">
      <c r="A3" s="7" t="s">
        <v>48</v>
      </c>
      <c r="B3" s="8"/>
      <c r="C3" s="197"/>
      <c r="D3" s="197"/>
    </row>
    <row r="4" spans="1:4" x14ac:dyDescent="0.25">
      <c r="A4" s="7"/>
      <c r="B4" s="8"/>
      <c r="C4" s="11"/>
      <c r="D4" s="11"/>
    </row>
    <row r="5" spans="1:4" x14ac:dyDescent="0.25">
      <c r="A5" s="19" t="s">
        <v>33</v>
      </c>
      <c r="B5" s="19" t="s">
        <v>34</v>
      </c>
      <c r="C5" s="20" t="s">
        <v>35</v>
      </c>
      <c r="D5" s="20" t="s">
        <v>36</v>
      </c>
    </row>
    <row r="6" spans="1:4" x14ac:dyDescent="0.25">
      <c r="A6" s="22" t="s">
        <v>124</v>
      </c>
      <c r="B6" s="191">
        <v>134068.99</v>
      </c>
      <c r="C6" s="192"/>
      <c r="D6" s="193"/>
    </row>
    <row r="7" spans="1:4" x14ac:dyDescent="0.25">
      <c r="A7" s="29" t="s">
        <v>47</v>
      </c>
      <c r="B7" s="30" t="s">
        <v>20</v>
      </c>
      <c r="C7" s="34">
        <v>327786.36</v>
      </c>
      <c r="D7" s="33">
        <v>338974.95</v>
      </c>
    </row>
    <row r="8" spans="1:4" x14ac:dyDescent="0.25">
      <c r="A8" s="29" t="s">
        <v>85</v>
      </c>
      <c r="B8" s="30" t="s">
        <v>20</v>
      </c>
      <c r="C8" s="34">
        <v>99994.12</v>
      </c>
      <c r="D8" s="33">
        <v>181003.99</v>
      </c>
    </row>
    <row r="9" spans="1:4" x14ac:dyDescent="0.25">
      <c r="A9" s="29" t="s">
        <v>51</v>
      </c>
      <c r="B9" s="30" t="s">
        <v>20</v>
      </c>
      <c r="C9" s="34">
        <v>71765.52</v>
      </c>
      <c r="D9" s="33">
        <v>79007.97</v>
      </c>
    </row>
    <row r="10" spans="1:4" x14ac:dyDescent="0.25">
      <c r="A10" s="29" t="s">
        <v>86</v>
      </c>
      <c r="B10" s="30" t="s">
        <v>20</v>
      </c>
      <c r="C10" s="34">
        <v>7135.63</v>
      </c>
      <c r="D10" s="33">
        <v>1594.01</v>
      </c>
    </row>
    <row r="11" spans="1:4" x14ac:dyDescent="0.25">
      <c r="A11" s="29" t="s">
        <v>87</v>
      </c>
      <c r="B11" s="30" t="s">
        <v>20</v>
      </c>
      <c r="C11" s="34">
        <v>11106.6</v>
      </c>
      <c r="D11" s="33">
        <v>11645.82</v>
      </c>
    </row>
    <row r="12" spans="1:4" x14ac:dyDescent="0.25">
      <c r="A12" s="29" t="s">
        <v>77</v>
      </c>
      <c r="B12" s="30" t="s">
        <v>20</v>
      </c>
      <c r="C12" s="34">
        <v>21643.56</v>
      </c>
      <c r="D12" s="33">
        <v>10334.23</v>
      </c>
    </row>
    <row r="13" spans="1:4" x14ac:dyDescent="0.25">
      <c r="A13" s="29" t="s">
        <v>88</v>
      </c>
      <c r="B13" s="30" t="s">
        <v>20</v>
      </c>
      <c r="C13" s="34">
        <v>2220.13</v>
      </c>
      <c r="D13" s="33" t="s">
        <v>20</v>
      </c>
    </row>
    <row r="14" spans="1:4" x14ac:dyDescent="0.25">
      <c r="A14" s="29" t="s">
        <v>126</v>
      </c>
      <c r="B14" s="30" t="s">
        <v>20</v>
      </c>
      <c r="C14" s="34">
        <v>24316.13</v>
      </c>
      <c r="D14" s="33" t="s">
        <v>20</v>
      </c>
    </row>
    <row r="15" spans="1:4" ht="15" customHeight="1" x14ac:dyDescent="0.25">
      <c r="A15" s="29" t="s">
        <v>102</v>
      </c>
      <c r="B15" s="30" t="s">
        <v>20</v>
      </c>
      <c r="C15" s="34">
        <v>186416.37</v>
      </c>
      <c r="D15" s="33">
        <v>144713.9</v>
      </c>
    </row>
    <row r="16" spans="1:4" x14ac:dyDescent="0.25">
      <c r="A16" s="29" t="s">
        <v>89</v>
      </c>
      <c r="B16" s="30" t="s">
        <v>20</v>
      </c>
      <c r="C16" s="34">
        <v>1878.09</v>
      </c>
      <c r="D16" s="33">
        <v>3381.78</v>
      </c>
    </row>
    <row r="17" spans="1:4" ht="15.75" customHeight="1" x14ac:dyDescent="0.25">
      <c r="A17" s="29" t="s">
        <v>90</v>
      </c>
      <c r="B17" s="30" t="s">
        <v>20</v>
      </c>
      <c r="C17" s="34">
        <v>11360.67</v>
      </c>
      <c r="D17" s="33">
        <v>1814.42</v>
      </c>
    </row>
    <row r="18" spans="1:4" ht="15.75" customHeight="1" x14ac:dyDescent="0.25">
      <c r="A18" s="29" t="s">
        <v>150</v>
      </c>
      <c r="B18" s="30">
        <v>42000</v>
      </c>
      <c r="C18" s="34"/>
      <c r="D18" s="33"/>
    </row>
    <row r="19" spans="1:4" x14ac:dyDescent="0.25">
      <c r="A19" s="29" t="s">
        <v>8</v>
      </c>
      <c r="B19" s="30">
        <f>Акт!E7</f>
        <v>5149.09</v>
      </c>
      <c r="C19" s="34" t="s">
        <v>20</v>
      </c>
      <c r="D19" s="33" t="s">
        <v>20</v>
      </c>
    </row>
    <row r="20" spans="1:4" x14ac:dyDescent="0.25">
      <c r="A20" s="29" t="s">
        <v>37</v>
      </c>
      <c r="B20" s="30">
        <f>SUM(Акт!E9:E11)</f>
        <v>28522.260000000002</v>
      </c>
      <c r="C20" s="34" t="s">
        <v>20</v>
      </c>
      <c r="D20" s="33" t="s">
        <v>20</v>
      </c>
    </row>
    <row r="21" spans="1:4" ht="30" x14ac:dyDescent="0.25">
      <c r="A21" s="29" t="s">
        <v>52</v>
      </c>
      <c r="B21" s="30">
        <f>Акт!E13</f>
        <v>99813.17</v>
      </c>
      <c r="C21" s="34" t="s">
        <v>20</v>
      </c>
      <c r="D21" s="33" t="s">
        <v>20</v>
      </c>
    </row>
    <row r="22" spans="1:4" ht="30" x14ac:dyDescent="0.25">
      <c r="A22" s="29" t="s">
        <v>91</v>
      </c>
      <c r="B22" s="30">
        <f>SUM(Акт!E15:E18)</f>
        <v>17320.419999999998</v>
      </c>
      <c r="C22" s="34" t="s">
        <v>20</v>
      </c>
      <c r="D22" s="33" t="s">
        <v>20</v>
      </c>
    </row>
    <row r="23" spans="1:4" x14ac:dyDescent="0.25">
      <c r="A23" s="29" t="s">
        <v>92</v>
      </c>
      <c r="B23" s="30">
        <f>Акт!E20</f>
        <v>46800</v>
      </c>
      <c r="C23" s="34" t="s">
        <v>20</v>
      </c>
      <c r="D23" s="33" t="s">
        <v>20</v>
      </c>
    </row>
    <row r="24" spans="1:4" ht="30" x14ac:dyDescent="0.25">
      <c r="A24" s="29" t="s">
        <v>38</v>
      </c>
      <c r="B24" s="30">
        <f>Акт!E22</f>
        <v>3882.36</v>
      </c>
      <c r="C24" s="34" t="s">
        <v>20</v>
      </c>
      <c r="D24" s="33" t="s">
        <v>20</v>
      </c>
    </row>
    <row r="25" spans="1:4" x14ac:dyDescent="0.25">
      <c r="A25" s="29" t="s">
        <v>39</v>
      </c>
      <c r="B25" s="30">
        <f>SUM(Акт!E24:E40)</f>
        <v>40730.9</v>
      </c>
      <c r="C25" s="34" t="s">
        <v>20</v>
      </c>
      <c r="D25" s="33" t="s">
        <v>20</v>
      </c>
    </row>
    <row r="26" spans="1:4" x14ac:dyDescent="0.25">
      <c r="A26" s="29" t="s">
        <v>40</v>
      </c>
      <c r="B26" s="30">
        <f>SUM(Акт!E42:E52)</f>
        <v>40659.300000000003</v>
      </c>
      <c r="C26" s="34" t="s">
        <v>20</v>
      </c>
      <c r="D26" s="33" t="s">
        <v>20</v>
      </c>
    </row>
    <row r="27" spans="1:4" x14ac:dyDescent="0.25">
      <c r="A27" s="29" t="s">
        <v>77</v>
      </c>
      <c r="B27" s="30">
        <f>Акт!E54</f>
        <v>21600</v>
      </c>
      <c r="C27" s="34" t="s">
        <v>20</v>
      </c>
      <c r="D27" s="33" t="s">
        <v>20</v>
      </c>
    </row>
    <row r="28" spans="1:4" ht="30" x14ac:dyDescent="0.25">
      <c r="A28" s="29" t="s">
        <v>79</v>
      </c>
      <c r="B28" s="30">
        <f>SUM(Акт!E56:E74)</f>
        <v>49600.36</v>
      </c>
      <c r="C28" s="34" t="s">
        <v>20</v>
      </c>
      <c r="D28" s="33" t="s">
        <v>20</v>
      </c>
    </row>
    <row r="29" spans="1:4" x14ac:dyDescent="0.25">
      <c r="A29" s="29" t="s">
        <v>41</v>
      </c>
      <c r="B29" s="30">
        <f>SUM(Акт!E76:E77)</f>
        <v>18233.739999999998</v>
      </c>
      <c r="C29" s="34" t="s">
        <v>20</v>
      </c>
      <c r="D29" s="33" t="s">
        <v>20</v>
      </c>
    </row>
    <row r="30" spans="1:4" x14ac:dyDescent="0.25">
      <c r="A30" s="29" t="s">
        <v>42</v>
      </c>
      <c r="B30" s="30">
        <f>Акт!E79</f>
        <v>59412.6</v>
      </c>
      <c r="C30" s="34" t="s">
        <v>20</v>
      </c>
      <c r="D30" s="33" t="s">
        <v>20</v>
      </c>
    </row>
    <row r="31" spans="1:4" x14ac:dyDescent="0.25">
      <c r="A31" s="29" t="s">
        <v>9</v>
      </c>
      <c r="B31" s="30">
        <f>Акт!E81</f>
        <v>62581.32</v>
      </c>
      <c r="C31" s="34" t="s">
        <v>20</v>
      </c>
      <c r="D31" s="33" t="s">
        <v>20</v>
      </c>
    </row>
    <row r="32" spans="1:4" x14ac:dyDescent="0.25">
      <c r="A32" s="29" t="s">
        <v>10</v>
      </c>
      <c r="B32" s="30">
        <f>Акт!E83</f>
        <v>76562.318000000014</v>
      </c>
      <c r="C32" s="34" t="s">
        <v>20</v>
      </c>
      <c r="D32" s="33" t="s">
        <v>20</v>
      </c>
    </row>
    <row r="33" spans="1:5" x14ac:dyDescent="0.25">
      <c r="A33" s="21" t="s">
        <v>24</v>
      </c>
      <c r="B33" s="23">
        <f t="shared" ref="B33:C33" si="0">SUM(B7:B32)</f>
        <v>612867.83799999987</v>
      </c>
      <c r="C33" s="23">
        <f t="shared" si="0"/>
        <v>765623.18</v>
      </c>
      <c r="D33" s="23">
        <f>SUM(D7:D32)</f>
        <v>772471.07000000007</v>
      </c>
    </row>
    <row r="34" spans="1:5" s="10" customFormat="1" ht="24.75" customHeight="1" x14ac:dyDescent="0.25">
      <c r="A34" s="194" t="s">
        <v>179</v>
      </c>
      <c r="B34" s="195"/>
      <c r="C34" s="195"/>
      <c r="D34" s="196"/>
      <c r="E34" s="62">
        <f>B6+D33-B33</f>
        <v>293672.22200000018</v>
      </c>
    </row>
    <row r="35" spans="1:5" s="10" customFormat="1" ht="24.75" customHeight="1" x14ac:dyDescent="0.25">
      <c r="A35" s="194" t="s">
        <v>125</v>
      </c>
      <c r="B35" s="195"/>
      <c r="C35" s="195"/>
      <c r="D35" s="196"/>
    </row>
    <row r="36" spans="1:5" s="10" customFormat="1" ht="24.75" customHeight="1" x14ac:dyDescent="0.25">
      <c r="A36" s="2"/>
      <c r="B36" s="2"/>
      <c r="C36" s="2"/>
      <c r="D36" s="2"/>
    </row>
    <row r="37" spans="1:5" ht="15" customHeight="1" x14ac:dyDescent="0.25">
      <c r="A37" s="9" t="s">
        <v>45</v>
      </c>
      <c r="B37" s="8"/>
      <c r="C37" s="8"/>
      <c r="D37" s="6"/>
    </row>
    <row r="38" spans="1:5" ht="22.5" customHeight="1" x14ac:dyDescent="0.25">
      <c r="A38" s="8" t="s">
        <v>46</v>
      </c>
      <c r="B38" s="8"/>
      <c r="C38" s="8"/>
      <c r="D38" s="6"/>
    </row>
    <row r="39" spans="1:5" ht="22.5" customHeight="1" x14ac:dyDescent="0.25">
      <c r="A39" s="9" t="s">
        <v>43</v>
      </c>
      <c r="B39" s="8"/>
      <c r="C39" s="8"/>
      <c r="D39" s="6"/>
    </row>
    <row r="40" spans="1:5" ht="22.5" customHeight="1" x14ac:dyDescent="0.25">
      <c r="A40" s="9" t="s">
        <v>44</v>
      </c>
      <c r="B40" s="8"/>
      <c r="C40" s="8"/>
      <c r="D40" s="6"/>
    </row>
    <row r="41" spans="1:5" ht="22.5" customHeight="1" x14ac:dyDescent="0.25">
      <c r="A41" s="1"/>
      <c r="B41" s="1"/>
      <c r="C41" s="1"/>
    </row>
  </sheetData>
  <mergeCells count="5">
    <mergeCell ref="A1:D1"/>
    <mergeCell ref="B6:D6"/>
    <mergeCell ref="A34:D34"/>
    <mergeCell ref="A35:D35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A22" activeCellId="2" sqref="A12:XFD14 A18:XFD18 A22:XFD25"/>
    </sheetView>
  </sheetViews>
  <sheetFormatPr defaultColWidth="9.140625" defaultRowHeight="15" x14ac:dyDescent="0.25"/>
  <cols>
    <col min="1" max="1" width="12.5703125" style="92" customWidth="1"/>
    <col min="2" max="2" width="14.5703125" style="92" customWidth="1"/>
    <col min="3" max="3" width="19.5703125" style="92" customWidth="1"/>
    <col min="4" max="4" width="14.42578125" style="92" customWidth="1"/>
    <col min="5" max="5" width="18.28515625" style="92" customWidth="1"/>
    <col min="6" max="6" width="16.28515625" style="92" customWidth="1"/>
    <col min="7" max="16384" width="9.140625" style="92"/>
  </cols>
  <sheetData>
    <row r="1" spans="1:19" s="63" customFormat="1" ht="35.25" customHeight="1" x14ac:dyDescent="0.3">
      <c r="A1" s="209" t="s">
        <v>177</v>
      </c>
      <c r="B1" s="209"/>
      <c r="C1" s="209"/>
      <c r="D1" s="209"/>
      <c r="E1" s="209"/>
      <c r="F1" s="209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151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210" t="s">
        <v>152</v>
      </c>
      <c r="B5" s="210"/>
      <c r="C5" s="210"/>
      <c r="D5" s="210"/>
      <c r="E5" s="210"/>
      <c r="F5" s="210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6" t="s">
        <v>153</v>
      </c>
      <c r="B6" s="106">
        <v>4</v>
      </c>
      <c r="C6" s="106" t="s">
        <v>154</v>
      </c>
      <c r="D6" s="107">
        <v>2373.1999999999998</v>
      </c>
      <c r="E6" s="106" t="s">
        <v>155</v>
      </c>
      <c r="F6" s="108">
        <v>1402.5</v>
      </c>
      <c r="G6" s="68"/>
      <c r="H6" s="70"/>
      <c r="I6" s="71"/>
      <c r="J6" s="72"/>
      <c r="K6" s="73"/>
      <c r="L6" s="74"/>
      <c r="M6" s="74"/>
      <c r="N6" s="74"/>
      <c r="O6" s="74"/>
      <c r="P6" s="75"/>
      <c r="Q6" s="211"/>
      <c r="R6" s="212"/>
      <c r="S6" s="76"/>
    </row>
    <row r="7" spans="1:19" s="79" customFormat="1" ht="32.25" customHeight="1" x14ac:dyDescent="0.25">
      <c r="A7" s="106" t="s">
        <v>156</v>
      </c>
      <c r="B7" s="106">
        <v>3</v>
      </c>
      <c r="C7" s="106" t="s">
        <v>157</v>
      </c>
      <c r="D7" s="107">
        <v>927.5</v>
      </c>
      <c r="E7" s="106" t="s">
        <v>158</v>
      </c>
      <c r="F7" s="108">
        <v>935</v>
      </c>
      <c r="G7" s="68"/>
      <c r="H7" s="70"/>
      <c r="I7" s="71"/>
      <c r="J7" s="72"/>
      <c r="K7" s="73"/>
      <c r="L7" s="74"/>
      <c r="M7" s="74"/>
      <c r="N7" s="74"/>
      <c r="O7" s="74"/>
      <c r="P7" s="75"/>
      <c r="Q7" s="211"/>
      <c r="R7" s="213"/>
      <c r="S7" s="78"/>
    </row>
    <row r="8" spans="1:19" s="79" customFormat="1" ht="33.75" customHeight="1" x14ac:dyDescent="0.25">
      <c r="A8" s="106" t="s">
        <v>159</v>
      </c>
      <c r="B8" s="106">
        <v>36</v>
      </c>
      <c r="C8" s="106" t="s">
        <v>160</v>
      </c>
      <c r="D8" s="108">
        <v>282.3</v>
      </c>
      <c r="E8" s="106" t="s">
        <v>161</v>
      </c>
      <c r="F8" s="108">
        <v>508</v>
      </c>
      <c r="G8" s="68"/>
      <c r="H8" s="70"/>
      <c r="I8" s="71"/>
      <c r="J8" s="72"/>
      <c r="K8" s="73"/>
      <c r="L8" s="74"/>
      <c r="M8" s="74"/>
      <c r="N8" s="74"/>
      <c r="O8" s="74"/>
      <c r="P8" s="75"/>
      <c r="Q8" s="211"/>
      <c r="R8" s="212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73"/>
      <c r="L9" s="74"/>
      <c r="M9" s="74"/>
      <c r="N9" s="74"/>
      <c r="O9" s="74"/>
      <c r="P9" s="68"/>
      <c r="Q9" s="73"/>
      <c r="R9" s="82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84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206" t="s">
        <v>162</v>
      </c>
      <c r="B11" s="207"/>
      <c r="C11" s="207"/>
      <c r="D11" s="207"/>
      <c r="E11" s="208"/>
      <c r="F11" s="86" t="s">
        <v>163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11" customFormat="1" ht="30" customHeight="1" x14ac:dyDescent="0.25">
      <c r="A12" s="199" t="s">
        <v>164</v>
      </c>
      <c r="B12" s="200"/>
      <c r="C12" s="200"/>
      <c r="D12" s="200"/>
      <c r="E12" s="201"/>
      <c r="F12" s="109">
        <v>293672.21999999997</v>
      </c>
      <c r="G12" s="110"/>
    </row>
    <row r="13" spans="1:19" s="111" customFormat="1" ht="30" customHeight="1" x14ac:dyDescent="0.25">
      <c r="A13" s="199" t="s">
        <v>165</v>
      </c>
      <c r="B13" s="200"/>
      <c r="C13" s="200"/>
      <c r="D13" s="200"/>
      <c r="E13" s="201"/>
      <c r="F13" s="109">
        <f>200513.65+3463.87</f>
        <v>203977.52</v>
      </c>
    </row>
    <row r="14" spans="1:19" s="111" customFormat="1" ht="30" customHeight="1" x14ac:dyDescent="0.25">
      <c r="A14" s="199" t="s">
        <v>166</v>
      </c>
      <c r="B14" s="200"/>
      <c r="C14" s="200"/>
      <c r="D14" s="200"/>
      <c r="E14" s="201"/>
      <c r="F14" s="112">
        <f>SUM(F15:F17)</f>
        <v>722335.12999999989</v>
      </c>
    </row>
    <row r="15" spans="1:19" s="85" customFormat="1" ht="28.5" customHeight="1" x14ac:dyDescent="0.25">
      <c r="A15" s="203" t="s">
        <v>167</v>
      </c>
      <c r="B15" s="204"/>
      <c r="C15" s="204"/>
      <c r="D15" s="204"/>
      <c r="E15" s="205"/>
      <c r="F15" s="88">
        <f>433241.37+17846.56</f>
        <v>451087.93</v>
      </c>
    </row>
    <row r="16" spans="1:19" s="85" customFormat="1" ht="24.75" customHeight="1" x14ac:dyDescent="0.25">
      <c r="A16" s="203" t="s">
        <v>168</v>
      </c>
      <c r="B16" s="204"/>
      <c r="C16" s="204"/>
      <c r="D16" s="204"/>
      <c r="E16" s="205"/>
      <c r="F16" s="88">
        <v>181252.49</v>
      </c>
    </row>
    <row r="17" spans="1:19" s="85" customFormat="1" ht="30" customHeight="1" x14ac:dyDescent="0.25">
      <c r="A17" s="203" t="s">
        <v>169</v>
      </c>
      <c r="B17" s="204"/>
      <c r="C17" s="204"/>
      <c r="D17" s="204"/>
      <c r="E17" s="205"/>
      <c r="F17" s="88">
        <v>89994.71</v>
      </c>
    </row>
    <row r="18" spans="1:19" s="111" customFormat="1" ht="30" customHeight="1" x14ac:dyDescent="0.25">
      <c r="A18" s="199" t="s">
        <v>170</v>
      </c>
      <c r="B18" s="200"/>
      <c r="C18" s="200"/>
      <c r="D18" s="200"/>
      <c r="E18" s="201"/>
      <c r="F18" s="112">
        <f>SUM(F19:F21)</f>
        <v>704273.28999999992</v>
      </c>
    </row>
    <row r="19" spans="1:19" s="85" customFormat="1" ht="30" customHeight="1" x14ac:dyDescent="0.25">
      <c r="A19" s="203" t="s">
        <v>167</v>
      </c>
      <c r="B19" s="204"/>
      <c r="C19" s="204"/>
      <c r="D19" s="204"/>
      <c r="E19" s="205"/>
      <c r="F19" s="88">
        <v>432815.37</v>
      </c>
    </row>
    <row r="20" spans="1:19" s="85" customFormat="1" ht="30" customHeight="1" x14ac:dyDescent="0.25">
      <c r="A20" s="203" t="s">
        <v>168</v>
      </c>
      <c r="B20" s="204"/>
      <c r="C20" s="204"/>
      <c r="D20" s="204"/>
      <c r="E20" s="205"/>
      <c r="F20" s="88">
        <v>181650.71</v>
      </c>
    </row>
    <row r="21" spans="1:19" s="89" customFormat="1" ht="30" customHeight="1" x14ac:dyDescent="0.2">
      <c r="A21" s="203" t="s">
        <v>169</v>
      </c>
      <c r="B21" s="204"/>
      <c r="C21" s="204"/>
      <c r="D21" s="204"/>
      <c r="E21" s="205"/>
      <c r="F21" s="88">
        <v>89807.21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13" customFormat="1" ht="30" customHeight="1" x14ac:dyDescent="0.25">
      <c r="A22" s="199" t="s">
        <v>171</v>
      </c>
      <c r="B22" s="200"/>
      <c r="C22" s="200"/>
      <c r="D22" s="200"/>
      <c r="E22" s="201"/>
      <c r="F22" s="112">
        <f>F12+F18</f>
        <v>997945.50999999989</v>
      </c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</row>
    <row r="23" spans="1:19" s="113" customFormat="1" ht="30" customHeight="1" x14ac:dyDescent="0.25">
      <c r="A23" s="199" t="s">
        <v>172</v>
      </c>
      <c r="B23" s="200"/>
      <c r="C23" s="200"/>
      <c r="D23" s="200"/>
      <c r="E23" s="201"/>
      <c r="F23" s="112">
        <f>'Акт (2)'!E74</f>
        <v>453353.00999999989</v>
      </c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</row>
    <row r="24" spans="1:19" s="113" customFormat="1" ht="30" customHeight="1" x14ac:dyDescent="0.25">
      <c r="A24" s="199" t="s">
        <v>173</v>
      </c>
      <c r="B24" s="200"/>
      <c r="C24" s="200"/>
      <c r="D24" s="200"/>
      <c r="E24" s="201"/>
      <c r="F24" s="112">
        <f>F22-F23</f>
        <v>544592.5</v>
      </c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</row>
    <row r="25" spans="1:19" s="113" customFormat="1" ht="30" customHeight="1" x14ac:dyDescent="0.25">
      <c r="A25" s="199" t="s">
        <v>174</v>
      </c>
      <c r="B25" s="200"/>
      <c r="C25" s="200"/>
      <c r="D25" s="200"/>
      <c r="E25" s="201"/>
      <c r="F25" s="109">
        <f>F13+F14-F18</f>
        <v>222039.36</v>
      </c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47.25" customHeight="1" x14ac:dyDescent="0.2">
      <c r="A27" s="198" t="s">
        <v>175</v>
      </c>
      <c r="B27" s="198"/>
      <c r="C27" s="198"/>
      <c r="D27" s="198"/>
    </row>
    <row r="28" spans="1:19" s="63" customFormat="1" ht="21.75" customHeight="1" x14ac:dyDescent="0.25">
      <c r="A28" s="202" t="s">
        <v>176</v>
      </c>
      <c r="B28" s="202"/>
      <c r="C28" s="202"/>
      <c r="D28" s="202"/>
    </row>
    <row r="29" spans="1:19" s="63" customFormat="1" ht="22.5" customHeight="1" x14ac:dyDescent="0.25">
      <c r="A29" s="198" t="s">
        <v>43</v>
      </c>
      <c r="B29" s="198"/>
      <c r="C29" s="198"/>
      <c r="D29" s="198"/>
    </row>
    <row r="30" spans="1:19" s="63" customFormat="1" ht="22.5" customHeight="1" x14ac:dyDescent="0.25">
      <c r="A30" s="198" t="s">
        <v>44</v>
      </c>
      <c r="B30" s="198"/>
      <c r="C30" s="198"/>
      <c r="D30" s="64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view="pageBreakPreview" topLeftCell="A25" zoomScale="85" zoomScaleSheetLayoutView="85" workbookViewId="0">
      <selection activeCell="E37" sqref="E37"/>
    </sheetView>
  </sheetViews>
  <sheetFormatPr defaultColWidth="9.140625" defaultRowHeight="12.75" x14ac:dyDescent="0.2"/>
  <cols>
    <col min="1" max="1" width="47.7109375" style="1" customWidth="1"/>
    <col min="2" max="2" width="16.28515625" style="39" bestFit="1" customWidth="1"/>
    <col min="3" max="3" width="12.85546875" style="15" customWidth="1"/>
    <col min="4" max="4" width="13.85546875" style="48" customWidth="1"/>
    <col min="5" max="5" width="15" style="48" customWidth="1"/>
    <col min="6" max="6" width="10.140625" style="1" bestFit="1" customWidth="1"/>
    <col min="7" max="16384" width="9.140625" style="1"/>
  </cols>
  <sheetData>
    <row r="1" spans="1:9" ht="14.25" x14ac:dyDescent="0.2">
      <c r="A1" s="187" t="s">
        <v>218</v>
      </c>
      <c r="B1" s="187"/>
      <c r="C1" s="187"/>
      <c r="D1" s="187"/>
      <c r="E1" s="187"/>
      <c r="I1" s="3"/>
    </row>
    <row r="2" spans="1:9" ht="31.5" customHeight="1" x14ac:dyDescent="0.2">
      <c r="A2" s="186" t="s">
        <v>127</v>
      </c>
      <c r="B2" s="186"/>
      <c r="C2" s="186"/>
      <c r="D2" s="186"/>
      <c r="E2" s="186"/>
      <c r="I2" s="3"/>
    </row>
    <row r="3" spans="1:9" ht="14.25" x14ac:dyDescent="0.2">
      <c r="A3" s="17" t="s">
        <v>6</v>
      </c>
      <c r="B3" s="38"/>
      <c r="C3" s="93"/>
      <c r="D3" s="188" t="s">
        <v>219</v>
      </c>
      <c r="E3" s="188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9" t="s">
        <v>4</v>
      </c>
      <c r="E5" s="49" t="s">
        <v>1</v>
      </c>
      <c r="I5" s="3"/>
    </row>
    <row r="6" spans="1:9" s="103" customFormat="1" ht="14.25" x14ac:dyDescent="0.2">
      <c r="A6" s="102" t="s">
        <v>8</v>
      </c>
      <c r="B6" s="45"/>
      <c r="C6" s="45"/>
      <c r="D6" s="45"/>
      <c r="E6" s="45"/>
    </row>
    <row r="7" spans="1:9" s="95" customFormat="1" ht="15" x14ac:dyDescent="0.25">
      <c r="A7" s="96" t="s">
        <v>53</v>
      </c>
      <c r="B7" s="97" t="s">
        <v>21</v>
      </c>
      <c r="C7" s="97" t="s">
        <v>11</v>
      </c>
      <c r="D7" s="98">
        <f>E7</f>
        <v>5149.09</v>
      </c>
      <c r="E7" s="98">
        <v>5149.09</v>
      </c>
    </row>
    <row r="8" spans="1:9" s="103" customFormat="1" ht="14.25" x14ac:dyDescent="0.2">
      <c r="A8" s="102" t="s">
        <v>37</v>
      </c>
      <c r="B8" s="45"/>
      <c r="C8" s="45"/>
      <c r="D8" s="45"/>
      <c r="E8" s="45"/>
    </row>
    <row r="9" spans="1:9" s="95" customFormat="1" ht="15" x14ac:dyDescent="0.25">
      <c r="A9" s="96" t="s">
        <v>180</v>
      </c>
      <c r="B9" s="97" t="s">
        <v>22</v>
      </c>
      <c r="C9" s="97" t="s">
        <v>220</v>
      </c>
      <c r="D9" s="98">
        <f>E9</f>
        <v>350</v>
      </c>
      <c r="E9" s="98">
        <v>350</v>
      </c>
    </row>
    <row r="10" spans="1:9" s="95" customFormat="1" ht="15" x14ac:dyDescent="0.25">
      <c r="A10" s="96" t="s">
        <v>181</v>
      </c>
      <c r="B10" s="97" t="s">
        <v>22</v>
      </c>
      <c r="C10" s="97" t="s">
        <v>11</v>
      </c>
      <c r="D10" s="98">
        <f>E10</f>
        <v>500</v>
      </c>
      <c r="E10" s="98">
        <v>500</v>
      </c>
    </row>
    <row r="11" spans="1:9" s="95" customFormat="1" ht="30" x14ac:dyDescent="0.25">
      <c r="A11" s="96" t="s">
        <v>182</v>
      </c>
      <c r="B11" s="99">
        <v>0.22800000000000001</v>
      </c>
      <c r="C11" s="97" t="s">
        <v>80</v>
      </c>
      <c r="D11" s="104">
        <f>E11/B11</f>
        <v>4715.1754385964905</v>
      </c>
      <c r="E11" s="98">
        <v>1075.06</v>
      </c>
    </row>
    <row r="12" spans="1:9" s="95" customFormat="1" ht="30" x14ac:dyDescent="0.25">
      <c r="A12" s="96" t="s">
        <v>183</v>
      </c>
      <c r="B12" s="100">
        <v>1</v>
      </c>
      <c r="C12" s="97" t="s">
        <v>13</v>
      </c>
      <c r="D12" s="104">
        <f>E12/B12</f>
        <v>808.65</v>
      </c>
      <c r="E12" s="98">
        <v>808.65</v>
      </c>
    </row>
    <row r="13" spans="1:9" s="103" customFormat="1" ht="28.5" x14ac:dyDescent="0.2">
      <c r="A13" s="102" t="s">
        <v>52</v>
      </c>
      <c r="B13" s="45"/>
      <c r="C13" s="45"/>
      <c r="D13" s="45"/>
      <c r="E13" s="45"/>
    </row>
    <row r="14" spans="1:9" s="95" customFormat="1" ht="30" x14ac:dyDescent="0.25">
      <c r="A14" s="96" t="s">
        <v>184</v>
      </c>
      <c r="B14" s="97" t="s">
        <v>21</v>
      </c>
      <c r="C14" s="97" t="s">
        <v>11</v>
      </c>
      <c r="D14" s="98">
        <f>E14</f>
        <v>99813.17</v>
      </c>
      <c r="E14" s="98">
        <v>99813.17</v>
      </c>
    </row>
    <row r="15" spans="1:9" s="103" customFormat="1" ht="28.5" x14ac:dyDescent="0.2">
      <c r="A15" s="102" t="s">
        <v>91</v>
      </c>
      <c r="B15" s="45"/>
      <c r="C15" s="45"/>
      <c r="D15" s="45"/>
      <c r="E15" s="45"/>
    </row>
    <row r="16" spans="1:9" s="95" customFormat="1" ht="30" x14ac:dyDescent="0.25">
      <c r="A16" s="96" t="s">
        <v>185</v>
      </c>
      <c r="B16" s="97" t="s">
        <v>22</v>
      </c>
      <c r="C16" s="97" t="s">
        <v>11</v>
      </c>
      <c r="D16" s="98">
        <f>E16</f>
        <v>16380.05</v>
      </c>
      <c r="E16" s="98">
        <v>16380.05</v>
      </c>
    </row>
    <row r="17" spans="1:5" s="103" customFormat="1" ht="14.25" x14ac:dyDescent="0.2">
      <c r="A17" s="102" t="s">
        <v>92</v>
      </c>
      <c r="B17" s="45"/>
      <c r="C17" s="45"/>
      <c r="D17" s="45"/>
      <c r="E17" s="45"/>
    </row>
    <row r="18" spans="1:5" s="95" customFormat="1" ht="15" x14ac:dyDescent="0.25">
      <c r="A18" s="96" t="s">
        <v>186</v>
      </c>
      <c r="B18" s="97" t="s">
        <v>221</v>
      </c>
      <c r="C18" s="97" t="s">
        <v>187</v>
      </c>
      <c r="D18" s="98">
        <f>E18</f>
        <v>10657.76</v>
      </c>
      <c r="E18" s="98">
        <v>10657.76</v>
      </c>
    </row>
    <row r="19" spans="1:5" s="103" customFormat="1" ht="28.5" x14ac:dyDescent="0.2">
      <c r="A19" s="102" t="s">
        <v>38</v>
      </c>
      <c r="B19" s="45"/>
      <c r="C19" s="45"/>
      <c r="D19" s="45"/>
      <c r="E19" s="45"/>
    </row>
    <row r="20" spans="1:5" s="95" customFormat="1" ht="30" x14ac:dyDescent="0.25">
      <c r="A20" s="96" t="s">
        <v>56</v>
      </c>
      <c r="B20" s="97" t="s">
        <v>222</v>
      </c>
      <c r="C20" s="97" t="s">
        <v>11</v>
      </c>
      <c r="D20" s="98">
        <f>E20</f>
        <v>10809.32</v>
      </c>
      <c r="E20" s="98">
        <f>2694.86+8114.46</f>
        <v>10809.32</v>
      </c>
    </row>
    <row r="21" spans="1:5" s="95" customFormat="1" ht="15" x14ac:dyDescent="0.25">
      <c r="A21" s="96" t="s">
        <v>188</v>
      </c>
      <c r="B21" s="100">
        <v>2</v>
      </c>
      <c r="C21" s="97" t="s">
        <v>13</v>
      </c>
      <c r="D21" s="104">
        <f>E21/B21</f>
        <v>5146.8900000000003</v>
      </c>
      <c r="E21" s="98">
        <v>10293.780000000001</v>
      </c>
    </row>
    <row r="22" spans="1:5" s="103" customFormat="1" ht="15" x14ac:dyDescent="0.2">
      <c r="A22" s="102" t="s">
        <v>39</v>
      </c>
      <c r="B22" s="45"/>
      <c r="C22" s="45"/>
      <c r="D22" s="104"/>
      <c r="E22" s="45"/>
    </row>
    <row r="23" spans="1:5" s="95" customFormat="1" ht="15" x14ac:dyDescent="0.25">
      <c r="A23" s="96" t="s">
        <v>189</v>
      </c>
      <c r="B23" s="100">
        <v>2</v>
      </c>
      <c r="C23" s="97" t="s">
        <v>190</v>
      </c>
      <c r="D23" s="104">
        <f t="shared" ref="D23:D64" si="0">E23/B23</f>
        <v>83.61</v>
      </c>
      <c r="E23" s="98">
        <v>167.22</v>
      </c>
    </row>
    <row r="24" spans="1:5" s="95" customFormat="1" ht="15" x14ac:dyDescent="0.25">
      <c r="A24" s="96" t="s">
        <v>57</v>
      </c>
      <c r="B24" s="100">
        <v>1</v>
      </c>
      <c r="C24" s="97" t="s">
        <v>14</v>
      </c>
      <c r="D24" s="104">
        <f t="shared" si="0"/>
        <v>839.52</v>
      </c>
      <c r="E24" s="98">
        <v>839.52</v>
      </c>
    </row>
    <row r="25" spans="1:5" s="95" customFormat="1" ht="30" x14ac:dyDescent="0.25">
      <c r="A25" s="96" t="s">
        <v>191</v>
      </c>
      <c r="B25" s="100">
        <v>1</v>
      </c>
      <c r="C25" s="97" t="s">
        <v>187</v>
      </c>
      <c r="D25" s="104">
        <f t="shared" si="0"/>
        <v>470.13</v>
      </c>
      <c r="E25" s="98">
        <v>470.13</v>
      </c>
    </row>
    <row r="26" spans="1:5" s="95" customFormat="1" ht="15" x14ac:dyDescent="0.25">
      <c r="A26" s="96" t="s">
        <v>98</v>
      </c>
      <c r="B26" s="98">
        <v>0.09</v>
      </c>
      <c r="C26" s="97" t="s">
        <v>15</v>
      </c>
      <c r="D26" s="104">
        <f t="shared" si="0"/>
        <v>6088.8888888888887</v>
      </c>
      <c r="E26" s="98">
        <v>548</v>
      </c>
    </row>
    <row r="27" spans="1:5" s="95" customFormat="1" ht="30" x14ac:dyDescent="0.25">
      <c r="A27" s="96" t="s">
        <v>192</v>
      </c>
      <c r="B27" s="100">
        <v>1</v>
      </c>
      <c r="C27" s="97" t="s">
        <v>14</v>
      </c>
      <c r="D27" s="104">
        <f t="shared" si="0"/>
        <v>254.67</v>
      </c>
      <c r="E27" s="98">
        <v>254.67</v>
      </c>
    </row>
    <row r="28" spans="1:5" s="95" customFormat="1" ht="15" x14ac:dyDescent="0.25">
      <c r="A28" s="96" t="s">
        <v>73</v>
      </c>
      <c r="B28" s="98">
        <v>0.15</v>
      </c>
      <c r="C28" s="97" t="s">
        <v>74</v>
      </c>
      <c r="D28" s="104">
        <f t="shared" si="0"/>
        <v>25408.2</v>
      </c>
      <c r="E28" s="98">
        <v>3811.23</v>
      </c>
    </row>
    <row r="29" spans="1:5" s="95" customFormat="1" ht="30" x14ac:dyDescent="0.25">
      <c r="A29" s="96" t="s">
        <v>58</v>
      </c>
      <c r="B29" s="99">
        <v>6.3259999999999996</v>
      </c>
      <c r="C29" s="97" t="s">
        <v>16</v>
      </c>
      <c r="D29" s="104">
        <f t="shared" si="0"/>
        <v>1692.6809990515335</v>
      </c>
      <c r="E29" s="98">
        <v>10707.9</v>
      </c>
    </row>
    <row r="30" spans="1:5" s="95" customFormat="1" ht="30" x14ac:dyDescent="0.25">
      <c r="A30" s="96" t="s">
        <v>193</v>
      </c>
      <c r="B30" s="98">
        <v>0.01</v>
      </c>
      <c r="C30" s="97" t="s">
        <v>17</v>
      </c>
      <c r="D30" s="104">
        <f t="shared" si="0"/>
        <v>25071</v>
      </c>
      <c r="E30" s="98">
        <v>250.71</v>
      </c>
    </row>
    <row r="31" spans="1:5" s="95" customFormat="1" ht="30" x14ac:dyDescent="0.25">
      <c r="A31" s="96" t="s">
        <v>60</v>
      </c>
      <c r="B31" s="100">
        <v>1</v>
      </c>
      <c r="C31" s="97" t="s">
        <v>14</v>
      </c>
      <c r="D31" s="104">
        <f t="shared" si="0"/>
        <v>503.4</v>
      </c>
      <c r="E31" s="98">
        <v>503.4</v>
      </c>
    </row>
    <row r="32" spans="1:5" s="95" customFormat="1" ht="15" x14ac:dyDescent="0.25">
      <c r="A32" s="96" t="s">
        <v>194</v>
      </c>
      <c r="B32" s="100">
        <v>2</v>
      </c>
      <c r="C32" s="97" t="s">
        <v>107</v>
      </c>
      <c r="D32" s="104">
        <f t="shared" si="0"/>
        <v>381.07499999999999</v>
      </c>
      <c r="E32" s="98">
        <v>762.15</v>
      </c>
    </row>
    <row r="33" spans="1:5" s="95" customFormat="1" ht="30" x14ac:dyDescent="0.25">
      <c r="A33" s="96" t="s">
        <v>61</v>
      </c>
      <c r="B33" s="100">
        <v>7</v>
      </c>
      <c r="C33" s="97" t="s">
        <v>18</v>
      </c>
      <c r="D33" s="104">
        <f t="shared" si="0"/>
        <v>208.26857142857145</v>
      </c>
      <c r="E33" s="98">
        <v>1457.88</v>
      </c>
    </row>
    <row r="34" spans="1:5" s="95" customFormat="1" ht="15" x14ac:dyDescent="0.25">
      <c r="A34" s="96" t="s">
        <v>195</v>
      </c>
      <c r="B34" s="100">
        <v>2</v>
      </c>
      <c r="C34" s="97" t="s">
        <v>190</v>
      </c>
      <c r="D34" s="104">
        <f t="shared" si="0"/>
        <v>67.14</v>
      </c>
      <c r="E34" s="98">
        <v>134.28</v>
      </c>
    </row>
    <row r="35" spans="1:5" s="95" customFormat="1" ht="15" x14ac:dyDescent="0.25">
      <c r="A35" s="96" t="s">
        <v>99</v>
      </c>
      <c r="B35" s="100">
        <v>1</v>
      </c>
      <c r="C35" s="97" t="s">
        <v>13</v>
      </c>
      <c r="D35" s="104">
        <f t="shared" si="0"/>
        <v>5260.25</v>
      </c>
      <c r="E35" s="98">
        <v>5260.25</v>
      </c>
    </row>
    <row r="36" spans="1:5" s="95" customFormat="1" ht="30" x14ac:dyDescent="0.25">
      <c r="A36" s="96" t="s">
        <v>196</v>
      </c>
      <c r="B36" s="98">
        <v>0.01</v>
      </c>
      <c r="C36" s="97" t="s">
        <v>81</v>
      </c>
      <c r="D36" s="104">
        <f t="shared" si="0"/>
        <v>6606</v>
      </c>
      <c r="E36" s="98">
        <v>66.06</v>
      </c>
    </row>
    <row r="37" spans="1:5" s="95" customFormat="1" ht="15" x14ac:dyDescent="0.25">
      <c r="A37" s="96" t="s">
        <v>111</v>
      </c>
      <c r="B37" s="100">
        <v>10724</v>
      </c>
      <c r="C37" s="97" t="s">
        <v>112</v>
      </c>
      <c r="D37" s="104">
        <f t="shared" si="0"/>
        <v>1.3064845207012308</v>
      </c>
      <c r="E37" s="98">
        <v>14010.74</v>
      </c>
    </row>
    <row r="38" spans="1:5" s="95" customFormat="1" ht="30" x14ac:dyDescent="0.25">
      <c r="A38" s="96" t="s">
        <v>197</v>
      </c>
      <c r="B38" s="100">
        <v>1</v>
      </c>
      <c r="C38" s="97" t="s">
        <v>103</v>
      </c>
      <c r="D38" s="104">
        <f t="shared" si="0"/>
        <v>98.37</v>
      </c>
      <c r="E38" s="98">
        <v>98.37</v>
      </c>
    </row>
    <row r="39" spans="1:5" s="95" customFormat="1" ht="15" x14ac:dyDescent="0.25">
      <c r="A39" s="96" t="s">
        <v>64</v>
      </c>
      <c r="B39" s="100">
        <v>26</v>
      </c>
      <c r="C39" s="97" t="s">
        <v>19</v>
      </c>
      <c r="D39" s="104">
        <f t="shared" si="0"/>
        <v>254.18653846153848</v>
      </c>
      <c r="E39" s="98">
        <v>6608.85</v>
      </c>
    </row>
    <row r="40" spans="1:5" s="95" customFormat="1" ht="15" x14ac:dyDescent="0.25">
      <c r="A40" s="96" t="s">
        <v>105</v>
      </c>
      <c r="B40" s="100">
        <v>1</v>
      </c>
      <c r="C40" s="97" t="s">
        <v>106</v>
      </c>
      <c r="D40" s="104">
        <f t="shared" si="0"/>
        <v>288.67</v>
      </c>
      <c r="E40" s="98">
        <v>288.67</v>
      </c>
    </row>
    <row r="41" spans="1:5" s="103" customFormat="1" ht="15" x14ac:dyDescent="0.2">
      <c r="A41" s="102" t="s">
        <v>40</v>
      </c>
      <c r="B41" s="45"/>
      <c r="C41" s="45"/>
      <c r="D41" s="104"/>
      <c r="E41" s="45"/>
    </row>
    <row r="42" spans="1:5" s="95" customFormat="1" ht="15" x14ac:dyDescent="0.25">
      <c r="A42" s="96" t="s">
        <v>198</v>
      </c>
      <c r="B42" s="101">
        <v>1.6</v>
      </c>
      <c r="C42" s="97" t="s">
        <v>113</v>
      </c>
      <c r="D42" s="104">
        <f t="shared" si="0"/>
        <v>1932.1624999999999</v>
      </c>
      <c r="E42" s="98">
        <v>3091.46</v>
      </c>
    </row>
    <row r="43" spans="1:5" s="95" customFormat="1" ht="30" x14ac:dyDescent="0.25">
      <c r="A43" s="96" t="s">
        <v>114</v>
      </c>
      <c r="B43" s="101">
        <v>0.1</v>
      </c>
      <c r="C43" s="97" t="s">
        <v>113</v>
      </c>
      <c r="D43" s="104">
        <f t="shared" si="0"/>
        <v>1860.8999999999999</v>
      </c>
      <c r="E43" s="98">
        <v>186.09</v>
      </c>
    </row>
    <row r="44" spans="1:5" s="95" customFormat="1" ht="30" x14ac:dyDescent="0.25">
      <c r="A44" s="96" t="s">
        <v>131</v>
      </c>
      <c r="B44" s="100">
        <v>2</v>
      </c>
      <c r="C44" s="97" t="s">
        <v>132</v>
      </c>
      <c r="D44" s="104">
        <f t="shared" si="0"/>
        <v>375.88</v>
      </c>
      <c r="E44" s="98">
        <v>751.76</v>
      </c>
    </row>
    <row r="45" spans="1:5" s="95" customFormat="1" ht="30" x14ac:dyDescent="0.25">
      <c r="A45" s="96" t="s">
        <v>115</v>
      </c>
      <c r="B45" s="99">
        <v>1.7250000000000001</v>
      </c>
      <c r="C45" s="97" t="s">
        <v>16</v>
      </c>
      <c r="D45" s="104">
        <f t="shared" si="0"/>
        <v>1651.2</v>
      </c>
      <c r="E45" s="98">
        <v>2848.32</v>
      </c>
    </row>
    <row r="46" spans="1:5" s="95" customFormat="1" ht="15" x14ac:dyDescent="0.25">
      <c r="A46" s="96" t="s">
        <v>199</v>
      </c>
      <c r="B46" s="100">
        <v>102</v>
      </c>
      <c r="C46" s="97" t="s">
        <v>66</v>
      </c>
      <c r="D46" s="104">
        <f t="shared" si="0"/>
        <v>78.115784313725499</v>
      </c>
      <c r="E46" s="98">
        <v>7967.81</v>
      </c>
    </row>
    <row r="47" spans="1:5" s="95" customFormat="1" ht="30" x14ac:dyDescent="0.25">
      <c r="A47" s="96" t="s">
        <v>200</v>
      </c>
      <c r="B47" s="100">
        <v>131</v>
      </c>
      <c r="C47" s="97" t="s">
        <v>107</v>
      </c>
      <c r="D47" s="104">
        <f t="shared" si="0"/>
        <v>64.825648854961827</v>
      </c>
      <c r="E47" s="98">
        <v>8492.16</v>
      </c>
    </row>
    <row r="48" spans="1:5" s="95" customFormat="1" ht="30" x14ac:dyDescent="0.25">
      <c r="A48" s="96" t="s">
        <v>201</v>
      </c>
      <c r="B48" s="97" t="s">
        <v>20</v>
      </c>
      <c r="C48" s="97" t="s">
        <v>12</v>
      </c>
      <c r="D48" s="104">
        <f>E48</f>
        <v>16071.82</v>
      </c>
      <c r="E48" s="98">
        <v>16071.82</v>
      </c>
    </row>
    <row r="49" spans="1:5" s="95" customFormat="1" ht="15" x14ac:dyDescent="0.25">
      <c r="A49" s="96" t="s">
        <v>202</v>
      </c>
      <c r="B49" s="98">
        <v>0.02</v>
      </c>
      <c r="C49" s="97" t="s">
        <v>81</v>
      </c>
      <c r="D49" s="104">
        <f t="shared" si="0"/>
        <v>26767</v>
      </c>
      <c r="E49" s="98">
        <v>535.34</v>
      </c>
    </row>
    <row r="50" spans="1:5" s="95" customFormat="1" ht="15" x14ac:dyDescent="0.25">
      <c r="A50" s="96" t="s">
        <v>203</v>
      </c>
      <c r="B50" s="98">
        <v>0.02</v>
      </c>
      <c r="C50" s="97" t="s">
        <v>17</v>
      </c>
      <c r="D50" s="104">
        <f t="shared" si="0"/>
        <v>18869.5</v>
      </c>
      <c r="E50" s="98">
        <v>377.39</v>
      </c>
    </row>
    <row r="51" spans="1:5" s="95" customFormat="1" ht="30" x14ac:dyDescent="0.25">
      <c r="A51" s="96" t="s">
        <v>82</v>
      </c>
      <c r="B51" s="98">
        <v>0.04</v>
      </c>
      <c r="C51" s="97" t="s">
        <v>17</v>
      </c>
      <c r="D51" s="104">
        <f t="shared" si="0"/>
        <v>45907.75</v>
      </c>
      <c r="E51" s="98">
        <v>1836.31</v>
      </c>
    </row>
    <row r="52" spans="1:5" s="95" customFormat="1" ht="30" x14ac:dyDescent="0.25">
      <c r="A52" s="96" t="s">
        <v>204</v>
      </c>
      <c r="B52" s="99">
        <v>7.4999999999999997E-2</v>
      </c>
      <c r="C52" s="97" t="s">
        <v>205</v>
      </c>
      <c r="D52" s="104">
        <f t="shared" si="0"/>
        <v>62732.133333333331</v>
      </c>
      <c r="E52" s="98">
        <v>4704.91</v>
      </c>
    </row>
    <row r="53" spans="1:5" s="103" customFormat="1" ht="15" x14ac:dyDescent="0.2">
      <c r="A53" s="102" t="s">
        <v>77</v>
      </c>
      <c r="B53" s="45"/>
      <c r="C53" s="45"/>
      <c r="D53" s="104"/>
      <c r="E53" s="45"/>
    </row>
    <row r="54" spans="1:5" s="95" customFormat="1" ht="15" x14ac:dyDescent="0.25">
      <c r="A54" s="96" t="s">
        <v>78</v>
      </c>
      <c r="B54" s="97" t="s">
        <v>222</v>
      </c>
      <c r="C54" s="97" t="s">
        <v>11</v>
      </c>
      <c r="D54" s="104">
        <f>E54</f>
        <v>21600</v>
      </c>
      <c r="E54" s="98">
        <v>21600</v>
      </c>
    </row>
    <row r="55" spans="1:5" s="103" customFormat="1" ht="15" x14ac:dyDescent="0.2">
      <c r="A55" s="102" t="s">
        <v>206</v>
      </c>
      <c r="B55" s="45"/>
      <c r="C55" s="45"/>
      <c r="D55" s="104"/>
      <c r="E55" s="45"/>
    </row>
    <row r="56" spans="1:5" s="95" customFormat="1" ht="15" x14ac:dyDescent="0.25">
      <c r="A56" s="96" t="s">
        <v>207</v>
      </c>
      <c r="B56" s="100">
        <v>3</v>
      </c>
      <c r="C56" s="97" t="s">
        <v>107</v>
      </c>
      <c r="D56" s="104">
        <f t="shared" si="0"/>
        <v>738.29333333333341</v>
      </c>
      <c r="E56" s="98">
        <v>2214.88</v>
      </c>
    </row>
    <row r="57" spans="1:5" s="95" customFormat="1" ht="15" x14ac:dyDescent="0.25">
      <c r="A57" s="96" t="s">
        <v>208</v>
      </c>
      <c r="B57" s="98">
        <v>0.01</v>
      </c>
      <c r="C57" s="97" t="s">
        <v>209</v>
      </c>
      <c r="D57" s="104">
        <f t="shared" si="0"/>
        <v>25297</v>
      </c>
      <c r="E57" s="98">
        <v>252.97</v>
      </c>
    </row>
    <row r="58" spans="1:5" s="95" customFormat="1" ht="30" x14ac:dyDescent="0.25">
      <c r="A58" s="96" t="s">
        <v>210</v>
      </c>
      <c r="B58" s="100">
        <v>1</v>
      </c>
      <c r="C58" s="97" t="s">
        <v>13</v>
      </c>
      <c r="D58" s="104">
        <f t="shared" si="0"/>
        <v>306.81</v>
      </c>
      <c r="E58" s="98">
        <v>306.81</v>
      </c>
    </row>
    <row r="59" spans="1:5" s="95" customFormat="1" ht="30" x14ac:dyDescent="0.25">
      <c r="A59" s="96" t="s">
        <v>211</v>
      </c>
      <c r="B59" s="98">
        <v>0.01</v>
      </c>
      <c r="C59" s="97" t="s">
        <v>17</v>
      </c>
      <c r="D59" s="104">
        <f t="shared" si="0"/>
        <v>53467.999999999993</v>
      </c>
      <c r="E59" s="98">
        <v>534.67999999999995</v>
      </c>
    </row>
    <row r="60" spans="1:5" s="103" customFormat="1" ht="28.5" x14ac:dyDescent="0.2">
      <c r="A60" s="102" t="s">
        <v>79</v>
      </c>
      <c r="B60" s="45"/>
      <c r="C60" s="45"/>
      <c r="D60" s="104"/>
      <c r="E60" s="45"/>
    </row>
    <row r="61" spans="1:5" s="95" customFormat="1" ht="30" x14ac:dyDescent="0.25">
      <c r="A61" s="96" t="s">
        <v>212</v>
      </c>
      <c r="B61" s="98">
        <v>0.15</v>
      </c>
      <c r="C61" s="97" t="s">
        <v>213</v>
      </c>
      <c r="D61" s="104">
        <f t="shared" si="0"/>
        <v>3105.5333333333333</v>
      </c>
      <c r="E61" s="98">
        <v>465.83</v>
      </c>
    </row>
    <row r="62" spans="1:5" s="95" customFormat="1" ht="45" x14ac:dyDescent="0.25">
      <c r="A62" s="96" t="s">
        <v>214</v>
      </c>
      <c r="B62" s="99">
        <v>1.0999999999999999E-2</v>
      </c>
      <c r="C62" s="97" t="s">
        <v>80</v>
      </c>
      <c r="D62" s="104">
        <f t="shared" si="0"/>
        <v>12282.727272727274</v>
      </c>
      <c r="E62" s="98">
        <v>135.11000000000001</v>
      </c>
    </row>
    <row r="63" spans="1:5" s="95" customFormat="1" ht="45" x14ac:dyDescent="0.25">
      <c r="A63" s="96" t="s">
        <v>215</v>
      </c>
      <c r="B63" s="99">
        <v>3.4000000000000002E-2</v>
      </c>
      <c r="C63" s="97" t="s">
        <v>80</v>
      </c>
      <c r="D63" s="104">
        <f t="shared" si="0"/>
        <v>37017.647058823524</v>
      </c>
      <c r="E63" s="98">
        <v>1258.5999999999999</v>
      </c>
    </row>
    <row r="64" spans="1:5" s="95" customFormat="1" ht="45" x14ac:dyDescent="0.25">
      <c r="A64" s="96" t="s">
        <v>216</v>
      </c>
      <c r="B64" s="98">
        <v>6.12</v>
      </c>
      <c r="C64" s="97" t="s">
        <v>12</v>
      </c>
      <c r="D64" s="104">
        <f t="shared" si="0"/>
        <v>249.83660130718954</v>
      </c>
      <c r="E64" s="98">
        <v>1529</v>
      </c>
    </row>
    <row r="65" spans="1:5" s="103" customFormat="1" ht="14.25" x14ac:dyDescent="0.2">
      <c r="A65" s="102" t="s">
        <v>41</v>
      </c>
      <c r="B65" s="45"/>
      <c r="C65" s="45"/>
      <c r="D65" s="45"/>
      <c r="E65" s="45"/>
    </row>
    <row r="66" spans="1:5" s="95" customFormat="1" ht="15" x14ac:dyDescent="0.25">
      <c r="A66" s="96" t="s">
        <v>83</v>
      </c>
      <c r="B66" s="97" t="s">
        <v>22</v>
      </c>
      <c r="C66" s="97" t="s">
        <v>11</v>
      </c>
      <c r="D66" s="98">
        <f>E66</f>
        <v>1071.47</v>
      </c>
      <c r="E66" s="98">
        <v>1071.47</v>
      </c>
    </row>
    <row r="67" spans="1:5" s="103" customFormat="1" ht="15" x14ac:dyDescent="0.2">
      <c r="A67" s="102" t="s">
        <v>42</v>
      </c>
      <c r="B67" s="45"/>
      <c r="C67" s="45"/>
      <c r="D67" s="98"/>
      <c r="E67" s="45"/>
    </row>
    <row r="68" spans="1:5" s="95" customFormat="1" ht="15" x14ac:dyDescent="0.25">
      <c r="A68" s="96" t="s">
        <v>70</v>
      </c>
      <c r="B68" s="97" t="s">
        <v>223</v>
      </c>
      <c r="C68" s="97" t="s">
        <v>12</v>
      </c>
      <c r="D68" s="98">
        <f t="shared" ref="D68:D71" si="1">E68</f>
        <v>59412.6</v>
      </c>
      <c r="E68" s="98">
        <v>59412.6</v>
      </c>
    </row>
    <row r="69" spans="1:5" s="103" customFormat="1" ht="15" x14ac:dyDescent="0.2">
      <c r="A69" s="102" t="s">
        <v>9</v>
      </c>
      <c r="B69" s="45"/>
      <c r="C69" s="45"/>
      <c r="D69" s="98"/>
      <c r="E69" s="45"/>
    </row>
    <row r="70" spans="1:5" s="95" customFormat="1" ht="15" x14ac:dyDescent="0.25">
      <c r="A70" s="96" t="s">
        <v>68</v>
      </c>
      <c r="B70" s="97" t="s">
        <v>223</v>
      </c>
      <c r="C70" s="97" t="s">
        <v>12</v>
      </c>
      <c r="D70" s="98">
        <f t="shared" si="1"/>
        <v>69308.210000000006</v>
      </c>
      <c r="E70" s="98">
        <v>69308.210000000006</v>
      </c>
    </row>
    <row r="71" spans="1:5" s="95" customFormat="1" ht="30" x14ac:dyDescent="0.25">
      <c r="A71" s="96" t="s">
        <v>217</v>
      </c>
      <c r="B71" s="97" t="s">
        <v>224</v>
      </c>
      <c r="C71" s="97" t="s">
        <v>11</v>
      </c>
      <c r="D71" s="98">
        <f t="shared" si="1"/>
        <v>5108.66</v>
      </c>
      <c r="E71" s="98">
        <v>5108.66</v>
      </c>
    </row>
    <row r="72" spans="1:5" s="28" customFormat="1" ht="15" x14ac:dyDescent="0.25">
      <c r="A72" s="35" t="s">
        <v>10</v>
      </c>
      <c r="B72" s="40"/>
      <c r="C72" s="40"/>
      <c r="D72" s="60"/>
      <c r="E72" s="61"/>
    </row>
    <row r="73" spans="1:5" s="28" customFormat="1" ht="15" x14ac:dyDescent="0.25">
      <c r="A73" s="36" t="s">
        <v>69</v>
      </c>
      <c r="B73" s="41" t="s">
        <v>21</v>
      </c>
      <c r="C73" s="41" t="s">
        <v>11</v>
      </c>
      <c r="D73" s="58">
        <f>E73</f>
        <v>41213.909999999996</v>
      </c>
      <c r="E73" s="59">
        <f>SUM(E6:E71)*10%</f>
        <v>41213.909999999996</v>
      </c>
    </row>
    <row r="74" spans="1:5" ht="14.25" x14ac:dyDescent="0.2">
      <c r="A74" s="24" t="s">
        <v>24</v>
      </c>
      <c r="B74" s="45" t="s">
        <v>20</v>
      </c>
      <c r="C74" s="25"/>
      <c r="D74" s="50"/>
      <c r="E74" s="26">
        <f>SUM(E6:E73)</f>
        <v>453353.00999999989</v>
      </c>
    </row>
    <row r="75" spans="1:5" ht="15" x14ac:dyDescent="0.2">
      <c r="D75" s="51"/>
    </row>
    <row r="76" spans="1:5" ht="15" customHeight="1" x14ac:dyDescent="0.2">
      <c r="A76" s="214" t="s">
        <v>227</v>
      </c>
      <c r="B76" s="214"/>
      <c r="C76" s="214"/>
      <c r="D76" s="214"/>
      <c r="E76" s="214"/>
    </row>
    <row r="77" spans="1:5" ht="15" customHeight="1" x14ac:dyDescent="0.2">
      <c r="A77" s="214"/>
      <c r="B77" s="214"/>
      <c r="C77" s="214"/>
      <c r="D77" s="214"/>
      <c r="E77" s="214"/>
    </row>
    <row r="78" spans="1:5" ht="15" customHeight="1" x14ac:dyDescent="0.2">
      <c r="A78" s="215" t="s">
        <v>31</v>
      </c>
      <c r="B78" s="215"/>
      <c r="C78" s="215"/>
      <c r="D78" s="215"/>
      <c r="E78" s="215"/>
    </row>
    <row r="79" spans="1:5" ht="15" customHeight="1" x14ac:dyDescent="0.2">
      <c r="A79" s="215" t="s">
        <v>32</v>
      </c>
      <c r="B79" s="215"/>
      <c r="C79" s="215"/>
      <c r="D79" s="215"/>
      <c r="E79" s="215"/>
    </row>
    <row r="80" spans="1:5" ht="15" customHeight="1" x14ac:dyDescent="0.2">
      <c r="A80" s="216" t="s">
        <v>225</v>
      </c>
      <c r="B80" s="216"/>
      <c r="C80" s="216"/>
      <c r="D80" s="216"/>
      <c r="E80" s="216"/>
    </row>
    <row r="81" spans="1:5" ht="15" customHeight="1" x14ac:dyDescent="0.2">
      <c r="A81" s="216"/>
      <c r="B81" s="216"/>
      <c r="C81" s="216"/>
      <c r="D81" s="216"/>
      <c r="E81" s="216"/>
    </row>
    <row r="82" spans="1:5" ht="15" customHeight="1" x14ac:dyDescent="0.2">
      <c r="A82" s="217"/>
      <c r="B82" s="217"/>
      <c r="C82" s="217"/>
      <c r="D82" s="217"/>
      <c r="E82" s="217"/>
    </row>
    <row r="83" spans="1:5" ht="15" hidden="1" x14ac:dyDescent="0.2">
      <c r="A83" s="105"/>
      <c r="B83" s="47"/>
      <c r="C83" s="47"/>
      <c r="D83" s="52"/>
      <c r="E83" s="47"/>
    </row>
    <row r="84" spans="1:5" ht="15" customHeight="1" x14ac:dyDescent="0.2">
      <c r="A84" s="5" t="s">
        <v>25</v>
      </c>
      <c r="B84" s="94"/>
      <c r="C84" s="94"/>
      <c r="D84" s="54"/>
      <c r="E84" s="94"/>
    </row>
    <row r="85" spans="1:5" ht="15" x14ac:dyDescent="0.2">
      <c r="A85" s="5"/>
      <c r="B85" s="94"/>
      <c r="C85" s="94" t="s">
        <v>20</v>
      </c>
      <c r="D85" s="54" t="s">
        <v>20</v>
      </c>
      <c r="E85" s="94"/>
    </row>
    <row r="86" spans="1:5" ht="15" customHeight="1" x14ac:dyDescent="0.2">
      <c r="A86" s="185" t="s">
        <v>226</v>
      </c>
      <c r="B86" s="185"/>
      <c r="C86" s="189" t="s">
        <v>29</v>
      </c>
      <c r="D86" s="189"/>
      <c r="E86" s="94"/>
    </row>
    <row r="87" spans="1:5" ht="15" customHeight="1" x14ac:dyDescent="0.2">
      <c r="A87" s="189" t="s">
        <v>50</v>
      </c>
      <c r="B87" s="189"/>
      <c r="C87" s="189" t="s">
        <v>26</v>
      </c>
      <c r="D87" s="189"/>
      <c r="E87" s="94"/>
    </row>
    <row r="88" spans="1:5" ht="15" customHeight="1" x14ac:dyDescent="0.2">
      <c r="A88" s="5"/>
      <c r="B88" s="94"/>
      <c r="C88" s="94"/>
      <c r="D88" s="54"/>
      <c r="E88" s="94"/>
    </row>
    <row r="89" spans="1:5" ht="15" customHeight="1" x14ac:dyDescent="0.2">
      <c r="A89" s="185" t="s">
        <v>28</v>
      </c>
      <c r="B89" s="185"/>
      <c r="C89" s="189" t="s">
        <v>29</v>
      </c>
      <c r="D89" s="189"/>
      <c r="E89" s="94"/>
    </row>
    <row r="90" spans="1:5" ht="15" x14ac:dyDescent="0.2">
      <c r="A90" s="13" t="s">
        <v>27</v>
      </c>
      <c r="B90" s="94"/>
      <c r="C90" s="189" t="s">
        <v>26</v>
      </c>
      <c r="D90" s="189"/>
      <c r="E90" s="94"/>
    </row>
    <row r="91" spans="1:5" x14ac:dyDescent="0.2">
      <c r="B91" s="1"/>
      <c r="C91" s="1"/>
      <c r="D91" s="1"/>
      <c r="E91" s="1"/>
    </row>
  </sheetData>
  <mergeCells count="15">
    <mergeCell ref="C90:D90"/>
    <mergeCell ref="A76:E77"/>
    <mergeCell ref="A78:E78"/>
    <mergeCell ref="A79:E79"/>
    <mergeCell ref="A80:E81"/>
    <mergeCell ref="A82:E82"/>
    <mergeCell ref="C86:D86"/>
    <mergeCell ref="A87:B87"/>
    <mergeCell ref="C87:D87"/>
    <mergeCell ref="A1:E1"/>
    <mergeCell ref="A2:E2"/>
    <mergeCell ref="D3:E3"/>
    <mergeCell ref="A86:B86"/>
    <mergeCell ref="A89:B89"/>
    <mergeCell ref="C89:D89"/>
  </mergeCells>
  <printOptions horizontalCentered="1"/>
  <pageMargins left="0.82677165354330717" right="0.43307086614173229" top="0.39370078740157483" bottom="0.39370078740157483" header="0.11811023622047245" footer="0.31496062992125984"/>
  <pageSetup paperSize="9" scale="79" fitToHeight="0" orientation="portrait" r:id="rId1"/>
  <rowBreaks count="1" manualBreakCount="1">
    <brk id="43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activeCell="D7" sqref="D7"/>
    </sheetView>
  </sheetViews>
  <sheetFormatPr defaultColWidth="9.140625" defaultRowHeight="15" x14ac:dyDescent="0.25"/>
  <cols>
    <col min="1" max="1" width="12.5703125" style="92" customWidth="1"/>
    <col min="2" max="2" width="14.5703125" style="92" customWidth="1"/>
    <col min="3" max="3" width="19.5703125" style="92" customWidth="1"/>
    <col min="4" max="4" width="14.42578125" style="92" customWidth="1"/>
    <col min="5" max="5" width="18.28515625" style="92" customWidth="1"/>
    <col min="6" max="6" width="16.28515625" style="92" customWidth="1"/>
    <col min="7" max="16384" width="9.140625" style="92"/>
  </cols>
  <sheetData>
    <row r="1" spans="1:19" s="63" customFormat="1" ht="35.25" customHeight="1" x14ac:dyDescent="0.3">
      <c r="A1" s="209" t="s">
        <v>296</v>
      </c>
      <c r="B1" s="209"/>
      <c r="C1" s="209"/>
      <c r="D1" s="209"/>
      <c r="E1" s="209"/>
      <c r="F1" s="209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297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210" t="s">
        <v>152</v>
      </c>
      <c r="B5" s="210"/>
      <c r="C5" s="210"/>
      <c r="D5" s="210"/>
      <c r="E5" s="210"/>
      <c r="F5" s="210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6" t="s">
        <v>153</v>
      </c>
      <c r="B6" s="106">
        <v>4</v>
      </c>
      <c r="C6" s="106" t="s">
        <v>154</v>
      </c>
      <c r="D6" s="134">
        <v>2372.9</v>
      </c>
      <c r="E6" s="106" t="s">
        <v>155</v>
      </c>
      <c r="F6" s="108">
        <v>1402.5</v>
      </c>
      <c r="G6" s="68"/>
      <c r="H6" s="70"/>
      <c r="I6" s="71"/>
      <c r="J6" s="72"/>
      <c r="K6" s="114"/>
      <c r="L6" s="74"/>
      <c r="M6" s="74"/>
      <c r="N6" s="74"/>
      <c r="O6" s="74"/>
      <c r="P6" s="75"/>
      <c r="Q6" s="211"/>
      <c r="R6" s="212"/>
      <c r="S6" s="76"/>
    </row>
    <row r="7" spans="1:19" s="79" customFormat="1" ht="32.25" customHeight="1" x14ac:dyDescent="0.25">
      <c r="A7" s="106" t="s">
        <v>156</v>
      </c>
      <c r="B7" s="106">
        <v>3</v>
      </c>
      <c r="C7" s="106" t="s">
        <v>157</v>
      </c>
      <c r="D7" s="134">
        <v>927.5</v>
      </c>
      <c r="E7" s="106" t="s">
        <v>158</v>
      </c>
      <c r="F7" s="108">
        <v>935</v>
      </c>
      <c r="G7" s="68"/>
      <c r="H7" s="70"/>
      <c r="I7" s="71"/>
      <c r="J7" s="72"/>
      <c r="K7" s="114"/>
      <c r="L7" s="74"/>
      <c r="M7" s="74"/>
      <c r="N7" s="74"/>
      <c r="O7" s="74"/>
      <c r="P7" s="75"/>
      <c r="Q7" s="211"/>
      <c r="R7" s="213"/>
      <c r="S7" s="78"/>
    </row>
    <row r="8" spans="1:19" s="79" customFormat="1" ht="48.75" customHeight="1" x14ac:dyDescent="0.25">
      <c r="A8" s="106" t="s">
        <v>159</v>
      </c>
      <c r="B8" s="106">
        <v>36</v>
      </c>
      <c r="C8" s="106" t="s">
        <v>160</v>
      </c>
      <c r="D8" s="108">
        <v>282.3</v>
      </c>
      <c r="E8" s="106" t="s">
        <v>161</v>
      </c>
      <c r="F8" s="108">
        <v>508</v>
      </c>
      <c r="G8" s="68"/>
      <c r="H8" s="70"/>
      <c r="I8" s="71"/>
      <c r="J8" s="72"/>
      <c r="K8" s="114"/>
      <c r="L8" s="74"/>
      <c r="M8" s="74"/>
      <c r="N8" s="74"/>
      <c r="O8" s="74"/>
      <c r="P8" s="75"/>
      <c r="Q8" s="211"/>
      <c r="R8" s="212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114"/>
      <c r="L9" s="74"/>
      <c r="M9" s="74"/>
      <c r="N9" s="74"/>
      <c r="O9" s="74"/>
      <c r="P9" s="68"/>
      <c r="Q9" s="114"/>
      <c r="R9" s="115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116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206" t="s">
        <v>162</v>
      </c>
      <c r="B11" s="207"/>
      <c r="C11" s="207"/>
      <c r="D11" s="207"/>
      <c r="E11" s="208"/>
      <c r="F11" s="86" t="s">
        <v>163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11" customFormat="1" ht="30" customHeight="1" x14ac:dyDescent="0.25">
      <c r="A12" s="199" t="s">
        <v>164</v>
      </c>
      <c r="B12" s="200"/>
      <c r="C12" s="200"/>
      <c r="D12" s="200"/>
      <c r="E12" s="201"/>
      <c r="F12" s="109">
        <v>544592.5</v>
      </c>
      <c r="G12" s="110"/>
    </row>
    <row r="13" spans="1:19" s="111" customFormat="1" ht="30" customHeight="1" x14ac:dyDescent="0.25">
      <c r="A13" s="199" t="s">
        <v>165</v>
      </c>
      <c r="B13" s="200"/>
      <c r="C13" s="200"/>
      <c r="D13" s="200"/>
      <c r="E13" s="201"/>
      <c r="F13" s="109">
        <v>222039.36</v>
      </c>
    </row>
    <row r="14" spans="1:19" s="111" customFormat="1" ht="30" customHeight="1" x14ac:dyDescent="0.25">
      <c r="A14" s="199" t="s">
        <v>166</v>
      </c>
      <c r="B14" s="200"/>
      <c r="C14" s="200"/>
      <c r="D14" s="200"/>
      <c r="E14" s="201"/>
      <c r="F14" s="112">
        <f>SUM(F15:F17)</f>
        <v>648903.02</v>
      </c>
    </row>
    <row r="15" spans="1:19" s="85" customFormat="1" ht="28.5" customHeight="1" x14ac:dyDescent="0.25">
      <c r="A15" s="203" t="s">
        <v>167</v>
      </c>
      <c r="B15" s="204"/>
      <c r="C15" s="204"/>
      <c r="D15" s="204"/>
      <c r="E15" s="205"/>
      <c r="F15" s="88">
        <f>398222.58+4747.25</f>
        <v>402969.83</v>
      </c>
    </row>
    <row r="16" spans="1:19" s="85" customFormat="1" ht="24.75" customHeight="1" x14ac:dyDescent="0.25">
      <c r="A16" s="203" t="s">
        <v>168</v>
      </c>
      <c r="B16" s="204"/>
      <c r="C16" s="204"/>
      <c r="D16" s="204"/>
      <c r="E16" s="205"/>
      <c r="F16" s="88">
        <v>157508.19</v>
      </c>
    </row>
    <row r="17" spans="1:19" s="85" customFormat="1" ht="30" customHeight="1" x14ac:dyDescent="0.25">
      <c r="A17" s="203" t="s">
        <v>169</v>
      </c>
      <c r="B17" s="204"/>
      <c r="C17" s="204"/>
      <c r="D17" s="204"/>
      <c r="E17" s="205"/>
      <c r="F17" s="88">
        <v>88425</v>
      </c>
    </row>
    <row r="18" spans="1:19" s="111" customFormat="1" ht="30" customHeight="1" x14ac:dyDescent="0.25">
      <c r="A18" s="199" t="s">
        <v>170</v>
      </c>
      <c r="B18" s="200"/>
      <c r="C18" s="200"/>
      <c r="D18" s="200"/>
      <c r="E18" s="201"/>
      <c r="F18" s="112">
        <f>SUM(F19:F21)</f>
        <v>589857.08000000007</v>
      </c>
    </row>
    <row r="19" spans="1:19" s="85" customFormat="1" ht="30" customHeight="1" x14ac:dyDescent="0.25">
      <c r="A19" s="203" t="s">
        <v>167</v>
      </c>
      <c r="B19" s="204"/>
      <c r="C19" s="204"/>
      <c r="D19" s="204"/>
      <c r="E19" s="205"/>
      <c r="F19" s="88">
        <v>353382.27</v>
      </c>
    </row>
    <row r="20" spans="1:19" s="85" customFormat="1" ht="30" customHeight="1" x14ac:dyDescent="0.25">
      <c r="A20" s="203" t="s">
        <v>168</v>
      </c>
      <c r="B20" s="204"/>
      <c r="C20" s="204"/>
      <c r="D20" s="204"/>
      <c r="E20" s="205"/>
      <c r="F20" s="88">
        <v>155318.56</v>
      </c>
    </row>
    <row r="21" spans="1:19" s="89" customFormat="1" ht="30" customHeight="1" x14ac:dyDescent="0.2">
      <c r="A21" s="203" t="s">
        <v>169</v>
      </c>
      <c r="B21" s="204"/>
      <c r="C21" s="204"/>
      <c r="D21" s="204"/>
      <c r="E21" s="205"/>
      <c r="F21" s="88">
        <v>81156.25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13" customFormat="1" ht="30" customHeight="1" x14ac:dyDescent="0.25">
      <c r="A22" s="199" t="s">
        <v>171</v>
      </c>
      <c r="B22" s="200"/>
      <c r="C22" s="200"/>
      <c r="D22" s="200"/>
      <c r="E22" s="201"/>
      <c r="F22" s="112">
        <f>F12+F18</f>
        <v>1134449.58</v>
      </c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</row>
    <row r="23" spans="1:19" s="113" customFormat="1" ht="30" customHeight="1" x14ac:dyDescent="0.25">
      <c r="A23" s="199" t="s">
        <v>172</v>
      </c>
      <c r="B23" s="200"/>
      <c r="C23" s="200"/>
      <c r="D23" s="200"/>
      <c r="E23" s="201"/>
      <c r="F23" s="112">
        <f>Лист3!E95</f>
        <v>371049.08500000002</v>
      </c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</row>
    <row r="24" spans="1:19" s="113" customFormat="1" ht="30" customHeight="1" x14ac:dyDescent="0.25">
      <c r="A24" s="199" t="s">
        <v>173</v>
      </c>
      <c r="B24" s="200"/>
      <c r="C24" s="200"/>
      <c r="D24" s="200"/>
      <c r="E24" s="201"/>
      <c r="F24" s="112">
        <f>F22-F23</f>
        <v>763400.49500000011</v>
      </c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</row>
    <row r="25" spans="1:19" s="113" customFormat="1" ht="30" customHeight="1" x14ac:dyDescent="0.25">
      <c r="A25" s="199" t="s">
        <v>174</v>
      </c>
      <c r="B25" s="200"/>
      <c r="C25" s="200"/>
      <c r="D25" s="200"/>
      <c r="E25" s="201"/>
      <c r="F25" s="109">
        <f>F13+F14-F18</f>
        <v>281085.29999999993</v>
      </c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47.25" customHeight="1" x14ac:dyDescent="0.2">
      <c r="A27" s="198" t="s">
        <v>175</v>
      </c>
      <c r="B27" s="198"/>
      <c r="C27" s="198"/>
      <c r="D27" s="198"/>
    </row>
    <row r="28" spans="1:19" s="63" customFormat="1" ht="21.75" customHeight="1" x14ac:dyDescent="0.25">
      <c r="A28" s="202" t="s">
        <v>176</v>
      </c>
      <c r="B28" s="202"/>
      <c r="C28" s="202"/>
      <c r="D28" s="202"/>
    </row>
    <row r="29" spans="1:19" s="63" customFormat="1" ht="22.5" customHeight="1" x14ac:dyDescent="0.25">
      <c r="A29" s="198" t="s">
        <v>43</v>
      </c>
      <c r="B29" s="198"/>
      <c r="C29" s="198"/>
      <c r="D29" s="198"/>
    </row>
    <row r="30" spans="1:19" s="63" customFormat="1" ht="22.5" customHeight="1" x14ac:dyDescent="0.25">
      <c r="A30" s="198" t="s">
        <v>44</v>
      </c>
      <c r="B30" s="198"/>
      <c r="C30" s="198"/>
      <c r="D30" s="64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0"/>
  <sheetViews>
    <sheetView view="pageBreakPreview" topLeftCell="A28" zoomScale="60" workbookViewId="0">
      <selection activeCell="A92" sqref="A92:XFD94"/>
    </sheetView>
  </sheetViews>
  <sheetFormatPr defaultRowHeight="15" x14ac:dyDescent="0.25"/>
  <cols>
    <col min="1" max="1" width="52" style="95" customWidth="1"/>
    <col min="2" max="2" width="13.85546875" style="124" customWidth="1"/>
    <col min="3" max="3" width="13.42578125" style="125" customWidth="1"/>
    <col min="4" max="4" width="17.5703125" style="124" customWidth="1"/>
    <col min="5" max="5" width="14.7109375" style="124" customWidth="1"/>
    <col min="6" max="255" width="9.140625" style="95"/>
    <col min="256" max="256" width="8.7109375" style="95" customWidth="1"/>
    <col min="257" max="257" width="31.5703125" style="95" customWidth="1"/>
    <col min="258" max="258" width="13.85546875" style="95" customWidth="1"/>
    <col min="259" max="259" width="19.140625" style="95" customWidth="1"/>
    <col min="260" max="260" width="17.5703125" style="95" customWidth="1"/>
    <col min="261" max="261" width="14.7109375" style="95" customWidth="1"/>
    <col min="262" max="511" width="9.140625" style="95"/>
    <col min="512" max="512" width="8.7109375" style="95" customWidth="1"/>
    <col min="513" max="513" width="31.5703125" style="95" customWidth="1"/>
    <col min="514" max="514" width="13.85546875" style="95" customWidth="1"/>
    <col min="515" max="515" width="19.140625" style="95" customWidth="1"/>
    <col min="516" max="516" width="17.5703125" style="95" customWidth="1"/>
    <col min="517" max="517" width="14.7109375" style="95" customWidth="1"/>
    <col min="518" max="767" width="9.140625" style="95"/>
    <col min="768" max="768" width="8.7109375" style="95" customWidth="1"/>
    <col min="769" max="769" width="31.5703125" style="95" customWidth="1"/>
    <col min="770" max="770" width="13.85546875" style="95" customWidth="1"/>
    <col min="771" max="771" width="19.140625" style="95" customWidth="1"/>
    <col min="772" max="772" width="17.5703125" style="95" customWidth="1"/>
    <col min="773" max="773" width="14.7109375" style="95" customWidth="1"/>
    <col min="774" max="1023" width="9.140625" style="95"/>
    <col min="1024" max="1024" width="8.7109375" style="95" customWidth="1"/>
    <col min="1025" max="1025" width="31.5703125" style="95" customWidth="1"/>
    <col min="1026" max="1026" width="13.85546875" style="95" customWidth="1"/>
    <col min="1027" max="1027" width="19.140625" style="95" customWidth="1"/>
    <col min="1028" max="1028" width="17.5703125" style="95" customWidth="1"/>
    <col min="1029" max="1029" width="14.7109375" style="95" customWidth="1"/>
    <col min="1030" max="1279" width="9.140625" style="95"/>
    <col min="1280" max="1280" width="8.7109375" style="95" customWidth="1"/>
    <col min="1281" max="1281" width="31.5703125" style="95" customWidth="1"/>
    <col min="1282" max="1282" width="13.85546875" style="95" customWidth="1"/>
    <col min="1283" max="1283" width="19.140625" style="95" customWidth="1"/>
    <col min="1284" max="1284" width="17.5703125" style="95" customWidth="1"/>
    <col min="1285" max="1285" width="14.7109375" style="95" customWidth="1"/>
    <col min="1286" max="1535" width="9.140625" style="95"/>
    <col min="1536" max="1536" width="8.7109375" style="95" customWidth="1"/>
    <col min="1537" max="1537" width="31.5703125" style="95" customWidth="1"/>
    <col min="1538" max="1538" width="13.85546875" style="95" customWidth="1"/>
    <col min="1539" max="1539" width="19.140625" style="95" customWidth="1"/>
    <col min="1540" max="1540" width="17.5703125" style="95" customWidth="1"/>
    <col min="1541" max="1541" width="14.7109375" style="95" customWidth="1"/>
    <col min="1542" max="1791" width="9.140625" style="95"/>
    <col min="1792" max="1792" width="8.7109375" style="95" customWidth="1"/>
    <col min="1793" max="1793" width="31.5703125" style="95" customWidth="1"/>
    <col min="1794" max="1794" width="13.85546875" style="95" customWidth="1"/>
    <col min="1795" max="1795" width="19.140625" style="95" customWidth="1"/>
    <col min="1796" max="1796" width="17.5703125" style="95" customWidth="1"/>
    <col min="1797" max="1797" width="14.7109375" style="95" customWidth="1"/>
    <col min="1798" max="2047" width="9.140625" style="95"/>
    <col min="2048" max="2048" width="8.7109375" style="95" customWidth="1"/>
    <col min="2049" max="2049" width="31.5703125" style="95" customWidth="1"/>
    <col min="2050" max="2050" width="13.85546875" style="95" customWidth="1"/>
    <col min="2051" max="2051" width="19.140625" style="95" customWidth="1"/>
    <col min="2052" max="2052" width="17.5703125" style="95" customWidth="1"/>
    <col min="2053" max="2053" width="14.7109375" style="95" customWidth="1"/>
    <col min="2054" max="2303" width="9.140625" style="95"/>
    <col min="2304" max="2304" width="8.7109375" style="95" customWidth="1"/>
    <col min="2305" max="2305" width="31.5703125" style="95" customWidth="1"/>
    <col min="2306" max="2306" width="13.85546875" style="95" customWidth="1"/>
    <col min="2307" max="2307" width="19.140625" style="95" customWidth="1"/>
    <col min="2308" max="2308" width="17.5703125" style="95" customWidth="1"/>
    <col min="2309" max="2309" width="14.7109375" style="95" customWidth="1"/>
    <col min="2310" max="2559" width="9.140625" style="95"/>
    <col min="2560" max="2560" width="8.7109375" style="95" customWidth="1"/>
    <col min="2561" max="2561" width="31.5703125" style="95" customWidth="1"/>
    <col min="2562" max="2562" width="13.85546875" style="95" customWidth="1"/>
    <col min="2563" max="2563" width="19.140625" style="95" customWidth="1"/>
    <col min="2564" max="2564" width="17.5703125" style="95" customWidth="1"/>
    <col min="2565" max="2565" width="14.7109375" style="95" customWidth="1"/>
    <col min="2566" max="2815" width="9.140625" style="95"/>
    <col min="2816" max="2816" width="8.7109375" style="95" customWidth="1"/>
    <col min="2817" max="2817" width="31.5703125" style="95" customWidth="1"/>
    <col min="2818" max="2818" width="13.85546875" style="95" customWidth="1"/>
    <col min="2819" max="2819" width="19.140625" style="95" customWidth="1"/>
    <col min="2820" max="2820" width="17.5703125" style="95" customWidth="1"/>
    <col min="2821" max="2821" width="14.7109375" style="95" customWidth="1"/>
    <col min="2822" max="3071" width="9.140625" style="95"/>
    <col min="3072" max="3072" width="8.7109375" style="95" customWidth="1"/>
    <col min="3073" max="3073" width="31.5703125" style="95" customWidth="1"/>
    <col min="3074" max="3074" width="13.85546875" style="95" customWidth="1"/>
    <col min="3075" max="3075" width="19.140625" style="95" customWidth="1"/>
    <col min="3076" max="3076" width="17.5703125" style="95" customWidth="1"/>
    <col min="3077" max="3077" width="14.7109375" style="95" customWidth="1"/>
    <col min="3078" max="3327" width="9.140625" style="95"/>
    <col min="3328" max="3328" width="8.7109375" style="95" customWidth="1"/>
    <col min="3329" max="3329" width="31.5703125" style="95" customWidth="1"/>
    <col min="3330" max="3330" width="13.85546875" style="95" customWidth="1"/>
    <col min="3331" max="3331" width="19.140625" style="95" customWidth="1"/>
    <col min="3332" max="3332" width="17.5703125" style="95" customWidth="1"/>
    <col min="3333" max="3333" width="14.7109375" style="95" customWidth="1"/>
    <col min="3334" max="3583" width="9.140625" style="95"/>
    <col min="3584" max="3584" width="8.7109375" style="95" customWidth="1"/>
    <col min="3585" max="3585" width="31.5703125" style="95" customWidth="1"/>
    <col min="3586" max="3586" width="13.85546875" style="95" customWidth="1"/>
    <col min="3587" max="3587" width="19.140625" style="95" customWidth="1"/>
    <col min="3588" max="3588" width="17.5703125" style="95" customWidth="1"/>
    <col min="3589" max="3589" width="14.7109375" style="95" customWidth="1"/>
    <col min="3590" max="3839" width="9.140625" style="95"/>
    <col min="3840" max="3840" width="8.7109375" style="95" customWidth="1"/>
    <col min="3841" max="3841" width="31.5703125" style="95" customWidth="1"/>
    <col min="3842" max="3842" width="13.85546875" style="95" customWidth="1"/>
    <col min="3843" max="3843" width="19.140625" style="95" customWidth="1"/>
    <col min="3844" max="3844" width="17.5703125" style="95" customWidth="1"/>
    <col min="3845" max="3845" width="14.7109375" style="95" customWidth="1"/>
    <col min="3846" max="4095" width="9.140625" style="95"/>
    <col min="4096" max="4096" width="8.7109375" style="95" customWidth="1"/>
    <col min="4097" max="4097" width="31.5703125" style="95" customWidth="1"/>
    <col min="4098" max="4098" width="13.85546875" style="95" customWidth="1"/>
    <col min="4099" max="4099" width="19.140625" style="95" customWidth="1"/>
    <col min="4100" max="4100" width="17.5703125" style="95" customWidth="1"/>
    <col min="4101" max="4101" width="14.7109375" style="95" customWidth="1"/>
    <col min="4102" max="4351" width="9.140625" style="95"/>
    <col min="4352" max="4352" width="8.7109375" style="95" customWidth="1"/>
    <col min="4353" max="4353" width="31.5703125" style="95" customWidth="1"/>
    <col min="4354" max="4354" width="13.85546875" style="95" customWidth="1"/>
    <col min="4355" max="4355" width="19.140625" style="95" customWidth="1"/>
    <col min="4356" max="4356" width="17.5703125" style="95" customWidth="1"/>
    <col min="4357" max="4357" width="14.7109375" style="95" customWidth="1"/>
    <col min="4358" max="4607" width="9.140625" style="95"/>
    <col min="4608" max="4608" width="8.7109375" style="95" customWidth="1"/>
    <col min="4609" max="4609" width="31.5703125" style="95" customWidth="1"/>
    <col min="4610" max="4610" width="13.85546875" style="95" customWidth="1"/>
    <col min="4611" max="4611" width="19.140625" style="95" customWidth="1"/>
    <col min="4612" max="4612" width="17.5703125" style="95" customWidth="1"/>
    <col min="4613" max="4613" width="14.7109375" style="95" customWidth="1"/>
    <col min="4614" max="4863" width="9.140625" style="95"/>
    <col min="4864" max="4864" width="8.7109375" style="95" customWidth="1"/>
    <col min="4865" max="4865" width="31.5703125" style="95" customWidth="1"/>
    <col min="4866" max="4866" width="13.85546875" style="95" customWidth="1"/>
    <col min="4867" max="4867" width="19.140625" style="95" customWidth="1"/>
    <col min="4868" max="4868" width="17.5703125" style="95" customWidth="1"/>
    <col min="4869" max="4869" width="14.7109375" style="95" customWidth="1"/>
    <col min="4870" max="5119" width="9.140625" style="95"/>
    <col min="5120" max="5120" width="8.7109375" style="95" customWidth="1"/>
    <col min="5121" max="5121" width="31.5703125" style="95" customWidth="1"/>
    <col min="5122" max="5122" width="13.85546875" style="95" customWidth="1"/>
    <col min="5123" max="5123" width="19.140625" style="95" customWidth="1"/>
    <col min="5124" max="5124" width="17.5703125" style="95" customWidth="1"/>
    <col min="5125" max="5125" width="14.7109375" style="95" customWidth="1"/>
    <col min="5126" max="5375" width="9.140625" style="95"/>
    <col min="5376" max="5376" width="8.7109375" style="95" customWidth="1"/>
    <col min="5377" max="5377" width="31.5703125" style="95" customWidth="1"/>
    <col min="5378" max="5378" width="13.85546875" style="95" customWidth="1"/>
    <col min="5379" max="5379" width="19.140625" style="95" customWidth="1"/>
    <col min="5380" max="5380" width="17.5703125" style="95" customWidth="1"/>
    <col min="5381" max="5381" width="14.7109375" style="95" customWidth="1"/>
    <col min="5382" max="5631" width="9.140625" style="95"/>
    <col min="5632" max="5632" width="8.7109375" style="95" customWidth="1"/>
    <col min="5633" max="5633" width="31.5703125" style="95" customWidth="1"/>
    <col min="5634" max="5634" width="13.85546875" style="95" customWidth="1"/>
    <col min="5635" max="5635" width="19.140625" style="95" customWidth="1"/>
    <col min="5636" max="5636" width="17.5703125" style="95" customWidth="1"/>
    <col min="5637" max="5637" width="14.7109375" style="95" customWidth="1"/>
    <col min="5638" max="5887" width="9.140625" style="95"/>
    <col min="5888" max="5888" width="8.7109375" style="95" customWidth="1"/>
    <col min="5889" max="5889" width="31.5703125" style="95" customWidth="1"/>
    <col min="5890" max="5890" width="13.85546875" style="95" customWidth="1"/>
    <col min="5891" max="5891" width="19.140625" style="95" customWidth="1"/>
    <col min="5892" max="5892" width="17.5703125" style="95" customWidth="1"/>
    <col min="5893" max="5893" width="14.7109375" style="95" customWidth="1"/>
    <col min="5894" max="6143" width="9.140625" style="95"/>
    <col min="6144" max="6144" width="8.7109375" style="95" customWidth="1"/>
    <col min="6145" max="6145" width="31.5703125" style="95" customWidth="1"/>
    <col min="6146" max="6146" width="13.85546875" style="95" customWidth="1"/>
    <col min="6147" max="6147" width="19.140625" style="95" customWidth="1"/>
    <col min="6148" max="6148" width="17.5703125" style="95" customWidth="1"/>
    <col min="6149" max="6149" width="14.7109375" style="95" customWidth="1"/>
    <col min="6150" max="6399" width="9.140625" style="95"/>
    <col min="6400" max="6400" width="8.7109375" style="95" customWidth="1"/>
    <col min="6401" max="6401" width="31.5703125" style="95" customWidth="1"/>
    <col min="6402" max="6402" width="13.85546875" style="95" customWidth="1"/>
    <col min="6403" max="6403" width="19.140625" style="95" customWidth="1"/>
    <col min="6404" max="6404" width="17.5703125" style="95" customWidth="1"/>
    <col min="6405" max="6405" width="14.7109375" style="95" customWidth="1"/>
    <col min="6406" max="6655" width="9.140625" style="95"/>
    <col min="6656" max="6656" width="8.7109375" style="95" customWidth="1"/>
    <col min="6657" max="6657" width="31.5703125" style="95" customWidth="1"/>
    <col min="6658" max="6658" width="13.85546875" style="95" customWidth="1"/>
    <col min="6659" max="6659" width="19.140625" style="95" customWidth="1"/>
    <col min="6660" max="6660" width="17.5703125" style="95" customWidth="1"/>
    <col min="6661" max="6661" width="14.7109375" style="95" customWidth="1"/>
    <col min="6662" max="6911" width="9.140625" style="95"/>
    <col min="6912" max="6912" width="8.7109375" style="95" customWidth="1"/>
    <col min="6913" max="6913" width="31.5703125" style="95" customWidth="1"/>
    <col min="6914" max="6914" width="13.85546875" style="95" customWidth="1"/>
    <col min="6915" max="6915" width="19.140625" style="95" customWidth="1"/>
    <col min="6916" max="6916" width="17.5703125" style="95" customWidth="1"/>
    <col min="6917" max="6917" width="14.7109375" style="95" customWidth="1"/>
    <col min="6918" max="7167" width="9.140625" style="95"/>
    <col min="7168" max="7168" width="8.7109375" style="95" customWidth="1"/>
    <col min="7169" max="7169" width="31.5703125" style="95" customWidth="1"/>
    <col min="7170" max="7170" width="13.85546875" style="95" customWidth="1"/>
    <col min="7171" max="7171" width="19.140625" style="95" customWidth="1"/>
    <col min="7172" max="7172" width="17.5703125" style="95" customWidth="1"/>
    <col min="7173" max="7173" width="14.7109375" style="95" customWidth="1"/>
    <col min="7174" max="7423" width="9.140625" style="95"/>
    <col min="7424" max="7424" width="8.7109375" style="95" customWidth="1"/>
    <col min="7425" max="7425" width="31.5703125" style="95" customWidth="1"/>
    <col min="7426" max="7426" width="13.85546875" style="95" customWidth="1"/>
    <col min="7427" max="7427" width="19.140625" style="95" customWidth="1"/>
    <col min="7428" max="7428" width="17.5703125" style="95" customWidth="1"/>
    <col min="7429" max="7429" width="14.7109375" style="95" customWidth="1"/>
    <col min="7430" max="7679" width="9.140625" style="95"/>
    <col min="7680" max="7680" width="8.7109375" style="95" customWidth="1"/>
    <col min="7681" max="7681" width="31.5703125" style="95" customWidth="1"/>
    <col min="7682" max="7682" width="13.85546875" style="95" customWidth="1"/>
    <col min="7683" max="7683" width="19.140625" style="95" customWidth="1"/>
    <col min="7684" max="7684" width="17.5703125" style="95" customWidth="1"/>
    <col min="7685" max="7685" width="14.7109375" style="95" customWidth="1"/>
    <col min="7686" max="7935" width="9.140625" style="95"/>
    <col min="7936" max="7936" width="8.7109375" style="95" customWidth="1"/>
    <col min="7937" max="7937" width="31.5703125" style="95" customWidth="1"/>
    <col min="7938" max="7938" width="13.85546875" style="95" customWidth="1"/>
    <col min="7939" max="7939" width="19.140625" style="95" customWidth="1"/>
    <col min="7940" max="7940" width="17.5703125" style="95" customWidth="1"/>
    <col min="7941" max="7941" width="14.7109375" style="95" customWidth="1"/>
    <col min="7942" max="8191" width="9.140625" style="95"/>
    <col min="8192" max="8192" width="8.7109375" style="95" customWidth="1"/>
    <col min="8193" max="8193" width="31.5703125" style="95" customWidth="1"/>
    <col min="8194" max="8194" width="13.85546875" style="95" customWidth="1"/>
    <col min="8195" max="8195" width="19.140625" style="95" customWidth="1"/>
    <col min="8196" max="8196" width="17.5703125" style="95" customWidth="1"/>
    <col min="8197" max="8197" width="14.7109375" style="95" customWidth="1"/>
    <col min="8198" max="8447" width="9.140625" style="95"/>
    <col min="8448" max="8448" width="8.7109375" style="95" customWidth="1"/>
    <col min="8449" max="8449" width="31.5703125" style="95" customWidth="1"/>
    <col min="8450" max="8450" width="13.85546875" style="95" customWidth="1"/>
    <col min="8451" max="8451" width="19.140625" style="95" customWidth="1"/>
    <col min="8452" max="8452" width="17.5703125" style="95" customWidth="1"/>
    <col min="8453" max="8453" width="14.7109375" style="95" customWidth="1"/>
    <col min="8454" max="8703" width="9.140625" style="95"/>
    <col min="8704" max="8704" width="8.7109375" style="95" customWidth="1"/>
    <col min="8705" max="8705" width="31.5703125" style="95" customWidth="1"/>
    <col min="8706" max="8706" width="13.85546875" style="95" customWidth="1"/>
    <col min="8707" max="8707" width="19.140625" style="95" customWidth="1"/>
    <col min="8708" max="8708" width="17.5703125" style="95" customWidth="1"/>
    <col min="8709" max="8709" width="14.7109375" style="95" customWidth="1"/>
    <col min="8710" max="8959" width="9.140625" style="95"/>
    <col min="8960" max="8960" width="8.7109375" style="95" customWidth="1"/>
    <col min="8961" max="8961" width="31.5703125" style="95" customWidth="1"/>
    <col min="8962" max="8962" width="13.85546875" style="95" customWidth="1"/>
    <col min="8963" max="8963" width="19.140625" style="95" customWidth="1"/>
    <col min="8964" max="8964" width="17.5703125" style="95" customWidth="1"/>
    <col min="8965" max="8965" width="14.7109375" style="95" customWidth="1"/>
    <col min="8966" max="9215" width="9.140625" style="95"/>
    <col min="9216" max="9216" width="8.7109375" style="95" customWidth="1"/>
    <col min="9217" max="9217" width="31.5703125" style="95" customWidth="1"/>
    <col min="9218" max="9218" width="13.85546875" style="95" customWidth="1"/>
    <col min="9219" max="9219" width="19.140625" style="95" customWidth="1"/>
    <col min="9220" max="9220" width="17.5703125" style="95" customWidth="1"/>
    <col min="9221" max="9221" width="14.7109375" style="95" customWidth="1"/>
    <col min="9222" max="9471" width="9.140625" style="95"/>
    <col min="9472" max="9472" width="8.7109375" style="95" customWidth="1"/>
    <col min="9473" max="9473" width="31.5703125" style="95" customWidth="1"/>
    <col min="9474" max="9474" width="13.85546875" style="95" customWidth="1"/>
    <col min="9475" max="9475" width="19.140625" style="95" customWidth="1"/>
    <col min="9476" max="9476" width="17.5703125" style="95" customWidth="1"/>
    <col min="9477" max="9477" width="14.7109375" style="95" customWidth="1"/>
    <col min="9478" max="9727" width="9.140625" style="95"/>
    <col min="9728" max="9728" width="8.7109375" style="95" customWidth="1"/>
    <col min="9729" max="9729" width="31.5703125" style="95" customWidth="1"/>
    <col min="9730" max="9730" width="13.85546875" style="95" customWidth="1"/>
    <col min="9731" max="9731" width="19.140625" style="95" customWidth="1"/>
    <col min="9732" max="9732" width="17.5703125" style="95" customWidth="1"/>
    <col min="9733" max="9733" width="14.7109375" style="95" customWidth="1"/>
    <col min="9734" max="9983" width="9.140625" style="95"/>
    <col min="9984" max="9984" width="8.7109375" style="95" customWidth="1"/>
    <col min="9985" max="9985" width="31.5703125" style="95" customWidth="1"/>
    <col min="9986" max="9986" width="13.85546875" style="95" customWidth="1"/>
    <col min="9987" max="9987" width="19.140625" style="95" customWidth="1"/>
    <col min="9988" max="9988" width="17.5703125" style="95" customWidth="1"/>
    <col min="9989" max="9989" width="14.7109375" style="95" customWidth="1"/>
    <col min="9990" max="10239" width="9.140625" style="95"/>
    <col min="10240" max="10240" width="8.7109375" style="95" customWidth="1"/>
    <col min="10241" max="10241" width="31.5703125" style="95" customWidth="1"/>
    <col min="10242" max="10242" width="13.85546875" style="95" customWidth="1"/>
    <col min="10243" max="10243" width="19.140625" style="95" customWidth="1"/>
    <col min="10244" max="10244" width="17.5703125" style="95" customWidth="1"/>
    <col min="10245" max="10245" width="14.7109375" style="95" customWidth="1"/>
    <col min="10246" max="10495" width="9.140625" style="95"/>
    <col min="10496" max="10496" width="8.7109375" style="95" customWidth="1"/>
    <col min="10497" max="10497" width="31.5703125" style="95" customWidth="1"/>
    <col min="10498" max="10498" width="13.85546875" style="95" customWidth="1"/>
    <col min="10499" max="10499" width="19.140625" style="95" customWidth="1"/>
    <col min="10500" max="10500" width="17.5703125" style="95" customWidth="1"/>
    <col min="10501" max="10501" width="14.7109375" style="95" customWidth="1"/>
    <col min="10502" max="10751" width="9.140625" style="95"/>
    <col min="10752" max="10752" width="8.7109375" style="95" customWidth="1"/>
    <col min="10753" max="10753" width="31.5703125" style="95" customWidth="1"/>
    <col min="10754" max="10754" width="13.85546875" style="95" customWidth="1"/>
    <col min="10755" max="10755" width="19.140625" style="95" customWidth="1"/>
    <col min="10756" max="10756" width="17.5703125" style="95" customWidth="1"/>
    <col min="10757" max="10757" width="14.7109375" style="95" customWidth="1"/>
    <col min="10758" max="11007" width="9.140625" style="95"/>
    <col min="11008" max="11008" width="8.7109375" style="95" customWidth="1"/>
    <col min="11009" max="11009" width="31.5703125" style="95" customWidth="1"/>
    <col min="11010" max="11010" width="13.85546875" style="95" customWidth="1"/>
    <col min="11011" max="11011" width="19.140625" style="95" customWidth="1"/>
    <col min="11012" max="11012" width="17.5703125" style="95" customWidth="1"/>
    <col min="11013" max="11013" width="14.7109375" style="95" customWidth="1"/>
    <col min="11014" max="11263" width="9.140625" style="95"/>
    <col min="11264" max="11264" width="8.7109375" style="95" customWidth="1"/>
    <col min="11265" max="11265" width="31.5703125" style="95" customWidth="1"/>
    <col min="11266" max="11266" width="13.85546875" style="95" customWidth="1"/>
    <col min="11267" max="11267" width="19.140625" style="95" customWidth="1"/>
    <col min="11268" max="11268" width="17.5703125" style="95" customWidth="1"/>
    <col min="11269" max="11269" width="14.7109375" style="95" customWidth="1"/>
    <col min="11270" max="11519" width="9.140625" style="95"/>
    <col min="11520" max="11520" width="8.7109375" style="95" customWidth="1"/>
    <col min="11521" max="11521" width="31.5703125" style="95" customWidth="1"/>
    <col min="11522" max="11522" width="13.85546875" style="95" customWidth="1"/>
    <col min="11523" max="11523" width="19.140625" style="95" customWidth="1"/>
    <col min="11524" max="11524" width="17.5703125" style="95" customWidth="1"/>
    <col min="11525" max="11525" width="14.7109375" style="95" customWidth="1"/>
    <col min="11526" max="11775" width="9.140625" style="95"/>
    <col min="11776" max="11776" width="8.7109375" style="95" customWidth="1"/>
    <col min="11777" max="11777" width="31.5703125" style="95" customWidth="1"/>
    <col min="11778" max="11778" width="13.85546875" style="95" customWidth="1"/>
    <col min="11779" max="11779" width="19.140625" style="95" customWidth="1"/>
    <col min="11780" max="11780" width="17.5703125" style="95" customWidth="1"/>
    <col min="11781" max="11781" width="14.7109375" style="95" customWidth="1"/>
    <col min="11782" max="12031" width="9.140625" style="95"/>
    <col min="12032" max="12032" width="8.7109375" style="95" customWidth="1"/>
    <col min="12033" max="12033" width="31.5703125" style="95" customWidth="1"/>
    <col min="12034" max="12034" width="13.85546875" style="95" customWidth="1"/>
    <col min="12035" max="12035" width="19.140625" style="95" customWidth="1"/>
    <col min="12036" max="12036" width="17.5703125" style="95" customWidth="1"/>
    <col min="12037" max="12037" width="14.7109375" style="95" customWidth="1"/>
    <col min="12038" max="12287" width="9.140625" style="95"/>
    <col min="12288" max="12288" width="8.7109375" style="95" customWidth="1"/>
    <col min="12289" max="12289" width="31.5703125" style="95" customWidth="1"/>
    <col min="12290" max="12290" width="13.85546875" style="95" customWidth="1"/>
    <col min="12291" max="12291" width="19.140625" style="95" customWidth="1"/>
    <col min="12292" max="12292" width="17.5703125" style="95" customWidth="1"/>
    <col min="12293" max="12293" width="14.7109375" style="95" customWidth="1"/>
    <col min="12294" max="12543" width="9.140625" style="95"/>
    <col min="12544" max="12544" width="8.7109375" style="95" customWidth="1"/>
    <col min="12545" max="12545" width="31.5703125" style="95" customWidth="1"/>
    <col min="12546" max="12546" width="13.85546875" style="95" customWidth="1"/>
    <col min="12547" max="12547" width="19.140625" style="95" customWidth="1"/>
    <col min="12548" max="12548" width="17.5703125" style="95" customWidth="1"/>
    <col min="12549" max="12549" width="14.7109375" style="95" customWidth="1"/>
    <col min="12550" max="12799" width="9.140625" style="95"/>
    <col min="12800" max="12800" width="8.7109375" style="95" customWidth="1"/>
    <col min="12801" max="12801" width="31.5703125" style="95" customWidth="1"/>
    <col min="12802" max="12802" width="13.85546875" style="95" customWidth="1"/>
    <col min="12803" max="12803" width="19.140625" style="95" customWidth="1"/>
    <col min="12804" max="12804" width="17.5703125" style="95" customWidth="1"/>
    <col min="12805" max="12805" width="14.7109375" style="95" customWidth="1"/>
    <col min="12806" max="13055" width="9.140625" style="95"/>
    <col min="13056" max="13056" width="8.7109375" style="95" customWidth="1"/>
    <col min="13057" max="13057" width="31.5703125" style="95" customWidth="1"/>
    <col min="13058" max="13058" width="13.85546875" style="95" customWidth="1"/>
    <col min="13059" max="13059" width="19.140625" style="95" customWidth="1"/>
    <col min="13060" max="13060" width="17.5703125" style="95" customWidth="1"/>
    <col min="13061" max="13061" width="14.7109375" style="95" customWidth="1"/>
    <col min="13062" max="13311" width="9.140625" style="95"/>
    <col min="13312" max="13312" width="8.7109375" style="95" customWidth="1"/>
    <col min="13313" max="13313" width="31.5703125" style="95" customWidth="1"/>
    <col min="13314" max="13314" width="13.85546875" style="95" customWidth="1"/>
    <col min="13315" max="13315" width="19.140625" style="95" customWidth="1"/>
    <col min="13316" max="13316" width="17.5703125" style="95" customWidth="1"/>
    <col min="13317" max="13317" width="14.7109375" style="95" customWidth="1"/>
    <col min="13318" max="13567" width="9.140625" style="95"/>
    <col min="13568" max="13568" width="8.7109375" style="95" customWidth="1"/>
    <col min="13569" max="13569" width="31.5703125" style="95" customWidth="1"/>
    <col min="13570" max="13570" width="13.85546875" style="95" customWidth="1"/>
    <col min="13571" max="13571" width="19.140625" style="95" customWidth="1"/>
    <col min="13572" max="13572" width="17.5703125" style="95" customWidth="1"/>
    <col min="13573" max="13573" width="14.7109375" style="95" customWidth="1"/>
    <col min="13574" max="13823" width="9.140625" style="95"/>
    <col min="13824" max="13824" width="8.7109375" style="95" customWidth="1"/>
    <col min="13825" max="13825" width="31.5703125" style="95" customWidth="1"/>
    <col min="13826" max="13826" width="13.85546875" style="95" customWidth="1"/>
    <col min="13827" max="13827" width="19.140625" style="95" customWidth="1"/>
    <col min="13828" max="13828" width="17.5703125" style="95" customWidth="1"/>
    <col min="13829" max="13829" width="14.7109375" style="95" customWidth="1"/>
    <col min="13830" max="14079" width="9.140625" style="95"/>
    <col min="14080" max="14080" width="8.7109375" style="95" customWidth="1"/>
    <col min="14081" max="14081" width="31.5703125" style="95" customWidth="1"/>
    <col min="14082" max="14082" width="13.85546875" style="95" customWidth="1"/>
    <col min="14083" max="14083" width="19.140625" style="95" customWidth="1"/>
    <col min="14084" max="14084" width="17.5703125" style="95" customWidth="1"/>
    <col min="14085" max="14085" width="14.7109375" style="95" customWidth="1"/>
    <col min="14086" max="14335" width="9.140625" style="95"/>
    <col min="14336" max="14336" width="8.7109375" style="95" customWidth="1"/>
    <col min="14337" max="14337" width="31.5703125" style="95" customWidth="1"/>
    <col min="14338" max="14338" width="13.85546875" style="95" customWidth="1"/>
    <col min="14339" max="14339" width="19.140625" style="95" customWidth="1"/>
    <col min="14340" max="14340" width="17.5703125" style="95" customWidth="1"/>
    <col min="14341" max="14341" width="14.7109375" style="95" customWidth="1"/>
    <col min="14342" max="14591" width="9.140625" style="95"/>
    <col min="14592" max="14592" width="8.7109375" style="95" customWidth="1"/>
    <col min="14593" max="14593" width="31.5703125" style="95" customWidth="1"/>
    <col min="14594" max="14594" width="13.85546875" style="95" customWidth="1"/>
    <col min="14595" max="14595" width="19.140625" style="95" customWidth="1"/>
    <col min="14596" max="14596" width="17.5703125" style="95" customWidth="1"/>
    <col min="14597" max="14597" width="14.7109375" style="95" customWidth="1"/>
    <col min="14598" max="14847" width="9.140625" style="95"/>
    <col min="14848" max="14848" width="8.7109375" style="95" customWidth="1"/>
    <col min="14849" max="14849" width="31.5703125" style="95" customWidth="1"/>
    <col min="14850" max="14850" width="13.85546875" style="95" customWidth="1"/>
    <col min="14851" max="14851" width="19.140625" style="95" customWidth="1"/>
    <col min="14852" max="14852" width="17.5703125" style="95" customWidth="1"/>
    <col min="14853" max="14853" width="14.7109375" style="95" customWidth="1"/>
    <col min="14854" max="15103" width="9.140625" style="95"/>
    <col min="15104" max="15104" width="8.7109375" style="95" customWidth="1"/>
    <col min="15105" max="15105" width="31.5703125" style="95" customWidth="1"/>
    <col min="15106" max="15106" width="13.85546875" style="95" customWidth="1"/>
    <col min="15107" max="15107" width="19.140625" style="95" customWidth="1"/>
    <col min="15108" max="15108" width="17.5703125" style="95" customWidth="1"/>
    <col min="15109" max="15109" width="14.7109375" style="95" customWidth="1"/>
    <col min="15110" max="15359" width="9.140625" style="95"/>
    <col min="15360" max="15360" width="8.7109375" style="95" customWidth="1"/>
    <col min="15361" max="15361" width="31.5703125" style="95" customWidth="1"/>
    <col min="15362" max="15362" width="13.85546875" style="95" customWidth="1"/>
    <col min="15363" max="15363" width="19.140625" style="95" customWidth="1"/>
    <col min="15364" max="15364" width="17.5703125" style="95" customWidth="1"/>
    <col min="15365" max="15365" width="14.7109375" style="95" customWidth="1"/>
    <col min="15366" max="15615" width="9.140625" style="95"/>
    <col min="15616" max="15616" width="8.7109375" style="95" customWidth="1"/>
    <col min="15617" max="15617" width="31.5703125" style="95" customWidth="1"/>
    <col min="15618" max="15618" width="13.85546875" style="95" customWidth="1"/>
    <col min="15619" max="15619" width="19.140625" style="95" customWidth="1"/>
    <col min="15620" max="15620" width="17.5703125" style="95" customWidth="1"/>
    <col min="15621" max="15621" width="14.7109375" style="95" customWidth="1"/>
    <col min="15622" max="15871" width="9.140625" style="95"/>
    <col min="15872" max="15872" width="8.7109375" style="95" customWidth="1"/>
    <col min="15873" max="15873" width="31.5703125" style="95" customWidth="1"/>
    <col min="15874" max="15874" width="13.85546875" style="95" customWidth="1"/>
    <col min="15875" max="15875" width="19.140625" style="95" customWidth="1"/>
    <col min="15876" max="15876" width="17.5703125" style="95" customWidth="1"/>
    <col min="15877" max="15877" width="14.7109375" style="95" customWidth="1"/>
    <col min="15878" max="16127" width="9.140625" style="95"/>
    <col min="16128" max="16128" width="8.7109375" style="95" customWidth="1"/>
    <col min="16129" max="16129" width="31.5703125" style="95" customWidth="1"/>
    <col min="16130" max="16130" width="13.85546875" style="95" customWidth="1"/>
    <col min="16131" max="16131" width="19.140625" style="95" customWidth="1"/>
    <col min="16132" max="16132" width="17.5703125" style="95" customWidth="1"/>
    <col min="16133" max="16133" width="14.7109375" style="95" customWidth="1"/>
    <col min="16134" max="16384" width="9.140625" style="95"/>
  </cols>
  <sheetData>
    <row r="1" spans="1:5" ht="23.25" customHeight="1" x14ac:dyDescent="0.25">
      <c r="E1" s="125"/>
    </row>
    <row r="2" spans="1:5" x14ac:dyDescent="0.25">
      <c r="A2" s="95" t="s">
        <v>228</v>
      </c>
    </row>
    <row r="3" spans="1:5" ht="15.75" customHeight="1" x14ac:dyDescent="0.25">
      <c r="B3" s="118" t="s">
        <v>292</v>
      </c>
    </row>
    <row r="4" spans="1:5" x14ac:dyDescent="0.25">
      <c r="B4" s="118" t="s">
        <v>229</v>
      </c>
      <c r="C4" s="127"/>
      <c r="D4" s="118"/>
    </row>
    <row r="5" spans="1:5" x14ac:dyDescent="0.25">
      <c r="B5" s="118" t="s">
        <v>230</v>
      </c>
      <c r="C5" s="127"/>
      <c r="D5" s="118"/>
    </row>
    <row r="6" spans="1:5" ht="26.25" customHeight="1" x14ac:dyDescent="0.25">
      <c r="A6" s="117" t="s">
        <v>231</v>
      </c>
      <c r="E6" s="118" t="s">
        <v>232</v>
      </c>
    </row>
    <row r="8" spans="1:5" ht="28.5" customHeight="1" x14ac:dyDescent="0.25">
      <c r="A8" s="218" t="s">
        <v>293</v>
      </c>
      <c r="B8" s="218"/>
      <c r="C8" s="218"/>
      <c r="D8" s="218"/>
      <c r="E8" s="218"/>
    </row>
    <row r="9" spans="1:5" ht="29.25" customHeight="1" x14ac:dyDescent="0.25">
      <c r="A9" s="218" t="s">
        <v>233</v>
      </c>
      <c r="B9" s="218"/>
      <c r="C9" s="218"/>
      <c r="D9" s="218"/>
      <c r="E9" s="218"/>
    </row>
    <row r="10" spans="1:5" ht="30.75" customHeight="1" x14ac:dyDescent="0.25">
      <c r="A10" s="218" t="s">
        <v>234</v>
      </c>
      <c r="B10" s="218"/>
      <c r="C10" s="218"/>
      <c r="D10" s="218"/>
      <c r="E10" s="218"/>
    </row>
    <row r="11" spans="1:5" ht="30" customHeight="1" x14ac:dyDescent="0.25">
      <c r="A11" s="218" t="s">
        <v>235</v>
      </c>
      <c r="B11" s="218"/>
      <c r="C11" s="218"/>
      <c r="D11" s="218"/>
      <c r="E11" s="218"/>
    </row>
    <row r="12" spans="1:5" ht="29.25" customHeight="1" x14ac:dyDescent="0.25">
      <c r="A12" s="218" t="s">
        <v>236</v>
      </c>
      <c r="B12" s="218"/>
      <c r="C12" s="218"/>
      <c r="D12" s="218"/>
      <c r="E12" s="218"/>
    </row>
    <row r="13" spans="1:5" ht="28.5" customHeight="1" x14ac:dyDescent="0.25">
      <c r="A13" s="218" t="s">
        <v>237</v>
      </c>
      <c r="B13" s="218"/>
      <c r="C13" s="218"/>
      <c r="D13" s="218"/>
      <c r="E13" s="218"/>
    </row>
    <row r="14" spans="1:5" ht="15.75" customHeight="1" x14ac:dyDescent="0.25"/>
    <row r="15" spans="1:5" ht="150" x14ac:dyDescent="0.25">
      <c r="A15" s="121" t="s">
        <v>2</v>
      </c>
      <c r="B15" s="122" t="s">
        <v>239</v>
      </c>
      <c r="C15" s="122" t="s">
        <v>0</v>
      </c>
      <c r="D15" s="122" t="s">
        <v>238</v>
      </c>
      <c r="E15" s="122" t="s">
        <v>1</v>
      </c>
    </row>
    <row r="16" spans="1:5" s="103" customFormat="1" ht="14.25" x14ac:dyDescent="0.2">
      <c r="A16" s="128" t="s">
        <v>8</v>
      </c>
      <c r="B16" s="129"/>
      <c r="C16" s="129"/>
      <c r="D16" s="129"/>
      <c r="E16" s="129"/>
    </row>
    <row r="17" spans="1:5" x14ac:dyDescent="0.25">
      <c r="A17" s="123" t="s">
        <v>53</v>
      </c>
      <c r="B17" s="126" t="s">
        <v>21</v>
      </c>
      <c r="C17" s="122" t="s">
        <v>11</v>
      </c>
      <c r="D17" s="126">
        <v>0.13</v>
      </c>
      <c r="E17" s="126">
        <v>5149.09</v>
      </c>
    </row>
    <row r="18" spans="1:5" s="103" customFormat="1" ht="28.5" x14ac:dyDescent="0.2">
      <c r="A18" s="128" t="s">
        <v>240</v>
      </c>
      <c r="B18" s="129"/>
      <c r="C18" s="129"/>
      <c r="D18" s="129"/>
      <c r="E18" s="129"/>
    </row>
    <row r="19" spans="1:5" ht="30" x14ac:dyDescent="0.25">
      <c r="A19" s="123" t="s">
        <v>241</v>
      </c>
      <c r="B19" s="126">
        <v>4.4000000000000004</v>
      </c>
      <c r="C19" s="122" t="s">
        <v>119</v>
      </c>
      <c r="D19" s="126">
        <f>E19/B19</f>
        <v>2130.6636363636362</v>
      </c>
      <c r="E19" s="126">
        <v>9374.92</v>
      </c>
    </row>
    <row r="20" spans="1:5" ht="30" x14ac:dyDescent="0.25">
      <c r="A20" s="123" t="s">
        <v>242</v>
      </c>
      <c r="B20" s="126" t="s">
        <v>22</v>
      </c>
      <c r="C20" s="122" t="s">
        <v>205</v>
      </c>
      <c r="D20" s="126">
        <f>E20</f>
        <v>1000</v>
      </c>
      <c r="E20" s="126">
        <v>1000</v>
      </c>
    </row>
    <row r="21" spans="1:5" x14ac:dyDescent="0.25">
      <c r="A21" s="123" t="s">
        <v>243</v>
      </c>
      <c r="B21" s="126">
        <v>1</v>
      </c>
      <c r="C21" s="122" t="s">
        <v>13</v>
      </c>
      <c r="D21" s="126">
        <f t="shared" ref="D21:D81" si="0">E21/B21</f>
        <v>1692.13</v>
      </c>
      <c r="E21" s="126">
        <v>1692.13</v>
      </c>
    </row>
    <row r="22" spans="1:5" ht="30" x14ac:dyDescent="0.25">
      <c r="A22" s="123" t="s">
        <v>244</v>
      </c>
      <c r="B22" s="126" t="s">
        <v>223</v>
      </c>
      <c r="C22" s="122" t="s">
        <v>12</v>
      </c>
      <c r="D22" s="126">
        <f>E22</f>
        <v>138226.82999999999</v>
      </c>
      <c r="E22" s="126">
        <v>138226.82999999999</v>
      </c>
    </row>
    <row r="23" spans="1:5" x14ac:dyDescent="0.25">
      <c r="A23" s="123" t="s">
        <v>245</v>
      </c>
      <c r="B23" s="126" t="s">
        <v>223</v>
      </c>
      <c r="C23" s="122" t="s">
        <v>12</v>
      </c>
      <c r="D23" s="126">
        <f t="shared" ref="D23:D30" si="1">E23</f>
        <v>5892.0300000000007</v>
      </c>
      <c r="E23" s="126">
        <f>3581.4+2310.63</f>
        <v>5892.0300000000007</v>
      </c>
    </row>
    <row r="24" spans="1:5" ht="30" x14ac:dyDescent="0.25">
      <c r="A24" s="123" t="s">
        <v>246</v>
      </c>
      <c r="B24" s="126" t="s">
        <v>22</v>
      </c>
      <c r="C24" s="122" t="s">
        <v>11</v>
      </c>
      <c r="D24" s="126">
        <f t="shared" si="1"/>
        <v>182.65</v>
      </c>
      <c r="E24" s="126">
        <v>182.65</v>
      </c>
    </row>
    <row r="25" spans="1:5" s="103" customFormat="1" x14ac:dyDescent="0.2">
      <c r="A25" s="128" t="s">
        <v>247</v>
      </c>
      <c r="B25" s="129"/>
      <c r="C25" s="129"/>
      <c r="D25" s="126"/>
      <c r="E25" s="129"/>
    </row>
    <row r="26" spans="1:5" x14ac:dyDescent="0.25">
      <c r="A26" s="123" t="s">
        <v>248</v>
      </c>
      <c r="B26" s="126" t="s">
        <v>22</v>
      </c>
      <c r="C26" s="122" t="s">
        <v>13</v>
      </c>
      <c r="D26" s="126">
        <f t="shared" si="1"/>
        <v>200</v>
      </c>
      <c r="E26" s="126">
        <v>200</v>
      </c>
    </row>
    <row r="27" spans="1:5" s="103" customFormat="1" ht="28.5" x14ac:dyDescent="0.2">
      <c r="A27" s="128" t="s">
        <v>91</v>
      </c>
      <c r="B27" s="129"/>
      <c r="C27" s="129"/>
      <c r="D27" s="126"/>
      <c r="E27" s="129"/>
    </row>
    <row r="28" spans="1:5" ht="30" x14ac:dyDescent="0.25">
      <c r="A28" s="123" t="s">
        <v>185</v>
      </c>
      <c r="B28" s="126" t="s">
        <v>22</v>
      </c>
      <c r="C28" s="122" t="s">
        <v>11</v>
      </c>
      <c r="D28" s="126">
        <f t="shared" si="1"/>
        <v>22656.92</v>
      </c>
      <c r="E28" s="126">
        <v>22656.92</v>
      </c>
    </row>
    <row r="29" spans="1:5" s="103" customFormat="1" x14ac:dyDescent="0.2">
      <c r="A29" s="128" t="s">
        <v>92</v>
      </c>
      <c r="B29" s="129"/>
      <c r="C29" s="129"/>
      <c r="D29" s="126"/>
      <c r="E29" s="129"/>
    </row>
    <row r="30" spans="1:5" x14ac:dyDescent="0.25">
      <c r="A30" s="123" t="s">
        <v>186</v>
      </c>
      <c r="B30" s="126" t="s">
        <v>222</v>
      </c>
      <c r="C30" s="122" t="s">
        <v>249</v>
      </c>
      <c r="D30" s="126">
        <f t="shared" si="1"/>
        <v>10200</v>
      </c>
      <c r="E30" s="126">
        <v>10200</v>
      </c>
    </row>
    <row r="31" spans="1:5" s="103" customFormat="1" ht="28.5" x14ac:dyDescent="0.2">
      <c r="A31" s="128" t="s">
        <v>250</v>
      </c>
      <c r="B31" s="129"/>
      <c r="C31" s="129"/>
      <c r="D31" s="126"/>
      <c r="E31" s="129"/>
    </row>
    <row r="32" spans="1:5" x14ac:dyDescent="0.25">
      <c r="A32" s="123" t="s">
        <v>251</v>
      </c>
      <c r="B32" s="126">
        <v>1</v>
      </c>
      <c r="C32" s="122" t="s">
        <v>13</v>
      </c>
      <c r="D32" s="126">
        <f t="shared" si="0"/>
        <v>648.30999999999995</v>
      </c>
      <c r="E32" s="126">
        <v>648.30999999999995</v>
      </c>
    </row>
    <row r="33" spans="1:5" ht="30" x14ac:dyDescent="0.25">
      <c r="A33" s="123" t="s">
        <v>210</v>
      </c>
      <c r="B33" s="126">
        <v>2</v>
      </c>
      <c r="C33" s="122" t="s">
        <v>13</v>
      </c>
      <c r="D33" s="126">
        <f t="shared" si="0"/>
        <v>303.29500000000002</v>
      </c>
      <c r="E33" s="126">
        <v>606.59</v>
      </c>
    </row>
    <row r="34" spans="1:5" x14ac:dyDescent="0.25">
      <c r="A34" s="123" t="s">
        <v>252</v>
      </c>
      <c r="B34" s="126">
        <v>1</v>
      </c>
      <c r="C34" s="122" t="s">
        <v>13</v>
      </c>
      <c r="D34" s="126">
        <f t="shared" si="0"/>
        <v>5464.12</v>
      </c>
      <c r="E34" s="126">
        <v>5464.12</v>
      </c>
    </row>
    <row r="35" spans="1:5" x14ac:dyDescent="0.25">
      <c r="A35" s="123" t="s">
        <v>253</v>
      </c>
      <c r="B35" s="126">
        <v>0.04</v>
      </c>
      <c r="C35" s="122" t="s">
        <v>205</v>
      </c>
      <c r="D35" s="126">
        <f t="shared" si="0"/>
        <v>16121.25</v>
      </c>
      <c r="E35" s="126">
        <v>644.85</v>
      </c>
    </row>
    <row r="36" spans="1:5" x14ac:dyDescent="0.25">
      <c r="A36" s="123" t="s">
        <v>189</v>
      </c>
      <c r="B36" s="126">
        <v>4</v>
      </c>
      <c r="C36" s="122" t="s">
        <v>190</v>
      </c>
      <c r="D36" s="126">
        <f t="shared" si="0"/>
        <v>90.897499999999994</v>
      </c>
      <c r="E36" s="126">
        <v>363.59</v>
      </c>
    </row>
    <row r="37" spans="1:5" x14ac:dyDescent="0.25">
      <c r="A37" s="123" t="s">
        <v>98</v>
      </c>
      <c r="B37" s="126">
        <v>1</v>
      </c>
      <c r="C37" s="122" t="s">
        <v>15</v>
      </c>
      <c r="D37" s="126">
        <f t="shared" si="0"/>
        <v>812.33</v>
      </c>
      <c r="E37" s="126">
        <v>812.33</v>
      </c>
    </row>
    <row r="38" spans="1:5" ht="30" x14ac:dyDescent="0.25">
      <c r="A38" s="123" t="s">
        <v>254</v>
      </c>
      <c r="B38" s="126">
        <v>0.57999999999999996</v>
      </c>
      <c r="C38" s="122" t="s">
        <v>16</v>
      </c>
      <c r="D38" s="126">
        <f t="shared" si="0"/>
        <v>3629.7758620689656</v>
      </c>
      <c r="E38" s="126">
        <v>2105.27</v>
      </c>
    </row>
    <row r="39" spans="1:5" ht="30" x14ac:dyDescent="0.25">
      <c r="A39" s="123" t="s">
        <v>110</v>
      </c>
      <c r="B39" s="126">
        <v>0.1</v>
      </c>
      <c r="C39" s="122" t="s">
        <v>16</v>
      </c>
      <c r="D39" s="126">
        <f t="shared" si="0"/>
        <v>1791.3</v>
      </c>
      <c r="E39" s="126">
        <v>179.13</v>
      </c>
    </row>
    <row r="40" spans="1:5" x14ac:dyDescent="0.25">
      <c r="A40" s="123" t="s">
        <v>73</v>
      </c>
      <c r="B40" s="126">
        <v>0.09</v>
      </c>
      <c r="C40" s="122" t="s">
        <v>74</v>
      </c>
      <c r="D40" s="126">
        <f t="shared" si="0"/>
        <v>27237.111111111113</v>
      </c>
      <c r="E40" s="126">
        <v>2451.34</v>
      </c>
    </row>
    <row r="41" spans="1:5" ht="30" x14ac:dyDescent="0.25">
      <c r="A41" s="123" t="s">
        <v>58</v>
      </c>
      <c r="B41" s="126">
        <v>3.4449999999999998</v>
      </c>
      <c r="C41" s="122" t="s">
        <v>16</v>
      </c>
      <c r="D41" s="126">
        <f t="shared" si="0"/>
        <v>1805.2743105950653</v>
      </c>
      <c r="E41" s="126">
        <v>6219.17</v>
      </c>
    </row>
    <row r="42" spans="1:5" ht="30" x14ac:dyDescent="0.25">
      <c r="A42" s="123" t="s">
        <v>61</v>
      </c>
      <c r="B42" s="126">
        <v>7</v>
      </c>
      <c r="C42" s="122" t="s">
        <v>18</v>
      </c>
      <c r="D42" s="126">
        <f t="shared" si="0"/>
        <v>226.74571428571429</v>
      </c>
      <c r="E42" s="126">
        <v>1587.22</v>
      </c>
    </row>
    <row r="43" spans="1:5" x14ac:dyDescent="0.25">
      <c r="A43" s="123" t="s">
        <v>195</v>
      </c>
      <c r="B43" s="126">
        <v>2</v>
      </c>
      <c r="C43" s="122" t="s">
        <v>190</v>
      </c>
      <c r="D43" s="126">
        <f t="shared" si="0"/>
        <v>73.19</v>
      </c>
      <c r="E43" s="126">
        <v>146.38</v>
      </c>
    </row>
    <row r="44" spans="1:5" x14ac:dyDescent="0.25">
      <c r="A44" s="123" t="s">
        <v>255</v>
      </c>
      <c r="B44" s="126">
        <v>1</v>
      </c>
      <c r="C44" s="122" t="s">
        <v>13</v>
      </c>
      <c r="D44" s="126">
        <f t="shared" si="0"/>
        <v>7308.67</v>
      </c>
      <c r="E44" s="126">
        <v>7308.67</v>
      </c>
    </row>
    <row r="45" spans="1:5" x14ac:dyDescent="0.25">
      <c r="A45" s="123" t="s">
        <v>256</v>
      </c>
      <c r="B45" s="126">
        <v>1</v>
      </c>
      <c r="C45" s="122" t="s">
        <v>190</v>
      </c>
      <c r="D45" s="126">
        <f t="shared" si="0"/>
        <v>1679.59</v>
      </c>
      <c r="E45" s="126">
        <v>1679.59</v>
      </c>
    </row>
    <row r="46" spans="1:5" x14ac:dyDescent="0.25">
      <c r="A46" s="123" t="s">
        <v>257</v>
      </c>
      <c r="B46" s="126">
        <v>1</v>
      </c>
      <c r="C46" s="122" t="s">
        <v>13</v>
      </c>
      <c r="D46" s="126">
        <f t="shared" si="0"/>
        <v>1343.46</v>
      </c>
      <c r="E46" s="126">
        <v>1343.46</v>
      </c>
    </row>
    <row r="47" spans="1:5" ht="30" x14ac:dyDescent="0.25">
      <c r="A47" s="123" t="s">
        <v>197</v>
      </c>
      <c r="B47" s="126">
        <v>1</v>
      </c>
      <c r="C47" s="122" t="s">
        <v>103</v>
      </c>
      <c r="D47" s="126">
        <f t="shared" si="0"/>
        <v>93.51</v>
      </c>
      <c r="E47" s="126">
        <v>93.51</v>
      </c>
    </row>
    <row r="48" spans="1:5" ht="30" x14ac:dyDescent="0.25">
      <c r="A48" s="123" t="s">
        <v>258</v>
      </c>
      <c r="B48" s="126">
        <v>1</v>
      </c>
      <c r="C48" s="122" t="s">
        <v>19</v>
      </c>
      <c r="D48" s="126">
        <f t="shared" si="0"/>
        <v>716.63</v>
      </c>
      <c r="E48" s="126">
        <v>716.63</v>
      </c>
    </row>
    <row r="49" spans="1:5" ht="30" x14ac:dyDescent="0.25">
      <c r="A49" s="123" t="s">
        <v>259</v>
      </c>
      <c r="B49" s="126">
        <v>1</v>
      </c>
      <c r="C49" s="122" t="s">
        <v>19</v>
      </c>
      <c r="D49" s="126">
        <f t="shared" si="0"/>
        <v>610.09</v>
      </c>
      <c r="E49" s="126">
        <v>610.09</v>
      </c>
    </row>
    <row r="50" spans="1:5" x14ac:dyDescent="0.25">
      <c r="A50" s="123" t="s">
        <v>260</v>
      </c>
      <c r="B50" s="126">
        <v>1</v>
      </c>
      <c r="C50" s="122" t="s">
        <v>261</v>
      </c>
      <c r="D50" s="126">
        <f t="shared" si="0"/>
        <v>274.52999999999997</v>
      </c>
      <c r="E50" s="126">
        <v>274.52999999999997</v>
      </c>
    </row>
    <row r="51" spans="1:5" x14ac:dyDescent="0.25">
      <c r="A51" s="123" t="s">
        <v>64</v>
      </c>
      <c r="B51" s="126">
        <v>34</v>
      </c>
      <c r="C51" s="122" t="s">
        <v>19</v>
      </c>
      <c r="D51" s="126">
        <f t="shared" si="0"/>
        <v>271.43764705882353</v>
      </c>
      <c r="E51" s="126">
        <v>9228.8799999999992</v>
      </c>
    </row>
    <row r="52" spans="1:5" ht="30" x14ac:dyDescent="0.25">
      <c r="A52" s="123" t="s">
        <v>262</v>
      </c>
      <c r="B52" s="126">
        <v>1</v>
      </c>
      <c r="C52" s="122" t="s">
        <v>263</v>
      </c>
      <c r="D52" s="126">
        <f t="shared" si="0"/>
        <v>76.540000000000006</v>
      </c>
      <c r="E52" s="126">
        <v>76.540000000000006</v>
      </c>
    </row>
    <row r="53" spans="1:5" s="103" customFormat="1" ht="28.5" x14ac:dyDescent="0.2">
      <c r="A53" s="128" t="s">
        <v>264</v>
      </c>
      <c r="B53" s="129"/>
      <c r="C53" s="129"/>
      <c r="D53" s="126"/>
      <c r="E53" s="129"/>
    </row>
    <row r="54" spans="1:5" ht="30" x14ac:dyDescent="0.25">
      <c r="A54" s="123" t="s">
        <v>265</v>
      </c>
      <c r="B54" s="126">
        <v>2.5000000000000001E-2</v>
      </c>
      <c r="C54" s="122" t="s">
        <v>205</v>
      </c>
      <c r="D54" s="126">
        <f t="shared" si="0"/>
        <v>32410.399999999998</v>
      </c>
      <c r="E54" s="126">
        <v>810.26</v>
      </c>
    </row>
    <row r="55" spans="1:5" x14ac:dyDescent="0.25">
      <c r="A55" s="123" t="s">
        <v>266</v>
      </c>
      <c r="B55" s="126">
        <v>2.1000000000000001E-2</v>
      </c>
      <c r="C55" s="122" t="s">
        <v>80</v>
      </c>
      <c r="D55" s="126">
        <f t="shared" si="0"/>
        <v>6184.7619047619046</v>
      </c>
      <c r="E55" s="126">
        <v>129.88</v>
      </c>
    </row>
    <row r="56" spans="1:5" ht="30" x14ac:dyDescent="0.25">
      <c r="A56" s="123" t="s">
        <v>267</v>
      </c>
      <c r="B56" s="126">
        <v>0.01</v>
      </c>
      <c r="C56" s="122" t="s">
        <v>268</v>
      </c>
      <c r="D56" s="126">
        <f t="shared" si="0"/>
        <v>21374</v>
      </c>
      <c r="E56" s="126">
        <v>213.74</v>
      </c>
    </row>
    <row r="57" spans="1:5" ht="30" x14ac:dyDescent="0.25">
      <c r="A57" s="123" t="s">
        <v>212</v>
      </c>
      <c r="B57" s="126">
        <v>0.14899999999999999</v>
      </c>
      <c r="C57" s="122" t="s">
        <v>213</v>
      </c>
      <c r="D57" s="126">
        <f t="shared" si="0"/>
        <v>2579.7986577181209</v>
      </c>
      <c r="E57" s="126">
        <v>384.39</v>
      </c>
    </row>
    <row r="58" spans="1:5" x14ac:dyDescent="0.25">
      <c r="A58" s="123" t="s">
        <v>269</v>
      </c>
      <c r="B58" s="126">
        <v>8.9999999999999993E-3</v>
      </c>
      <c r="C58" s="122" t="s">
        <v>80</v>
      </c>
      <c r="D58" s="126">
        <f t="shared" si="0"/>
        <v>20410</v>
      </c>
      <c r="E58" s="126">
        <v>183.69</v>
      </c>
    </row>
    <row r="59" spans="1:5" x14ac:dyDescent="0.25">
      <c r="A59" s="123" t="s">
        <v>270</v>
      </c>
      <c r="B59" s="126">
        <v>2.5000000000000001E-2</v>
      </c>
      <c r="C59" s="122" t="s">
        <v>205</v>
      </c>
      <c r="D59" s="126">
        <f t="shared" si="0"/>
        <v>45610</v>
      </c>
      <c r="E59" s="126">
        <v>1140.25</v>
      </c>
    </row>
    <row r="60" spans="1:5" x14ac:dyDescent="0.25">
      <c r="A60" s="123" t="s">
        <v>271</v>
      </c>
      <c r="B60" s="126">
        <v>3.0000000000000001E-3</v>
      </c>
      <c r="C60" s="122" t="s">
        <v>205</v>
      </c>
      <c r="D60" s="126">
        <f t="shared" si="0"/>
        <v>215316.66666666669</v>
      </c>
      <c r="E60" s="126">
        <v>645.95000000000005</v>
      </c>
    </row>
    <row r="61" spans="1:5" ht="45" x14ac:dyDescent="0.25">
      <c r="A61" s="123" t="s">
        <v>272</v>
      </c>
      <c r="B61" s="126">
        <v>6.0000000000000001E-3</v>
      </c>
      <c r="C61" s="122" t="s">
        <v>80</v>
      </c>
      <c r="D61" s="126">
        <f t="shared" si="0"/>
        <v>10685</v>
      </c>
      <c r="E61" s="126">
        <v>64.11</v>
      </c>
    </row>
    <row r="62" spans="1:5" ht="30" x14ac:dyDescent="0.25">
      <c r="A62" s="123" t="s">
        <v>273</v>
      </c>
      <c r="B62" s="126">
        <v>3.0000000000000001E-3</v>
      </c>
      <c r="C62" s="122" t="s">
        <v>80</v>
      </c>
      <c r="D62" s="126">
        <f t="shared" si="0"/>
        <v>16633.333333333332</v>
      </c>
      <c r="E62" s="126">
        <v>49.9</v>
      </c>
    </row>
    <row r="63" spans="1:5" x14ac:dyDescent="0.25">
      <c r="A63" s="123" t="s">
        <v>120</v>
      </c>
      <c r="B63" s="126">
        <v>0.36</v>
      </c>
      <c r="C63" s="122" t="s">
        <v>17</v>
      </c>
      <c r="D63" s="126">
        <f t="shared" si="0"/>
        <v>4064.3055555555561</v>
      </c>
      <c r="E63" s="126">
        <v>1463.15</v>
      </c>
    </row>
    <row r="64" spans="1:5" x14ac:dyDescent="0.25">
      <c r="A64" s="123" t="s">
        <v>274</v>
      </c>
      <c r="B64" s="126">
        <v>0.21199999999999999</v>
      </c>
      <c r="C64" s="122" t="s">
        <v>112</v>
      </c>
      <c r="D64" s="126">
        <f t="shared" si="0"/>
        <v>23058.915094339623</v>
      </c>
      <c r="E64" s="126">
        <v>4888.49</v>
      </c>
    </row>
    <row r="65" spans="1:5" x14ac:dyDescent="0.25">
      <c r="A65" s="123" t="s">
        <v>275</v>
      </c>
      <c r="B65" s="126">
        <v>1.1599999999999999</v>
      </c>
      <c r="C65" s="122" t="s">
        <v>12</v>
      </c>
      <c r="D65" s="126">
        <f t="shared" si="0"/>
        <v>2456.844827586207</v>
      </c>
      <c r="E65" s="126">
        <v>2849.94</v>
      </c>
    </row>
    <row r="66" spans="1:5" ht="30" x14ac:dyDescent="0.25">
      <c r="A66" s="123" t="s">
        <v>276</v>
      </c>
      <c r="B66" s="126">
        <v>0.5</v>
      </c>
      <c r="C66" s="122" t="s">
        <v>12</v>
      </c>
      <c r="D66" s="126">
        <f t="shared" si="0"/>
        <v>796.66</v>
      </c>
      <c r="E66" s="126">
        <v>398.33</v>
      </c>
    </row>
    <row r="67" spans="1:5" x14ac:dyDescent="0.25">
      <c r="A67" s="123" t="s">
        <v>277</v>
      </c>
      <c r="B67" s="126">
        <v>0.01</v>
      </c>
      <c r="C67" s="122" t="s">
        <v>17</v>
      </c>
      <c r="D67" s="126">
        <f t="shared" si="0"/>
        <v>182621</v>
      </c>
      <c r="E67" s="126">
        <v>1826.21</v>
      </c>
    </row>
    <row r="68" spans="1:5" ht="30" x14ac:dyDescent="0.25">
      <c r="A68" s="123" t="s">
        <v>146</v>
      </c>
      <c r="B68" s="126">
        <v>3.3000000000000002E-2</v>
      </c>
      <c r="C68" s="122" t="s">
        <v>15</v>
      </c>
      <c r="D68" s="126">
        <f t="shared" si="0"/>
        <v>50024.84848484848</v>
      </c>
      <c r="E68" s="126">
        <v>1650.82</v>
      </c>
    </row>
    <row r="69" spans="1:5" x14ac:dyDescent="0.25">
      <c r="A69" s="123" t="s">
        <v>278</v>
      </c>
      <c r="B69" s="126">
        <v>0.01</v>
      </c>
      <c r="C69" s="122" t="s">
        <v>17</v>
      </c>
      <c r="D69" s="126">
        <f t="shared" si="0"/>
        <v>152998</v>
      </c>
      <c r="E69" s="126">
        <v>1529.98</v>
      </c>
    </row>
    <row r="70" spans="1:5" ht="30" x14ac:dyDescent="0.25">
      <c r="A70" s="123" t="s">
        <v>279</v>
      </c>
      <c r="B70" s="126">
        <v>1</v>
      </c>
      <c r="C70" s="122" t="s">
        <v>13</v>
      </c>
      <c r="D70" s="126">
        <f t="shared" si="0"/>
        <v>591.61</v>
      </c>
      <c r="E70" s="126">
        <v>591.61</v>
      </c>
    </row>
    <row r="71" spans="1:5" x14ac:dyDescent="0.25">
      <c r="A71" s="123" t="s">
        <v>121</v>
      </c>
      <c r="B71" s="126">
        <v>0.03</v>
      </c>
      <c r="C71" s="122" t="s">
        <v>17</v>
      </c>
      <c r="D71" s="126">
        <f t="shared" si="0"/>
        <v>45952.666666666664</v>
      </c>
      <c r="E71" s="126">
        <v>1378.58</v>
      </c>
    </row>
    <row r="72" spans="1:5" x14ac:dyDescent="0.25">
      <c r="A72" s="123" t="s">
        <v>280</v>
      </c>
      <c r="B72" s="126">
        <v>0.16500000000000001</v>
      </c>
      <c r="C72" s="122" t="s">
        <v>213</v>
      </c>
      <c r="D72" s="126">
        <f t="shared" si="0"/>
        <v>1398.7878787878788</v>
      </c>
      <c r="E72" s="126">
        <v>230.8</v>
      </c>
    </row>
    <row r="73" spans="1:5" ht="30" x14ac:dyDescent="0.25">
      <c r="A73" s="123" t="s">
        <v>114</v>
      </c>
      <c r="B73" s="126">
        <v>0.8</v>
      </c>
      <c r="C73" s="122" t="s">
        <v>113</v>
      </c>
      <c r="D73" s="126">
        <f t="shared" si="0"/>
        <v>2139.2124999999996</v>
      </c>
      <c r="E73" s="126">
        <v>1711.37</v>
      </c>
    </row>
    <row r="74" spans="1:5" ht="30" x14ac:dyDescent="0.25">
      <c r="A74" s="123" t="s">
        <v>65</v>
      </c>
      <c r="B74" s="126">
        <v>1.7250000000000001</v>
      </c>
      <c r="C74" s="122" t="s">
        <v>16</v>
      </c>
      <c r="D74" s="126">
        <f t="shared" si="0"/>
        <v>1814.2782608695652</v>
      </c>
      <c r="E74" s="126">
        <v>3129.63</v>
      </c>
    </row>
    <row r="75" spans="1:5" ht="30" x14ac:dyDescent="0.25">
      <c r="A75" s="123" t="s">
        <v>115</v>
      </c>
      <c r="B75" s="126">
        <v>1.7250000000000001</v>
      </c>
      <c r="C75" s="122" t="s">
        <v>16</v>
      </c>
      <c r="D75" s="126">
        <f t="shared" si="0"/>
        <v>1834.2608695652173</v>
      </c>
      <c r="E75" s="126">
        <v>3164.1</v>
      </c>
    </row>
    <row r="76" spans="1:5" ht="30" x14ac:dyDescent="0.25">
      <c r="A76" s="123" t="s">
        <v>281</v>
      </c>
      <c r="B76" s="126">
        <v>80</v>
      </c>
      <c r="C76" s="122" t="s">
        <v>66</v>
      </c>
      <c r="D76" s="126">
        <f t="shared" si="0"/>
        <v>36.686250000000001</v>
      </c>
      <c r="E76" s="126">
        <v>2934.9</v>
      </c>
    </row>
    <row r="77" spans="1:5" ht="30" x14ac:dyDescent="0.25">
      <c r="A77" s="123" t="s">
        <v>282</v>
      </c>
      <c r="B77" s="126">
        <v>80</v>
      </c>
      <c r="C77" s="122" t="s">
        <v>283</v>
      </c>
      <c r="D77" s="126">
        <f t="shared" si="0"/>
        <v>72.225125000000006</v>
      </c>
      <c r="E77" s="126">
        <v>5778.01</v>
      </c>
    </row>
    <row r="78" spans="1:5" ht="30" x14ac:dyDescent="0.25">
      <c r="A78" s="123" t="s">
        <v>116</v>
      </c>
      <c r="B78" s="126">
        <v>140</v>
      </c>
      <c r="C78" s="122" t="s">
        <v>107</v>
      </c>
      <c r="D78" s="126">
        <f t="shared" si="0"/>
        <v>52.49885714285714</v>
      </c>
      <c r="E78" s="126">
        <v>7349.84</v>
      </c>
    </row>
    <row r="79" spans="1:5" ht="30" x14ac:dyDescent="0.25">
      <c r="A79" s="123" t="s">
        <v>201</v>
      </c>
      <c r="B79" s="126" t="s">
        <v>294</v>
      </c>
      <c r="C79" s="122" t="s">
        <v>16</v>
      </c>
      <c r="D79" s="126">
        <f>E79</f>
        <v>9253.49</v>
      </c>
      <c r="E79" s="126">
        <v>9253.49</v>
      </c>
    </row>
    <row r="80" spans="1:5" x14ac:dyDescent="0.25">
      <c r="A80" s="123" t="s">
        <v>284</v>
      </c>
      <c r="B80" s="126">
        <v>8</v>
      </c>
      <c r="C80" s="122" t="s">
        <v>285</v>
      </c>
      <c r="D80" s="126">
        <f t="shared" si="0"/>
        <v>239.53375</v>
      </c>
      <c r="E80" s="126">
        <v>1916.27</v>
      </c>
    </row>
    <row r="81" spans="1:5" x14ac:dyDescent="0.25">
      <c r="A81" s="123" t="s">
        <v>202</v>
      </c>
      <c r="B81" s="126">
        <v>0.01</v>
      </c>
      <c r="C81" s="122" t="s">
        <v>81</v>
      </c>
      <c r="D81" s="126">
        <f t="shared" si="0"/>
        <v>28281</v>
      </c>
      <c r="E81" s="126">
        <v>282.81</v>
      </c>
    </row>
    <row r="82" spans="1:5" x14ac:dyDescent="0.25">
      <c r="A82" s="123" t="s">
        <v>286</v>
      </c>
      <c r="B82" s="126">
        <v>0.02</v>
      </c>
      <c r="C82" s="122" t="s">
        <v>81</v>
      </c>
      <c r="D82" s="126">
        <f t="shared" ref="D82:D87" si="2">E82/B82</f>
        <v>18724</v>
      </c>
      <c r="E82" s="126">
        <v>374.48</v>
      </c>
    </row>
    <row r="83" spans="1:5" x14ac:dyDescent="0.25">
      <c r="A83" s="123" t="s">
        <v>108</v>
      </c>
      <c r="B83" s="126">
        <v>0.02</v>
      </c>
      <c r="C83" s="122" t="s">
        <v>81</v>
      </c>
      <c r="D83" s="126">
        <f t="shared" si="2"/>
        <v>34613</v>
      </c>
      <c r="E83" s="126">
        <v>692.26</v>
      </c>
    </row>
    <row r="84" spans="1:5" x14ac:dyDescent="0.25">
      <c r="A84" s="123" t="s">
        <v>203</v>
      </c>
      <c r="B84" s="126">
        <v>0.02</v>
      </c>
      <c r="C84" s="122" t="s">
        <v>17</v>
      </c>
      <c r="D84" s="126">
        <f t="shared" si="2"/>
        <v>19381</v>
      </c>
      <c r="E84" s="126">
        <v>387.62</v>
      </c>
    </row>
    <row r="85" spans="1:5" x14ac:dyDescent="0.25">
      <c r="A85" s="123" t="s">
        <v>287</v>
      </c>
      <c r="B85" s="126">
        <v>8.9999999999999993E-3</v>
      </c>
      <c r="C85" s="122" t="s">
        <v>80</v>
      </c>
      <c r="D85" s="126">
        <f t="shared" si="2"/>
        <v>14627.777777777779</v>
      </c>
      <c r="E85" s="126">
        <v>131.65</v>
      </c>
    </row>
    <row r="86" spans="1:5" ht="30" x14ac:dyDescent="0.25">
      <c r="A86" s="123" t="s">
        <v>82</v>
      </c>
      <c r="B86" s="126">
        <v>0.03</v>
      </c>
      <c r="C86" s="122" t="s">
        <v>17</v>
      </c>
      <c r="D86" s="126">
        <f t="shared" si="2"/>
        <v>47573.666666666672</v>
      </c>
      <c r="E86" s="126">
        <v>1427.21</v>
      </c>
    </row>
    <row r="87" spans="1:5" ht="30" x14ac:dyDescent="0.25">
      <c r="A87" s="123" t="s">
        <v>204</v>
      </c>
      <c r="B87" s="126">
        <v>2.5000000000000001E-2</v>
      </c>
      <c r="C87" s="122" t="s">
        <v>205</v>
      </c>
      <c r="D87" s="126">
        <f t="shared" si="2"/>
        <v>66103.599999999991</v>
      </c>
      <c r="E87" s="126">
        <v>1652.59</v>
      </c>
    </row>
    <row r="88" spans="1:5" s="103" customFormat="1" ht="28.5" x14ac:dyDescent="0.2">
      <c r="A88" s="128" t="s">
        <v>38</v>
      </c>
      <c r="B88" s="129"/>
      <c r="C88" s="129"/>
      <c r="D88" s="129"/>
      <c r="E88" s="129"/>
    </row>
    <row r="89" spans="1:5" ht="30" x14ac:dyDescent="0.25">
      <c r="A89" s="123" t="s">
        <v>56</v>
      </c>
      <c r="B89" s="126" t="s">
        <v>222</v>
      </c>
      <c r="C89" s="122" t="s">
        <v>11</v>
      </c>
      <c r="D89" s="126">
        <f>E89</f>
        <v>9326.27</v>
      </c>
      <c r="E89" s="126">
        <v>9326.27</v>
      </c>
    </row>
    <row r="90" spans="1:5" s="103" customFormat="1" ht="14.25" x14ac:dyDescent="0.2">
      <c r="A90" s="128" t="s">
        <v>77</v>
      </c>
      <c r="B90" s="129"/>
      <c r="C90" s="129"/>
      <c r="D90" s="129"/>
      <c r="E90" s="129"/>
    </row>
    <row r="91" spans="1:5" x14ac:dyDescent="0.25">
      <c r="A91" s="123" t="s">
        <v>78</v>
      </c>
      <c r="B91" s="126" t="s">
        <v>222</v>
      </c>
      <c r="C91" s="122" t="s">
        <v>11</v>
      </c>
      <c r="D91" s="126">
        <f>E91</f>
        <v>21600</v>
      </c>
      <c r="E91" s="126">
        <v>21600</v>
      </c>
    </row>
    <row r="92" spans="1:5" s="28" customFormat="1" x14ac:dyDescent="0.25">
      <c r="A92" s="35" t="s">
        <v>10</v>
      </c>
      <c r="B92" s="40"/>
      <c r="C92" s="40"/>
      <c r="D92" s="60"/>
      <c r="E92" s="61"/>
    </row>
    <row r="93" spans="1:5" s="28" customFormat="1" x14ac:dyDescent="0.25">
      <c r="A93" s="135" t="s">
        <v>298</v>
      </c>
      <c r="B93" s="41"/>
      <c r="C93" s="41"/>
      <c r="D93" s="58"/>
      <c r="E93" s="136">
        <v>8640</v>
      </c>
    </row>
    <row r="94" spans="1:5" s="28" customFormat="1" x14ac:dyDescent="0.25">
      <c r="A94" s="36" t="s">
        <v>69</v>
      </c>
      <c r="B94" s="41" t="s">
        <v>21</v>
      </c>
      <c r="C94" s="41" t="s">
        <v>11</v>
      </c>
      <c r="D94" s="58">
        <f>E94</f>
        <v>33731.735000000008</v>
      </c>
      <c r="E94" s="59">
        <f>SUM(E17:E93)*10%</f>
        <v>33731.735000000008</v>
      </c>
    </row>
    <row r="95" spans="1:5" s="103" customFormat="1" ht="14.25" x14ac:dyDescent="0.2">
      <c r="A95" s="130" t="s">
        <v>24</v>
      </c>
      <c r="B95" s="131"/>
      <c r="C95" s="132"/>
      <c r="D95" s="133"/>
      <c r="E95" s="131">
        <f>SUM(E17:E94)</f>
        <v>371049.08500000002</v>
      </c>
    </row>
    <row r="98" spans="1:5" ht="39.75" customHeight="1" x14ac:dyDescent="0.25">
      <c r="A98" s="218" t="s">
        <v>299</v>
      </c>
      <c r="B98" s="218"/>
      <c r="C98" s="218"/>
      <c r="D98" s="218"/>
      <c r="E98" s="218"/>
    </row>
    <row r="99" spans="1:5" ht="27.75" customHeight="1" x14ac:dyDescent="0.25">
      <c r="A99" s="218" t="s">
        <v>288</v>
      </c>
      <c r="B99" s="218"/>
      <c r="C99" s="218"/>
      <c r="D99" s="218"/>
      <c r="E99" s="218"/>
    </row>
    <row r="100" spans="1:5" ht="24" customHeight="1" x14ac:dyDescent="0.25">
      <c r="A100" s="218" t="s">
        <v>289</v>
      </c>
      <c r="B100" s="218"/>
      <c r="C100" s="218"/>
      <c r="D100" s="218"/>
      <c r="E100" s="218"/>
    </row>
    <row r="101" spans="1:5" ht="30.75" customHeight="1" x14ac:dyDescent="0.25">
      <c r="A101" s="218" t="s">
        <v>290</v>
      </c>
      <c r="B101" s="218"/>
      <c r="C101" s="218"/>
      <c r="D101" s="218"/>
      <c r="E101" s="218"/>
    </row>
    <row r="103" spans="1:5" ht="24.75" customHeight="1" x14ac:dyDescent="0.25"/>
    <row r="104" spans="1:5" ht="18.75" customHeight="1" x14ac:dyDescent="0.25">
      <c r="A104" s="119" t="s">
        <v>300</v>
      </c>
    </row>
    <row r="105" spans="1:5" ht="15.75" customHeight="1" x14ac:dyDescent="0.25">
      <c r="A105" s="120" t="s">
        <v>295</v>
      </c>
    </row>
    <row r="106" spans="1:5" ht="10.5" customHeight="1" x14ac:dyDescent="0.25">
      <c r="B106" s="118"/>
      <c r="D106" s="118" t="s">
        <v>26</v>
      </c>
    </row>
    <row r="108" spans="1:5" x14ac:dyDescent="0.25">
      <c r="A108" s="119" t="s">
        <v>291</v>
      </c>
    </row>
    <row r="109" spans="1:5" ht="10.5" customHeight="1" x14ac:dyDescent="0.25">
      <c r="B109" s="118"/>
      <c r="D109" s="118" t="s">
        <v>26</v>
      </c>
    </row>
    <row r="110" spans="1:5" ht="11.25" customHeight="1" x14ac:dyDescent="0.25"/>
  </sheetData>
  <mergeCells count="10">
    <mergeCell ref="A100:E100"/>
    <mergeCell ref="A101:E101"/>
    <mergeCell ref="A98:E98"/>
    <mergeCell ref="A99:E99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workbookViewId="0">
      <selection activeCell="A10" sqref="A1:XFD1048576"/>
    </sheetView>
  </sheetViews>
  <sheetFormatPr defaultColWidth="9.140625" defaultRowHeight="15" x14ac:dyDescent="0.25"/>
  <cols>
    <col min="1" max="1" width="12.5703125" style="92" customWidth="1"/>
    <col min="2" max="2" width="14.5703125" style="92" customWidth="1"/>
    <col min="3" max="3" width="19.5703125" style="92" customWidth="1"/>
    <col min="4" max="4" width="14.42578125" style="92" customWidth="1"/>
    <col min="5" max="5" width="18.28515625" style="92" customWidth="1"/>
    <col min="6" max="6" width="16.28515625" style="92" customWidth="1"/>
    <col min="7" max="16384" width="9.140625" style="92"/>
  </cols>
  <sheetData>
    <row r="1" spans="1:19" s="63" customFormat="1" ht="35.25" customHeight="1" x14ac:dyDescent="0.3">
      <c r="A1" s="209" t="s">
        <v>301</v>
      </c>
      <c r="B1" s="209"/>
      <c r="C1" s="209"/>
      <c r="D1" s="209"/>
      <c r="E1" s="209"/>
      <c r="F1" s="209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302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210" t="s">
        <v>152</v>
      </c>
      <c r="B5" s="210"/>
      <c r="C5" s="210"/>
      <c r="D5" s="210"/>
      <c r="E5" s="210"/>
      <c r="F5" s="210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6" t="s">
        <v>153</v>
      </c>
      <c r="B6" s="106">
        <v>4</v>
      </c>
      <c r="C6" s="106" t="s">
        <v>154</v>
      </c>
      <c r="D6" s="134">
        <v>2372.9</v>
      </c>
      <c r="E6" s="106" t="s">
        <v>155</v>
      </c>
      <c r="F6" s="108">
        <v>1402.5</v>
      </c>
      <c r="G6" s="68"/>
      <c r="H6" s="70"/>
      <c r="I6" s="71"/>
      <c r="J6" s="72"/>
      <c r="K6" s="138"/>
      <c r="L6" s="74"/>
      <c r="M6" s="74"/>
      <c r="N6" s="74"/>
      <c r="O6" s="74"/>
      <c r="P6" s="75"/>
      <c r="Q6" s="211"/>
      <c r="R6" s="212"/>
      <c r="S6" s="76"/>
    </row>
    <row r="7" spans="1:19" s="79" customFormat="1" ht="32.25" customHeight="1" x14ac:dyDescent="0.25">
      <c r="A7" s="106" t="s">
        <v>156</v>
      </c>
      <c r="B7" s="106">
        <v>3</v>
      </c>
      <c r="C7" s="106" t="s">
        <v>157</v>
      </c>
      <c r="D7" s="134">
        <v>927.5</v>
      </c>
      <c r="E7" s="106" t="s">
        <v>158</v>
      </c>
      <c r="F7" s="108">
        <v>935</v>
      </c>
      <c r="G7" s="68"/>
      <c r="H7" s="70"/>
      <c r="I7" s="71"/>
      <c r="J7" s="72"/>
      <c r="K7" s="138"/>
      <c r="L7" s="74"/>
      <c r="M7" s="74"/>
      <c r="N7" s="74"/>
      <c r="O7" s="74"/>
      <c r="P7" s="75"/>
      <c r="Q7" s="211"/>
      <c r="R7" s="213"/>
      <c r="S7" s="78"/>
    </row>
    <row r="8" spans="1:19" s="79" customFormat="1" ht="48.75" customHeight="1" x14ac:dyDescent="0.25">
      <c r="A8" s="106" t="s">
        <v>159</v>
      </c>
      <c r="B8" s="106">
        <v>36</v>
      </c>
      <c r="C8" s="106" t="s">
        <v>160</v>
      </c>
      <c r="D8" s="108">
        <v>282.3</v>
      </c>
      <c r="E8" s="106" t="s">
        <v>161</v>
      </c>
      <c r="F8" s="108">
        <v>508</v>
      </c>
      <c r="G8" s="68"/>
      <c r="H8" s="70"/>
      <c r="I8" s="71"/>
      <c r="J8" s="72"/>
      <c r="K8" s="138"/>
      <c r="L8" s="74"/>
      <c r="M8" s="74"/>
      <c r="N8" s="74"/>
      <c r="O8" s="74"/>
      <c r="P8" s="75"/>
      <c r="Q8" s="211"/>
      <c r="R8" s="212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138"/>
      <c r="L9" s="74"/>
      <c r="M9" s="74"/>
      <c r="N9" s="74"/>
      <c r="O9" s="74"/>
      <c r="P9" s="68"/>
      <c r="Q9" s="138"/>
      <c r="R9" s="139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137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206" t="s">
        <v>162</v>
      </c>
      <c r="B11" s="207"/>
      <c r="C11" s="207"/>
      <c r="D11" s="207"/>
      <c r="E11" s="208"/>
      <c r="F11" s="86" t="s">
        <v>163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11" customFormat="1" ht="30" customHeight="1" x14ac:dyDescent="0.25">
      <c r="A12" s="199" t="s">
        <v>164</v>
      </c>
      <c r="B12" s="200"/>
      <c r="C12" s="200"/>
      <c r="D12" s="200"/>
      <c r="E12" s="201"/>
      <c r="F12" s="109">
        <v>763400.49500000011</v>
      </c>
      <c r="G12" s="110"/>
    </row>
    <row r="13" spans="1:19" s="111" customFormat="1" ht="30" customHeight="1" x14ac:dyDescent="0.25">
      <c r="A13" s="199" t="s">
        <v>165</v>
      </c>
      <c r="B13" s="200"/>
      <c r="C13" s="200"/>
      <c r="D13" s="200"/>
      <c r="E13" s="201"/>
      <c r="F13" s="109">
        <v>281085.29999999993</v>
      </c>
    </row>
    <row r="14" spans="1:19" s="111" customFormat="1" ht="30" customHeight="1" x14ac:dyDescent="0.25">
      <c r="A14" s="199" t="s">
        <v>166</v>
      </c>
      <c r="B14" s="200"/>
      <c r="C14" s="200"/>
      <c r="D14" s="200"/>
      <c r="E14" s="201"/>
      <c r="F14" s="112">
        <f>SUM(F15:F17)</f>
        <v>592017.44999999995</v>
      </c>
    </row>
    <row r="15" spans="1:19" s="85" customFormat="1" ht="28.5" customHeight="1" x14ac:dyDescent="0.25">
      <c r="A15" s="203" t="s">
        <v>167</v>
      </c>
      <c r="B15" s="204"/>
      <c r="C15" s="204"/>
      <c r="D15" s="204"/>
      <c r="E15" s="205"/>
      <c r="F15" s="88">
        <f>441826.77-5696.79+737.6-26944.89-1540.68</f>
        <v>408382.01</v>
      </c>
    </row>
    <row r="16" spans="1:19" s="85" customFormat="1" ht="24.75" customHeight="1" x14ac:dyDescent="0.25">
      <c r="A16" s="203" t="s">
        <v>168</v>
      </c>
      <c r="B16" s="204"/>
      <c r="C16" s="204"/>
      <c r="D16" s="204"/>
      <c r="E16" s="205"/>
      <c r="F16" s="88">
        <v>159335.44</v>
      </c>
    </row>
    <row r="17" spans="1:19" s="85" customFormat="1" ht="30" customHeight="1" x14ac:dyDescent="0.25">
      <c r="A17" s="203" t="s">
        <v>169</v>
      </c>
      <c r="B17" s="204"/>
      <c r="C17" s="204"/>
      <c r="D17" s="204"/>
      <c r="E17" s="205"/>
      <c r="F17" s="88">
        <v>24300</v>
      </c>
    </row>
    <row r="18" spans="1:19" s="111" customFormat="1" ht="30" customHeight="1" x14ac:dyDescent="0.25">
      <c r="A18" s="199" t="s">
        <v>170</v>
      </c>
      <c r="B18" s="200"/>
      <c r="C18" s="200"/>
      <c r="D18" s="200"/>
      <c r="E18" s="201"/>
      <c r="F18" s="112">
        <f>SUM(F19:F21)</f>
        <v>535619.69999999995</v>
      </c>
    </row>
    <row r="19" spans="1:19" s="85" customFormat="1" ht="30" customHeight="1" x14ac:dyDescent="0.25">
      <c r="A19" s="203" t="s">
        <v>167</v>
      </c>
      <c r="B19" s="204"/>
      <c r="C19" s="204"/>
      <c r="D19" s="204"/>
      <c r="E19" s="205"/>
      <c r="F19" s="88">
        <f>368733.65+737.6-20741.85</f>
        <v>348729.4</v>
      </c>
    </row>
    <row r="20" spans="1:19" s="85" customFormat="1" ht="30" customHeight="1" x14ac:dyDescent="0.25">
      <c r="A20" s="203" t="s">
        <v>168</v>
      </c>
      <c r="B20" s="204"/>
      <c r="C20" s="204"/>
      <c r="D20" s="204"/>
      <c r="E20" s="205"/>
      <c r="F20" s="88">
        <v>155840.29999999999</v>
      </c>
    </row>
    <row r="21" spans="1:19" s="89" customFormat="1" ht="30" customHeight="1" x14ac:dyDescent="0.2">
      <c r="A21" s="203" t="s">
        <v>169</v>
      </c>
      <c r="B21" s="204"/>
      <c r="C21" s="204"/>
      <c r="D21" s="204"/>
      <c r="E21" s="205"/>
      <c r="F21" s="88">
        <v>31050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13" customFormat="1" ht="30" customHeight="1" x14ac:dyDescent="0.25">
      <c r="A22" s="199" t="s">
        <v>171</v>
      </c>
      <c r="B22" s="200"/>
      <c r="C22" s="200"/>
      <c r="D22" s="200"/>
      <c r="E22" s="201"/>
      <c r="F22" s="112">
        <f>F12+F18</f>
        <v>1299020.1950000001</v>
      </c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</row>
    <row r="23" spans="1:19" s="113" customFormat="1" ht="30" customHeight="1" x14ac:dyDescent="0.25">
      <c r="A23" s="199" t="s">
        <v>172</v>
      </c>
      <c r="B23" s="200"/>
      <c r="C23" s="200"/>
      <c r="D23" s="200"/>
      <c r="E23" s="201"/>
      <c r="F23" s="112">
        <f>Лист1!E119</f>
        <v>842884.62499999988</v>
      </c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</row>
    <row r="24" spans="1:19" s="113" customFormat="1" ht="30" customHeight="1" x14ac:dyDescent="0.25">
      <c r="A24" s="199" t="s">
        <v>303</v>
      </c>
      <c r="B24" s="200"/>
      <c r="C24" s="200"/>
      <c r="D24" s="200"/>
      <c r="E24" s="201"/>
      <c r="F24" s="112">
        <f>F22-F23</f>
        <v>456135.57000000018</v>
      </c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</row>
    <row r="25" spans="1:19" s="113" customFormat="1" ht="30" customHeight="1" x14ac:dyDescent="0.25">
      <c r="A25" s="199" t="s">
        <v>174</v>
      </c>
      <c r="B25" s="200"/>
      <c r="C25" s="200"/>
      <c r="D25" s="200"/>
      <c r="E25" s="201"/>
      <c r="F25" s="109">
        <f>F13+F14-F18</f>
        <v>337483.04999999993</v>
      </c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47.25" customHeight="1" x14ac:dyDescent="0.2">
      <c r="A27" s="198" t="s">
        <v>175</v>
      </c>
      <c r="B27" s="198"/>
      <c r="C27" s="198"/>
      <c r="D27" s="198"/>
    </row>
    <row r="28" spans="1:19" s="63" customFormat="1" ht="21.75" customHeight="1" x14ac:dyDescent="0.25">
      <c r="A28" s="202" t="s">
        <v>176</v>
      </c>
      <c r="B28" s="202"/>
      <c r="C28" s="202"/>
      <c r="D28" s="202"/>
    </row>
    <row r="29" spans="1:19" s="63" customFormat="1" ht="22.5" customHeight="1" x14ac:dyDescent="0.25">
      <c r="A29" s="198" t="s">
        <v>43</v>
      </c>
      <c r="B29" s="198"/>
      <c r="C29" s="198"/>
      <c r="D29" s="198"/>
    </row>
    <row r="30" spans="1:19" s="63" customFormat="1" ht="22.5" customHeight="1" x14ac:dyDescent="0.25">
      <c r="A30" s="198" t="s">
        <v>44</v>
      </c>
      <c r="B30" s="198"/>
      <c r="C30" s="198"/>
      <c r="D30" s="64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4"/>
  <sheetViews>
    <sheetView view="pageBreakPreview" topLeftCell="A15" zoomScaleSheetLayoutView="100" workbookViewId="0">
      <selection activeCell="A23" sqref="A23:E23"/>
    </sheetView>
  </sheetViews>
  <sheetFormatPr defaultRowHeight="15" x14ac:dyDescent="0.25"/>
  <cols>
    <col min="1" max="1" width="58.140625" style="140" customWidth="1"/>
    <col min="2" max="2" width="13.85546875" style="140" customWidth="1"/>
    <col min="3" max="3" width="11.28515625" style="140" customWidth="1"/>
    <col min="4" max="4" width="14" style="140" customWidth="1"/>
    <col min="5" max="5" width="14.7109375" style="140" customWidth="1"/>
    <col min="6" max="255" width="8.140625" style="140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40" customFormat="1" ht="23.25" customHeight="1" x14ac:dyDescent="0.25">
      <c r="A1" s="219"/>
      <c r="B1" s="219"/>
      <c r="C1" s="219"/>
      <c r="D1" s="219"/>
      <c r="E1" s="219"/>
    </row>
    <row r="2" spans="1:5" s="140" customFormat="1" x14ac:dyDescent="0.25">
      <c r="A2" s="219" t="s">
        <v>228</v>
      </c>
      <c r="B2" s="219"/>
      <c r="C2" s="219"/>
      <c r="D2" s="219"/>
      <c r="E2" s="219"/>
    </row>
    <row r="3" spans="1:5" s="140" customFormat="1" ht="15.75" customHeight="1" x14ac:dyDescent="0.25">
      <c r="B3" s="219" t="s">
        <v>292</v>
      </c>
      <c r="C3" s="219"/>
      <c r="D3" s="219"/>
      <c r="E3" s="219"/>
    </row>
    <row r="4" spans="1:5" s="140" customFormat="1" x14ac:dyDescent="0.25">
      <c r="A4" s="220" t="s">
        <v>229</v>
      </c>
      <c r="B4" s="220"/>
      <c r="C4" s="220"/>
      <c r="D4" s="220"/>
      <c r="E4" s="220"/>
    </row>
    <row r="5" spans="1:5" s="140" customFormat="1" x14ac:dyDescent="0.25">
      <c r="A5" s="220" t="s">
        <v>230</v>
      </c>
      <c r="B5" s="220"/>
      <c r="C5" s="220"/>
      <c r="D5" s="220"/>
      <c r="E5" s="220"/>
    </row>
    <row r="6" spans="1:5" s="140" customFormat="1" ht="26.25" customHeight="1" x14ac:dyDescent="0.25">
      <c r="A6" s="219" t="s">
        <v>231</v>
      </c>
      <c r="B6" s="219"/>
      <c r="C6" s="219"/>
      <c r="D6" s="219"/>
      <c r="E6" s="140" t="s">
        <v>304</v>
      </c>
    </row>
    <row r="7" spans="1:5" s="140" customFormat="1" x14ac:dyDescent="0.25">
      <c r="A7" s="219"/>
      <c r="B7" s="219"/>
      <c r="C7" s="219"/>
      <c r="D7" s="219"/>
      <c r="E7" s="219"/>
    </row>
    <row r="8" spans="1:5" s="140" customFormat="1" ht="28.5" customHeight="1" x14ac:dyDescent="0.25">
      <c r="A8" s="221" t="s">
        <v>293</v>
      </c>
      <c r="B8" s="221"/>
      <c r="C8" s="221"/>
      <c r="D8" s="221"/>
      <c r="E8" s="221"/>
    </row>
    <row r="9" spans="1:5" s="140" customFormat="1" ht="29.25" customHeight="1" x14ac:dyDescent="0.25">
      <c r="A9" s="221" t="s">
        <v>233</v>
      </c>
      <c r="B9" s="221"/>
      <c r="C9" s="221"/>
      <c r="D9" s="221"/>
      <c r="E9" s="221"/>
    </row>
    <row r="10" spans="1:5" s="140" customFormat="1" ht="30" customHeight="1" x14ac:dyDescent="0.25">
      <c r="A10" s="221" t="s">
        <v>234</v>
      </c>
      <c r="B10" s="221"/>
      <c r="C10" s="221"/>
      <c r="D10" s="221"/>
      <c r="E10" s="221"/>
    </row>
    <row r="11" spans="1:5" s="140" customFormat="1" ht="30" customHeight="1" x14ac:dyDescent="0.25">
      <c r="A11" s="221" t="s">
        <v>235</v>
      </c>
      <c r="B11" s="221"/>
      <c r="C11" s="221"/>
      <c r="D11" s="221"/>
      <c r="E11" s="221"/>
    </row>
    <row r="12" spans="1:5" s="140" customFormat="1" ht="29.25" customHeight="1" x14ac:dyDescent="0.25">
      <c r="A12" s="221" t="s">
        <v>236</v>
      </c>
      <c r="B12" s="221"/>
      <c r="C12" s="221"/>
      <c r="D12" s="221"/>
      <c r="E12" s="221"/>
    </row>
    <row r="13" spans="1:5" s="140" customFormat="1" ht="28.5" customHeight="1" x14ac:dyDescent="0.25">
      <c r="A13" s="221" t="s">
        <v>237</v>
      </c>
      <c r="B13" s="221"/>
      <c r="C13" s="221"/>
      <c r="D13" s="221"/>
      <c r="E13" s="221"/>
    </row>
    <row r="14" spans="1:5" s="140" customFormat="1" ht="15.75" customHeight="1" x14ac:dyDescent="0.25">
      <c r="A14" s="219"/>
      <c r="B14" s="219"/>
      <c r="C14" s="219"/>
      <c r="D14" s="219"/>
      <c r="E14" s="219"/>
    </row>
    <row r="15" spans="1:5" s="140" customFormat="1" ht="135" x14ac:dyDescent="0.25">
      <c r="A15" s="141" t="s">
        <v>2</v>
      </c>
      <c r="B15" s="142" t="s">
        <v>239</v>
      </c>
      <c r="C15" s="142" t="s">
        <v>0</v>
      </c>
      <c r="D15" s="142" t="s">
        <v>238</v>
      </c>
      <c r="E15" s="142" t="s">
        <v>1</v>
      </c>
    </row>
    <row r="16" spans="1:5" s="140" customFormat="1" x14ac:dyDescent="0.25">
      <c r="A16" s="151" t="s">
        <v>8</v>
      </c>
      <c r="B16" s="143"/>
      <c r="C16" s="143"/>
      <c r="D16" s="143"/>
      <c r="E16" s="143"/>
    </row>
    <row r="17" spans="1:5" s="140" customFormat="1" x14ac:dyDescent="0.25">
      <c r="A17" s="141" t="s">
        <v>53</v>
      </c>
      <c r="B17" s="144" t="s">
        <v>21</v>
      </c>
      <c r="C17" s="144" t="s">
        <v>11</v>
      </c>
      <c r="D17" s="144">
        <v>0.13</v>
      </c>
      <c r="E17" s="144">
        <v>5148.62</v>
      </c>
    </row>
    <row r="18" spans="1:5" s="140" customFormat="1" ht="28.5" x14ac:dyDescent="0.25">
      <c r="A18" s="151" t="s">
        <v>240</v>
      </c>
      <c r="B18" s="143"/>
      <c r="C18" s="143"/>
      <c r="D18" s="143"/>
      <c r="E18" s="143"/>
    </row>
    <row r="19" spans="1:5" s="140" customFormat="1" x14ac:dyDescent="0.25">
      <c r="A19" s="141" t="s">
        <v>305</v>
      </c>
      <c r="B19" s="144" t="s">
        <v>22</v>
      </c>
      <c r="C19" s="144" t="s">
        <v>12</v>
      </c>
      <c r="D19" s="144">
        <f>E19</f>
        <v>296.37</v>
      </c>
      <c r="E19" s="144">
        <v>296.37</v>
      </c>
    </row>
    <row r="20" spans="1:5" s="140" customFormat="1" x14ac:dyDescent="0.25">
      <c r="A20" s="141" t="s">
        <v>306</v>
      </c>
      <c r="B20" s="144" t="s">
        <v>22</v>
      </c>
      <c r="C20" s="144" t="s">
        <v>12</v>
      </c>
      <c r="D20" s="144">
        <f t="shared" ref="D20:D39" si="0">E20</f>
        <v>22019.4</v>
      </c>
      <c r="E20" s="144">
        <v>22019.4</v>
      </c>
    </row>
    <row r="21" spans="1:5" s="140" customFormat="1" x14ac:dyDescent="0.25">
      <c r="A21" s="141" t="s">
        <v>181</v>
      </c>
      <c r="B21" s="144" t="s">
        <v>22</v>
      </c>
      <c r="C21" s="144" t="s">
        <v>20</v>
      </c>
      <c r="D21" s="144">
        <f t="shared" si="0"/>
        <v>1175.8800000000001</v>
      </c>
      <c r="E21" s="144">
        <v>1175.8800000000001</v>
      </c>
    </row>
    <row r="22" spans="1:5" s="140" customFormat="1" x14ac:dyDescent="0.25">
      <c r="A22" s="141" t="s">
        <v>307</v>
      </c>
      <c r="B22" s="144">
        <v>0.06</v>
      </c>
      <c r="C22" s="144" t="s">
        <v>80</v>
      </c>
      <c r="D22" s="144">
        <f>E22/B22</f>
        <v>18777.666666666668</v>
      </c>
      <c r="E22" s="144">
        <v>1126.6600000000001</v>
      </c>
    </row>
    <row r="23" spans="1:5" s="140" customFormat="1" ht="30" x14ac:dyDescent="0.25">
      <c r="A23" s="141" t="s">
        <v>182</v>
      </c>
      <c r="B23" s="144" t="s">
        <v>22</v>
      </c>
      <c r="C23" s="144" t="s">
        <v>80</v>
      </c>
      <c r="D23" s="144">
        <f t="shared" si="0"/>
        <v>1269.92</v>
      </c>
      <c r="E23" s="144">
        <v>1269.92</v>
      </c>
    </row>
    <row r="24" spans="1:5" s="140" customFormat="1" ht="30" x14ac:dyDescent="0.25">
      <c r="A24" s="141" t="s">
        <v>308</v>
      </c>
      <c r="B24" s="144" t="s">
        <v>22</v>
      </c>
      <c r="C24" s="144" t="s">
        <v>80</v>
      </c>
      <c r="D24" s="144">
        <f t="shared" si="0"/>
        <v>1131.4100000000001</v>
      </c>
      <c r="E24" s="144">
        <v>1131.4100000000001</v>
      </c>
    </row>
    <row r="25" spans="1:5" s="140" customFormat="1" x14ac:dyDescent="0.25">
      <c r="A25" s="141" t="s">
        <v>309</v>
      </c>
      <c r="B25" s="144">
        <v>2</v>
      </c>
      <c r="C25" s="144" t="s">
        <v>13</v>
      </c>
      <c r="D25" s="144">
        <f>E25/B25</f>
        <v>565.91499999999996</v>
      </c>
      <c r="E25" s="144">
        <v>1131.83</v>
      </c>
    </row>
    <row r="26" spans="1:5" s="140" customFormat="1" x14ac:dyDescent="0.25">
      <c r="A26" s="141" t="s">
        <v>310</v>
      </c>
      <c r="B26" s="144">
        <v>6.8000000000000005E-2</v>
      </c>
      <c r="C26" s="144" t="s">
        <v>80</v>
      </c>
      <c r="D26" s="144">
        <f t="shared" ref="D26:D29" si="1">E26/B26</f>
        <v>30068.823529411762</v>
      </c>
      <c r="E26" s="144">
        <v>2044.68</v>
      </c>
    </row>
    <row r="27" spans="1:5" s="140" customFormat="1" x14ac:dyDescent="0.25">
      <c r="A27" s="141" t="s">
        <v>311</v>
      </c>
      <c r="B27" s="144">
        <v>7.3999999999999996E-2</v>
      </c>
      <c r="C27" s="144" t="s">
        <v>80</v>
      </c>
      <c r="D27" s="144">
        <f t="shared" si="1"/>
        <v>30069.18918918919</v>
      </c>
      <c r="E27" s="144">
        <v>2225.12</v>
      </c>
    </row>
    <row r="28" spans="1:5" s="152" customFormat="1" x14ac:dyDescent="0.25">
      <c r="A28" s="141" t="s">
        <v>364</v>
      </c>
      <c r="B28" s="144" t="s">
        <v>22</v>
      </c>
      <c r="C28" s="144" t="s">
        <v>13</v>
      </c>
      <c r="D28" s="144">
        <f t="shared" ref="D28" si="2">E28</f>
        <v>6955.62</v>
      </c>
      <c r="E28" s="144">
        <v>6955.62</v>
      </c>
    </row>
    <row r="29" spans="1:5" s="140" customFormat="1" ht="30" x14ac:dyDescent="0.25">
      <c r="A29" s="141" t="s">
        <v>312</v>
      </c>
      <c r="B29" s="144">
        <v>0.05</v>
      </c>
      <c r="C29" s="144" t="s">
        <v>17</v>
      </c>
      <c r="D29" s="144">
        <f t="shared" si="1"/>
        <v>11349.8</v>
      </c>
      <c r="E29" s="144">
        <v>567.49</v>
      </c>
    </row>
    <row r="30" spans="1:5" s="140" customFormat="1" x14ac:dyDescent="0.25">
      <c r="A30" s="141" t="s">
        <v>313</v>
      </c>
      <c r="B30" s="144" t="s">
        <v>22</v>
      </c>
      <c r="C30" s="144" t="s">
        <v>13</v>
      </c>
      <c r="D30" s="144">
        <f t="shared" si="0"/>
        <v>3071.68</v>
      </c>
      <c r="E30" s="144">
        <v>3071.68</v>
      </c>
    </row>
    <row r="31" spans="1:5" s="140" customFormat="1" ht="30" x14ac:dyDescent="0.25">
      <c r="A31" s="141" t="s">
        <v>314</v>
      </c>
      <c r="B31" s="144">
        <v>0.1</v>
      </c>
      <c r="C31" s="144" t="s">
        <v>315</v>
      </c>
      <c r="D31" s="144">
        <f>E31/B31</f>
        <v>2188.4</v>
      </c>
      <c r="E31" s="144">
        <v>218.84</v>
      </c>
    </row>
    <row r="32" spans="1:5" s="140" customFormat="1" x14ac:dyDescent="0.25">
      <c r="A32" s="141" t="s">
        <v>244</v>
      </c>
      <c r="B32" s="144" t="s">
        <v>222</v>
      </c>
      <c r="C32" s="144" t="s">
        <v>12</v>
      </c>
      <c r="D32" s="144">
        <f t="shared" si="0"/>
        <v>133072.13</v>
      </c>
      <c r="E32" s="144">
        <v>133072.13</v>
      </c>
    </row>
    <row r="33" spans="1:5" s="140" customFormat="1" x14ac:dyDescent="0.25">
      <c r="A33" s="141" t="s">
        <v>245</v>
      </c>
      <c r="B33" s="144" t="s">
        <v>222</v>
      </c>
      <c r="C33" s="144" t="s">
        <v>12</v>
      </c>
      <c r="D33" s="144">
        <f t="shared" si="0"/>
        <v>3234.3</v>
      </c>
      <c r="E33" s="144">
        <v>3234.3</v>
      </c>
    </row>
    <row r="34" spans="1:5" s="140" customFormat="1" x14ac:dyDescent="0.25">
      <c r="A34" s="151" t="s">
        <v>247</v>
      </c>
      <c r="B34" s="143"/>
      <c r="C34" s="143"/>
      <c r="D34" s="144"/>
      <c r="E34" s="143"/>
    </row>
    <row r="35" spans="1:5" s="140" customFormat="1" x14ac:dyDescent="0.25">
      <c r="A35" s="141" t="s">
        <v>248</v>
      </c>
      <c r="B35" s="144" t="s">
        <v>22</v>
      </c>
      <c r="C35" s="144" t="s">
        <v>13</v>
      </c>
      <c r="D35" s="144">
        <f t="shared" si="0"/>
        <v>450</v>
      </c>
      <c r="E35" s="144">
        <v>450</v>
      </c>
    </row>
    <row r="36" spans="1:5" s="140" customFormat="1" ht="28.5" x14ac:dyDescent="0.25">
      <c r="A36" s="151" t="s">
        <v>91</v>
      </c>
      <c r="B36" s="143"/>
      <c r="C36" s="143"/>
      <c r="D36" s="144"/>
      <c r="E36" s="143"/>
    </row>
    <row r="37" spans="1:5" s="140" customFormat="1" ht="30" x14ac:dyDescent="0.25">
      <c r="A37" s="141" t="s">
        <v>185</v>
      </c>
      <c r="B37" s="144" t="s">
        <v>22</v>
      </c>
      <c r="C37" s="144" t="s">
        <v>11</v>
      </c>
      <c r="D37" s="144">
        <f t="shared" si="0"/>
        <v>67060.06</v>
      </c>
      <c r="E37" s="144">
        <v>67060.06</v>
      </c>
    </row>
    <row r="38" spans="1:5" s="140" customFormat="1" x14ac:dyDescent="0.25">
      <c r="A38" s="151" t="s">
        <v>92</v>
      </c>
      <c r="B38" s="143"/>
      <c r="C38" s="143"/>
      <c r="D38" s="144"/>
      <c r="E38" s="143"/>
    </row>
    <row r="39" spans="1:5" s="140" customFormat="1" x14ac:dyDescent="0.25">
      <c r="A39" s="141" t="s">
        <v>186</v>
      </c>
      <c r="B39" s="144" t="s">
        <v>222</v>
      </c>
      <c r="C39" s="144" t="s">
        <v>249</v>
      </c>
      <c r="D39" s="144">
        <f t="shared" si="0"/>
        <v>10200</v>
      </c>
      <c r="E39" s="144">
        <v>10200</v>
      </c>
    </row>
    <row r="40" spans="1:5" s="140" customFormat="1" ht="28.5" x14ac:dyDescent="0.25">
      <c r="A40" s="151" t="s">
        <v>250</v>
      </c>
      <c r="B40" s="143"/>
      <c r="C40" s="143"/>
      <c r="D40" s="143"/>
      <c r="E40" s="143"/>
    </row>
    <row r="41" spans="1:5" s="140" customFormat="1" x14ac:dyDescent="0.25">
      <c r="A41" s="141" t="s">
        <v>316</v>
      </c>
      <c r="B41" s="144">
        <v>1</v>
      </c>
      <c r="C41" s="144" t="s">
        <v>13</v>
      </c>
      <c r="D41" s="144">
        <f>E41/B41</f>
        <v>1971.58</v>
      </c>
      <c r="E41" s="144">
        <v>1971.58</v>
      </c>
    </row>
    <row r="42" spans="1:5" s="140" customFormat="1" ht="30" x14ac:dyDescent="0.25">
      <c r="A42" s="141" t="s">
        <v>317</v>
      </c>
      <c r="B42" s="144">
        <v>0.01</v>
      </c>
      <c r="C42" s="144" t="s">
        <v>17</v>
      </c>
      <c r="D42" s="144">
        <f t="shared" ref="D42:D101" si="3">E42/B42</f>
        <v>23245</v>
      </c>
      <c r="E42" s="144">
        <v>232.45</v>
      </c>
    </row>
    <row r="43" spans="1:5" s="140" customFormat="1" x14ac:dyDescent="0.25">
      <c r="A43" s="141" t="s">
        <v>251</v>
      </c>
      <c r="B43" s="144">
        <v>1</v>
      </c>
      <c r="C43" s="144" t="s">
        <v>13</v>
      </c>
      <c r="D43" s="144">
        <f t="shared" si="3"/>
        <v>702.63</v>
      </c>
      <c r="E43" s="144">
        <v>702.63</v>
      </c>
    </row>
    <row r="44" spans="1:5" s="140" customFormat="1" x14ac:dyDescent="0.25">
      <c r="A44" s="141" t="s">
        <v>318</v>
      </c>
      <c r="B44" s="144">
        <v>1</v>
      </c>
      <c r="C44" s="144" t="s">
        <v>15</v>
      </c>
      <c r="D44" s="144">
        <f t="shared" si="3"/>
        <v>724.61</v>
      </c>
      <c r="E44" s="144">
        <v>724.61</v>
      </c>
    </row>
    <row r="45" spans="1:5" s="140" customFormat="1" ht="30" x14ac:dyDescent="0.25">
      <c r="A45" s="141" t="s">
        <v>319</v>
      </c>
      <c r="B45" s="144" t="s">
        <v>22</v>
      </c>
      <c r="C45" s="144" t="s">
        <v>16</v>
      </c>
      <c r="D45" s="144">
        <f>E45</f>
        <v>3459.55</v>
      </c>
      <c r="E45" s="144">
        <v>3459.55</v>
      </c>
    </row>
    <row r="46" spans="1:5" s="140" customFormat="1" ht="30" x14ac:dyDescent="0.25">
      <c r="A46" s="141" t="s">
        <v>320</v>
      </c>
      <c r="B46" s="144">
        <v>1</v>
      </c>
      <c r="C46" s="144" t="s">
        <v>13</v>
      </c>
      <c r="D46" s="144">
        <f t="shared" si="3"/>
        <v>470.92</v>
      </c>
      <c r="E46" s="144">
        <v>470.92</v>
      </c>
    </row>
    <row r="47" spans="1:5" s="140" customFormat="1" ht="30" x14ac:dyDescent="0.25">
      <c r="A47" s="141" t="s">
        <v>321</v>
      </c>
      <c r="B47" s="144">
        <v>0.01</v>
      </c>
      <c r="C47" s="144" t="s">
        <v>17</v>
      </c>
      <c r="D47" s="144">
        <f t="shared" si="3"/>
        <v>30407</v>
      </c>
      <c r="E47" s="144">
        <v>304.07</v>
      </c>
    </row>
    <row r="48" spans="1:5" s="140" customFormat="1" x14ac:dyDescent="0.25">
      <c r="A48" s="141" t="s">
        <v>210</v>
      </c>
      <c r="B48" s="144">
        <v>2</v>
      </c>
      <c r="C48" s="144" t="s">
        <v>13</v>
      </c>
      <c r="D48" s="144">
        <f t="shared" si="3"/>
        <v>358.33499999999998</v>
      </c>
      <c r="E48" s="144">
        <v>716.67</v>
      </c>
    </row>
    <row r="49" spans="1:5" s="140" customFormat="1" ht="30" x14ac:dyDescent="0.25">
      <c r="A49" s="141" t="s">
        <v>322</v>
      </c>
      <c r="B49" s="144">
        <v>1</v>
      </c>
      <c r="C49" s="144" t="s">
        <v>323</v>
      </c>
      <c r="D49" s="144">
        <f t="shared" si="3"/>
        <v>617.29999999999995</v>
      </c>
      <c r="E49" s="144">
        <v>617.29999999999995</v>
      </c>
    </row>
    <row r="50" spans="1:5" s="140" customFormat="1" x14ac:dyDescent="0.25">
      <c r="A50" s="141" t="s">
        <v>324</v>
      </c>
      <c r="B50" s="144">
        <v>3</v>
      </c>
      <c r="C50" s="144" t="s">
        <v>190</v>
      </c>
      <c r="D50" s="144">
        <f t="shared" si="3"/>
        <v>97.306666666666672</v>
      </c>
      <c r="E50" s="144">
        <v>291.92</v>
      </c>
    </row>
    <row r="51" spans="1:5" s="140" customFormat="1" x14ac:dyDescent="0.25">
      <c r="A51" s="141" t="s">
        <v>57</v>
      </c>
      <c r="B51" s="144">
        <v>1</v>
      </c>
      <c r="C51" s="144" t="s">
        <v>14</v>
      </c>
      <c r="D51" s="144">
        <f t="shared" si="3"/>
        <v>1012.36</v>
      </c>
      <c r="E51" s="144">
        <v>1012.36</v>
      </c>
    </row>
    <row r="52" spans="1:5" s="140" customFormat="1" ht="30" x14ac:dyDescent="0.25">
      <c r="A52" s="141" t="s">
        <v>191</v>
      </c>
      <c r="B52" s="144">
        <v>3</v>
      </c>
      <c r="C52" s="144" t="s">
        <v>187</v>
      </c>
      <c r="D52" s="144">
        <f t="shared" si="3"/>
        <v>669.62333333333333</v>
      </c>
      <c r="E52" s="144">
        <v>2008.87</v>
      </c>
    </row>
    <row r="53" spans="1:5" s="140" customFormat="1" x14ac:dyDescent="0.25">
      <c r="A53" s="141" t="s">
        <v>325</v>
      </c>
      <c r="B53" s="144">
        <v>0.17</v>
      </c>
      <c r="C53" s="144" t="s">
        <v>16</v>
      </c>
      <c r="D53" s="144">
        <f t="shared" si="3"/>
        <v>1813.705882352941</v>
      </c>
      <c r="E53" s="144">
        <v>308.33</v>
      </c>
    </row>
    <row r="54" spans="1:5" s="140" customFormat="1" x14ac:dyDescent="0.25">
      <c r="A54" s="141" t="s">
        <v>73</v>
      </c>
      <c r="B54" s="144">
        <v>0.1</v>
      </c>
      <c r="C54" s="144" t="s">
        <v>74</v>
      </c>
      <c r="D54" s="144">
        <f t="shared" si="3"/>
        <v>30210.9</v>
      </c>
      <c r="E54" s="144">
        <v>3021.09</v>
      </c>
    </row>
    <row r="55" spans="1:5" s="140" customFormat="1" ht="30" x14ac:dyDescent="0.25">
      <c r="A55" s="141" t="s">
        <v>58</v>
      </c>
      <c r="B55" s="144">
        <v>3.45</v>
      </c>
      <c r="C55" s="144" t="s">
        <v>16</v>
      </c>
      <c r="D55" s="144">
        <f t="shared" si="3"/>
        <v>2018.7855072463767</v>
      </c>
      <c r="E55" s="144">
        <v>6964.81</v>
      </c>
    </row>
    <row r="56" spans="1:5" s="140" customFormat="1" x14ac:dyDescent="0.25">
      <c r="A56" s="141" t="s">
        <v>59</v>
      </c>
      <c r="B56" s="144">
        <v>0.01</v>
      </c>
      <c r="C56" s="144" t="s">
        <v>17</v>
      </c>
      <c r="D56" s="144">
        <f t="shared" si="3"/>
        <v>30052.999999999996</v>
      </c>
      <c r="E56" s="144">
        <v>300.52999999999997</v>
      </c>
    </row>
    <row r="57" spans="1:5" s="140" customFormat="1" x14ac:dyDescent="0.25">
      <c r="A57" s="141" t="s">
        <v>75</v>
      </c>
      <c r="B57" s="144">
        <v>0.17</v>
      </c>
      <c r="C57" s="144" t="s">
        <v>15</v>
      </c>
      <c r="D57" s="144">
        <f t="shared" si="3"/>
        <v>17365.999999999996</v>
      </c>
      <c r="E57" s="144">
        <v>2952.22</v>
      </c>
    </row>
    <row r="58" spans="1:5" s="140" customFormat="1" ht="30" x14ac:dyDescent="0.25">
      <c r="A58" s="141" t="s">
        <v>61</v>
      </c>
      <c r="B58" s="144">
        <v>6</v>
      </c>
      <c r="C58" s="144" t="s">
        <v>18</v>
      </c>
      <c r="D58" s="144">
        <f t="shared" si="3"/>
        <v>252.64166666666665</v>
      </c>
      <c r="E58" s="144">
        <v>1515.85</v>
      </c>
    </row>
    <row r="59" spans="1:5" s="140" customFormat="1" x14ac:dyDescent="0.25">
      <c r="A59" s="141" t="s">
        <v>326</v>
      </c>
      <c r="B59" s="144">
        <v>2</v>
      </c>
      <c r="C59" s="144" t="s">
        <v>190</v>
      </c>
      <c r="D59" s="144">
        <f t="shared" si="3"/>
        <v>80.81</v>
      </c>
      <c r="E59" s="144">
        <v>161.62</v>
      </c>
    </row>
    <row r="60" spans="1:5" s="140" customFormat="1" x14ac:dyDescent="0.25">
      <c r="A60" s="141" t="s">
        <v>255</v>
      </c>
      <c r="B60" s="144">
        <v>1</v>
      </c>
      <c r="C60" s="144" t="s">
        <v>13</v>
      </c>
      <c r="D60" s="144">
        <f t="shared" si="3"/>
        <v>7183.98</v>
      </c>
      <c r="E60" s="144">
        <v>7183.98</v>
      </c>
    </row>
    <row r="61" spans="1:5" s="140" customFormat="1" x14ac:dyDescent="0.25">
      <c r="A61" s="141" t="s">
        <v>111</v>
      </c>
      <c r="B61" s="144">
        <v>1</v>
      </c>
      <c r="C61" s="144" t="s">
        <v>14</v>
      </c>
      <c r="D61" s="144">
        <f>E61</f>
        <v>14010.74</v>
      </c>
      <c r="E61" s="144">
        <v>14010.74</v>
      </c>
    </row>
    <row r="62" spans="1:5" s="140" customFormat="1" ht="30" x14ac:dyDescent="0.25">
      <c r="A62" s="141" t="s">
        <v>258</v>
      </c>
      <c r="B62" s="144">
        <v>1</v>
      </c>
      <c r="C62" s="144" t="s">
        <v>19</v>
      </c>
      <c r="D62" s="144">
        <f t="shared" si="3"/>
        <v>868.12</v>
      </c>
      <c r="E62" s="144">
        <v>868.12</v>
      </c>
    </row>
    <row r="63" spans="1:5" s="140" customFormat="1" x14ac:dyDescent="0.25">
      <c r="A63" s="141" t="s">
        <v>259</v>
      </c>
      <c r="B63" s="144">
        <v>0.01</v>
      </c>
      <c r="C63" s="144" t="s">
        <v>19</v>
      </c>
      <c r="D63" s="144">
        <f t="shared" si="3"/>
        <v>30424</v>
      </c>
      <c r="E63" s="144">
        <v>304.24</v>
      </c>
    </row>
    <row r="64" spans="1:5" s="140" customFormat="1" ht="30" x14ac:dyDescent="0.25">
      <c r="A64" s="141" t="s">
        <v>327</v>
      </c>
      <c r="B64" s="144">
        <v>0.02</v>
      </c>
      <c r="C64" s="144" t="s">
        <v>17</v>
      </c>
      <c r="D64" s="144">
        <f t="shared" si="3"/>
        <v>101338</v>
      </c>
      <c r="E64" s="144">
        <v>2026.76</v>
      </c>
    </row>
    <row r="65" spans="1:5" s="140" customFormat="1" x14ac:dyDescent="0.25">
      <c r="A65" s="141" t="s">
        <v>64</v>
      </c>
      <c r="B65" s="144">
        <v>31</v>
      </c>
      <c r="C65" s="144" t="s">
        <v>19</v>
      </c>
      <c r="D65" s="144">
        <f t="shared" si="3"/>
        <v>299.86354838709678</v>
      </c>
      <c r="E65" s="144">
        <v>9295.77</v>
      </c>
    </row>
    <row r="66" spans="1:5" s="140" customFormat="1" ht="28.5" x14ac:dyDescent="0.25">
      <c r="A66" s="151" t="s">
        <v>264</v>
      </c>
      <c r="B66" s="143"/>
      <c r="C66" s="143"/>
      <c r="D66" s="144"/>
      <c r="E66" s="143"/>
    </row>
    <row r="67" spans="1:5" s="140" customFormat="1" x14ac:dyDescent="0.25">
      <c r="A67" s="141" t="s">
        <v>328</v>
      </c>
      <c r="B67" s="144">
        <v>0.01</v>
      </c>
      <c r="C67" s="144" t="s">
        <v>17</v>
      </c>
      <c r="D67" s="144">
        <f t="shared" si="3"/>
        <v>34929</v>
      </c>
      <c r="E67" s="144">
        <v>349.29</v>
      </c>
    </row>
    <row r="68" spans="1:5" s="140" customFormat="1" x14ac:dyDescent="0.25">
      <c r="A68" s="141" t="s">
        <v>329</v>
      </c>
      <c r="B68" s="144">
        <v>2</v>
      </c>
      <c r="C68" s="144" t="s">
        <v>13</v>
      </c>
      <c r="D68" s="144">
        <f t="shared" si="3"/>
        <v>1247.97</v>
      </c>
      <c r="E68" s="144">
        <v>2495.94</v>
      </c>
    </row>
    <row r="69" spans="1:5" s="140" customFormat="1" x14ac:dyDescent="0.25">
      <c r="A69" s="141" t="s">
        <v>330</v>
      </c>
      <c r="B69" s="144">
        <v>1.4E-2</v>
      </c>
      <c r="C69" s="144" t="s">
        <v>331</v>
      </c>
      <c r="D69" s="144">
        <f t="shared" si="3"/>
        <v>19749.285714285714</v>
      </c>
      <c r="E69" s="144">
        <v>276.49</v>
      </c>
    </row>
    <row r="70" spans="1:5" s="140" customFormat="1" ht="30" x14ac:dyDescent="0.25">
      <c r="A70" s="141" t="s">
        <v>332</v>
      </c>
      <c r="B70" s="144">
        <v>0.53200000000000003</v>
      </c>
      <c r="C70" s="144" t="s">
        <v>15</v>
      </c>
      <c r="D70" s="144">
        <f t="shared" si="3"/>
        <v>4275.8458646616536</v>
      </c>
      <c r="E70" s="144">
        <v>2274.75</v>
      </c>
    </row>
    <row r="71" spans="1:5" s="140" customFormat="1" x14ac:dyDescent="0.25">
      <c r="A71" s="141" t="s">
        <v>333</v>
      </c>
      <c r="B71" s="144">
        <v>1.2999999999999999E-2</v>
      </c>
      <c r="C71" s="144" t="s">
        <v>80</v>
      </c>
      <c r="D71" s="144">
        <f t="shared" si="3"/>
        <v>7985.3846153846162</v>
      </c>
      <c r="E71" s="144">
        <v>103.81</v>
      </c>
    </row>
    <row r="72" spans="1:5" s="140" customFormat="1" ht="30" x14ac:dyDescent="0.25">
      <c r="A72" s="141" t="s">
        <v>334</v>
      </c>
      <c r="B72" s="144">
        <v>5.0000000000000001E-3</v>
      </c>
      <c r="C72" s="144" t="s">
        <v>80</v>
      </c>
      <c r="D72" s="144">
        <f t="shared" si="3"/>
        <v>32572.000000000004</v>
      </c>
      <c r="E72" s="144">
        <v>162.86000000000001</v>
      </c>
    </row>
    <row r="73" spans="1:5" s="140" customFormat="1" ht="30" x14ac:dyDescent="0.25">
      <c r="A73" s="141" t="s">
        <v>335</v>
      </c>
      <c r="B73" s="144">
        <v>7.0000000000000007E-2</v>
      </c>
      <c r="C73" s="144" t="s">
        <v>80</v>
      </c>
      <c r="D73" s="144">
        <f t="shared" si="3"/>
        <v>47116.999999999993</v>
      </c>
      <c r="E73" s="144">
        <v>3298.19</v>
      </c>
    </row>
    <row r="74" spans="1:5" s="140" customFormat="1" ht="30" x14ac:dyDescent="0.25">
      <c r="A74" s="141" t="s">
        <v>319</v>
      </c>
      <c r="B74" s="144">
        <v>1.6839999999999999</v>
      </c>
      <c r="C74" s="144" t="s">
        <v>16</v>
      </c>
      <c r="D74" s="144">
        <f t="shared" si="3"/>
        <v>1917.7375296912114</v>
      </c>
      <c r="E74" s="144">
        <v>3229.47</v>
      </c>
    </row>
    <row r="75" spans="1:5" s="140" customFormat="1" x14ac:dyDescent="0.25">
      <c r="A75" s="141" t="s">
        <v>336</v>
      </c>
      <c r="B75" s="144" t="s">
        <v>22</v>
      </c>
      <c r="C75" s="144" t="s">
        <v>205</v>
      </c>
      <c r="D75" s="144">
        <f>E75</f>
        <v>3087.67</v>
      </c>
      <c r="E75" s="144">
        <v>3087.67</v>
      </c>
    </row>
    <row r="76" spans="1:5" s="140" customFormat="1" x14ac:dyDescent="0.25">
      <c r="A76" s="141" t="s">
        <v>120</v>
      </c>
      <c r="B76" s="144">
        <v>0.36</v>
      </c>
      <c r="C76" s="144" t="s">
        <v>17</v>
      </c>
      <c r="D76" s="144">
        <f t="shared" si="3"/>
        <v>4424.25</v>
      </c>
      <c r="E76" s="144">
        <v>1592.73</v>
      </c>
    </row>
    <row r="77" spans="1:5" s="140" customFormat="1" x14ac:dyDescent="0.25">
      <c r="A77" s="141" t="s">
        <v>135</v>
      </c>
      <c r="B77" s="144">
        <v>2.8000000000000001E-2</v>
      </c>
      <c r="C77" s="144" t="s">
        <v>119</v>
      </c>
      <c r="D77" s="144">
        <f t="shared" si="3"/>
        <v>4951.4285714285706</v>
      </c>
      <c r="E77" s="144">
        <v>138.63999999999999</v>
      </c>
    </row>
    <row r="78" spans="1:5" s="140" customFormat="1" x14ac:dyDescent="0.25">
      <c r="A78" s="141" t="s">
        <v>337</v>
      </c>
      <c r="B78" s="144">
        <v>0.02</v>
      </c>
      <c r="C78" s="144" t="s">
        <v>17</v>
      </c>
      <c r="D78" s="144">
        <f t="shared" si="3"/>
        <v>145890</v>
      </c>
      <c r="E78" s="144">
        <v>2917.8</v>
      </c>
    </row>
    <row r="79" spans="1:5" s="140" customFormat="1" x14ac:dyDescent="0.25">
      <c r="A79" s="141" t="s">
        <v>338</v>
      </c>
      <c r="B79" s="144">
        <v>5.0999999999999997E-2</v>
      </c>
      <c r="C79" s="144" t="s">
        <v>119</v>
      </c>
      <c r="D79" s="144">
        <f t="shared" si="3"/>
        <v>25976.274509803923</v>
      </c>
      <c r="E79" s="144">
        <v>1324.79</v>
      </c>
    </row>
    <row r="80" spans="1:5" s="140" customFormat="1" x14ac:dyDescent="0.25">
      <c r="A80" s="141" t="s">
        <v>339</v>
      </c>
      <c r="B80" s="144">
        <v>0.14199999999999999</v>
      </c>
      <c r="C80" s="144" t="s">
        <v>112</v>
      </c>
      <c r="D80" s="144">
        <f t="shared" si="3"/>
        <v>16921.690140845072</v>
      </c>
      <c r="E80" s="144">
        <v>2402.88</v>
      </c>
    </row>
    <row r="81" spans="1:5" s="140" customFormat="1" ht="30" x14ac:dyDescent="0.25">
      <c r="A81" s="141" t="s">
        <v>340</v>
      </c>
      <c r="B81" s="144">
        <v>8.0000000000000002E-3</v>
      </c>
      <c r="C81" s="144" t="s">
        <v>80</v>
      </c>
      <c r="D81" s="144">
        <f t="shared" si="3"/>
        <v>132347.5</v>
      </c>
      <c r="E81" s="144">
        <v>1058.78</v>
      </c>
    </row>
    <row r="82" spans="1:5" s="140" customFormat="1" ht="30" x14ac:dyDescent="0.25">
      <c r="A82" s="141" t="s">
        <v>341</v>
      </c>
      <c r="B82" s="144">
        <v>1.2999999999999999E-2</v>
      </c>
      <c r="C82" s="144" t="s">
        <v>80</v>
      </c>
      <c r="D82" s="144">
        <f t="shared" si="3"/>
        <v>89516.923076923078</v>
      </c>
      <c r="E82" s="144">
        <v>1163.72</v>
      </c>
    </row>
    <row r="83" spans="1:5" s="140" customFormat="1" x14ac:dyDescent="0.25">
      <c r="A83" s="141" t="s">
        <v>342</v>
      </c>
      <c r="B83" s="144">
        <v>3.0000000000000001E-3</v>
      </c>
      <c r="C83" s="144" t="s">
        <v>80</v>
      </c>
      <c r="D83" s="144">
        <f t="shared" si="3"/>
        <v>138696.66666666666</v>
      </c>
      <c r="E83" s="144">
        <v>416.09</v>
      </c>
    </row>
    <row r="84" spans="1:5" s="140" customFormat="1" x14ac:dyDescent="0.25">
      <c r="A84" s="141" t="s">
        <v>145</v>
      </c>
      <c r="B84" s="144">
        <v>0.01</v>
      </c>
      <c r="C84" s="144" t="s">
        <v>17</v>
      </c>
      <c r="D84" s="144">
        <f t="shared" si="3"/>
        <v>57901</v>
      </c>
      <c r="E84" s="144">
        <v>579.01</v>
      </c>
    </row>
    <row r="85" spans="1:5" s="140" customFormat="1" x14ac:dyDescent="0.25">
      <c r="A85" s="141" t="s">
        <v>278</v>
      </c>
      <c r="B85" s="144">
        <v>0.04</v>
      </c>
      <c r="C85" s="144" t="s">
        <v>17</v>
      </c>
      <c r="D85" s="144">
        <f t="shared" si="3"/>
        <v>163160.75</v>
      </c>
      <c r="E85" s="144">
        <v>6526.43</v>
      </c>
    </row>
    <row r="86" spans="1:5" s="140" customFormat="1" x14ac:dyDescent="0.25">
      <c r="A86" s="141" t="s">
        <v>343</v>
      </c>
      <c r="B86" s="144">
        <v>4.3999999999999997E-2</v>
      </c>
      <c r="C86" s="144" t="s">
        <v>15</v>
      </c>
      <c r="D86" s="144">
        <f t="shared" si="3"/>
        <v>130216.36363636365</v>
      </c>
      <c r="E86" s="144">
        <v>5729.52</v>
      </c>
    </row>
    <row r="87" spans="1:5" s="140" customFormat="1" ht="30" x14ac:dyDescent="0.25">
      <c r="A87" s="141" t="s">
        <v>344</v>
      </c>
      <c r="B87" s="144">
        <v>5.2</v>
      </c>
      <c r="C87" s="144" t="s">
        <v>12</v>
      </c>
      <c r="D87" s="144">
        <f t="shared" si="3"/>
        <v>974.39807692307681</v>
      </c>
      <c r="E87" s="144">
        <v>5066.87</v>
      </c>
    </row>
    <row r="88" spans="1:5" s="140" customFormat="1" x14ac:dyDescent="0.25">
      <c r="A88" s="141" t="s">
        <v>345</v>
      </c>
      <c r="B88" s="144">
        <v>0.01</v>
      </c>
      <c r="C88" s="144" t="s">
        <v>80</v>
      </c>
      <c r="D88" s="144">
        <f t="shared" si="3"/>
        <v>17374</v>
      </c>
      <c r="E88" s="144">
        <v>173.74</v>
      </c>
    </row>
    <row r="89" spans="1:5" s="140" customFormat="1" x14ac:dyDescent="0.25">
      <c r="A89" s="141" t="s">
        <v>279</v>
      </c>
      <c r="B89" s="144">
        <v>0.02</v>
      </c>
      <c r="C89" s="144" t="s">
        <v>13</v>
      </c>
      <c r="D89" s="144">
        <f t="shared" si="3"/>
        <v>660</v>
      </c>
      <c r="E89" s="144">
        <v>13.2</v>
      </c>
    </row>
    <row r="90" spans="1:5" s="140" customFormat="1" x14ac:dyDescent="0.25">
      <c r="A90" s="141" t="s">
        <v>346</v>
      </c>
      <c r="B90" s="144">
        <v>0.01</v>
      </c>
      <c r="C90" s="144" t="s">
        <v>17</v>
      </c>
      <c r="D90" s="144">
        <f t="shared" si="3"/>
        <v>52937</v>
      </c>
      <c r="E90" s="144">
        <v>529.37</v>
      </c>
    </row>
    <row r="91" spans="1:5" s="140" customFormat="1" x14ac:dyDescent="0.25">
      <c r="A91" s="141" t="s">
        <v>347</v>
      </c>
      <c r="B91" s="144">
        <v>0.24299999999999999</v>
      </c>
      <c r="C91" s="144" t="s">
        <v>15</v>
      </c>
      <c r="D91" s="144">
        <f t="shared" si="3"/>
        <v>8560</v>
      </c>
      <c r="E91" s="144">
        <v>2080.08</v>
      </c>
    </row>
    <row r="92" spans="1:5" s="140" customFormat="1" x14ac:dyDescent="0.25">
      <c r="A92" s="141" t="s">
        <v>348</v>
      </c>
      <c r="B92" s="144">
        <v>0.01</v>
      </c>
      <c r="C92" s="144" t="s">
        <v>74</v>
      </c>
      <c r="D92" s="144">
        <f t="shared" si="3"/>
        <v>31097.000000000004</v>
      </c>
      <c r="E92" s="144">
        <v>310.97000000000003</v>
      </c>
    </row>
    <row r="93" spans="1:5" s="140" customFormat="1" ht="30" x14ac:dyDescent="0.25">
      <c r="A93" s="141" t="s">
        <v>65</v>
      </c>
      <c r="B93" s="144">
        <v>2.89</v>
      </c>
      <c r="C93" s="144" t="s">
        <v>16</v>
      </c>
      <c r="D93" s="144">
        <f t="shared" si="3"/>
        <v>2025.5051903114186</v>
      </c>
      <c r="E93" s="144">
        <v>5853.71</v>
      </c>
    </row>
    <row r="94" spans="1:5" s="140" customFormat="1" ht="30" x14ac:dyDescent="0.25">
      <c r="A94" s="141" t="s">
        <v>115</v>
      </c>
      <c r="B94" s="144">
        <v>1.7250000000000001</v>
      </c>
      <c r="C94" s="144" t="s">
        <v>16</v>
      </c>
      <c r="D94" s="144">
        <f t="shared" si="3"/>
        <v>2007.9362318840579</v>
      </c>
      <c r="E94" s="144">
        <v>3463.69</v>
      </c>
    </row>
    <row r="95" spans="1:5" s="140" customFormat="1" x14ac:dyDescent="0.25">
      <c r="A95" s="141" t="s">
        <v>281</v>
      </c>
      <c r="B95" s="144">
        <v>170</v>
      </c>
      <c r="C95" s="144" t="s">
        <v>66</v>
      </c>
      <c r="D95" s="144">
        <f t="shared" si="3"/>
        <v>42.225764705882355</v>
      </c>
      <c r="E95" s="144">
        <v>7178.38</v>
      </c>
    </row>
    <row r="96" spans="1:5" s="140" customFormat="1" ht="30" x14ac:dyDescent="0.25">
      <c r="A96" s="141" t="s">
        <v>116</v>
      </c>
      <c r="B96" s="144">
        <v>170</v>
      </c>
      <c r="C96" s="144" t="s">
        <v>107</v>
      </c>
      <c r="D96" s="144">
        <f t="shared" si="3"/>
        <v>58.172117647058826</v>
      </c>
      <c r="E96" s="144">
        <v>9889.26</v>
      </c>
    </row>
    <row r="97" spans="1:5" s="140" customFormat="1" x14ac:dyDescent="0.25">
      <c r="A97" s="141" t="s">
        <v>201</v>
      </c>
      <c r="B97" s="144" t="s">
        <v>362</v>
      </c>
      <c r="C97" s="144" t="s">
        <v>16</v>
      </c>
      <c r="D97" s="144">
        <f>E97</f>
        <v>14899.39</v>
      </c>
      <c r="E97" s="144">
        <v>14899.39</v>
      </c>
    </row>
    <row r="98" spans="1:5" s="140" customFormat="1" ht="30" x14ac:dyDescent="0.25">
      <c r="A98" s="141" t="s">
        <v>349</v>
      </c>
      <c r="B98" s="144">
        <v>0.2</v>
      </c>
      <c r="C98" s="144" t="s">
        <v>16</v>
      </c>
      <c r="D98" s="144">
        <f t="shared" si="3"/>
        <v>2178.3000000000002</v>
      </c>
      <c r="E98" s="144">
        <v>435.66</v>
      </c>
    </row>
    <row r="99" spans="1:5" s="140" customFormat="1" x14ac:dyDescent="0.25">
      <c r="A99" s="141" t="s">
        <v>350</v>
      </c>
      <c r="B99" s="144">
        <v>0.06</v>
      </c>
      <c r="C99" s="144" t="s">
        <v>16</v>
      </c>
      <c r="D99" s="144">
        <f t="shared" si="3"/>
        <v>2176.3333333333335</v>
      </c>
      <c r="E99" s="144">
        <v>130.58000000000001</v>
      </c>
    </row>
    <row r="100" spans="1:5" s="140" customFormat="1" x14ac:dyDescent="0.25">
      <c r="A100" s="141" t="s">
        <v>108</v>
      </c>
      <c r="B100" s="144">
        <v>0.02</v>
      </c>
      <c r="C100" s="144" t="s">
        <v>81</v>
      </c>
      <c r="D100" s="144">
        <f t="shared" si="3"/>
        <v>36434</v>
      </c>
      <c r="E100" s="144">
        <v>728.68</v>
      </c>
    </row>
    <row r="101" spans="1:5" s="140" customFormat="1" ht="30" x14ac:dyDescent="0.25">
      <c r="A101" s="141" t="s">
        <v>82</v>
      </c>
      <c r="B101" s="144">
        <v>0.05</v>
      </c>
      <c r="C101" s="144" t="s">
        <v>17</v>
      </c>
      <c r="D101" s="144">
        <f t="shared" si="3"/>
        <v>51924.399999999994</v>
      </c>
      <c r="E101" s="144">
        <v>2596.2199999999998</v>
      </c>
    </row>
    <row r="102" spans="1:5" s="140" customFormat="1" ht="28.5" x14ac:dyDescent="0.25">
      <c r="A102" s="151" t="s">
        <v>38</v>
      </c>
      <c r="B102" s="143"/>
      <c r="C102" s="143"/>
      <c r="D102" s="143"/>
      <c r="E102" s="143"/>
    </row>
    <row r="103" spans="1:5" s="140" customFormat="1" ht="30" x14ac:dyDescent="0.25">
      <c r="A103" s="141" t="s">
        <v>56</v>
      </c>
      <c r="B103" s="144" t="s">
        <v>222</v>
      </c>
      <c r="C103" s="144" t="s">
        <v>11</v>
      </c>
      <c r="D103" s="144">
        <f>E103</f>
        <v>9514.36</v>
      </c>
      <c r="E103" s="144">
        <v>9514.36</v>
      </c>
    </row>
    <row r="104" spans="1:5" s="140" customFormat="1" x14ac:dyDescent="0.25">
      <c r="A104" s="151" t="s">
        <v>77</v>
      </c>
      <c r="B104" s="143"/>
      <c r="C104" s="143"/>
      <c r="D104" s="144"/>
      <c r="E104" s="143"/>
    </row>
    <row r="105" spans="1:5" s="140" customFormat="1" x14ac:dyDescent="0.25">
      <c r="A105" s="141" t="s">
        <v>78</v>
      </c>
      <c r="B105" s="144" t="s">
        <v>222</v>
      </c>
      <c r="C105" s="144" t="s">
        <v>11</v>
      </c>
      <c r="D105" s="144">
        <f t="shared" ref="D105:D116" si="4">E105</f>
        <v>21600</v>
      </c>
      <c r="E105" s="144">
        <v>21600</v>
      </c>
    </row>
    <row r="106" spans="1:5" s="140" customFormat="1" ht="42.75" x14ac:dyDescent="0.25">
      <c r="A106" s="151" t="s">
        <v>351</v>
      </c>
      <c r="B106" s="143"/>
      <c r="C106" s="143"/>
      <c r="D106" s="144"/>
      <c r="E106" s="143"/>
    </row>
    <row r="107" spans="1:5" s="140" customFormat="1" x14ac:dyDescent="0.25">
      <c r="A107" s="141" t="s">
        <v>352</v>
      </c>
      <c r="B107" s="144" t="s">
        <v>22</v>
      </c>
      <c r="C107" s="144" t="s">
        <v>11</v>
      </c>
      <c r="D107" s="144">
        <f t="shared" si="4"/>
        <v>4124.76</v>
      </c>
      <c r="E107" s="144">
        <v>4124.76</v>
      </c>
    </row>
    <row r="108" spans="1:5" s="140" customFormat="1" ht="30" x14ac:dyDescent="0.25">
      <c r="A108" s="141" t="s">
        <v>353</v>
      </c>
      <c r="B108" s="144" t="s">
        <v>22</v>
      </c>
      <c r="C108" s="144" t="s">
        <v>11</v>
      </c>
      <c r="D108" s="144">
        <f t="shared" si="4"/>
        <v>1782.22</v>
      </c>
      <c r="E108" s="144">
        <v>1782.22</v>
      </c>
    </row>
    <row r="109" spans="1:5" s="140" customFormat="1" x14ac:dyDescent="0.25">
      <c r="A109" s="151" t="s">
        <v>354</v>
      </c>
      <c r="B109" s="143"/>
      <c r="C109" s="143"/>
      <c r="D109" s="144"/>
      <c r="E109" s="143"/>
    </row>
    <row r="110" spans="1:5" s="140" customFormat="1" x14ac:dyDescent="0.25">
      <c r="A110" s="141" t="s">
        <v>355</v>
      </c>
      <c r="B110" s="144" t="s">
        <v>362</v>
      </c>
      <c r="C110" s="144" t="s">
        <v>13</v>
      </c>
      <c r="D110" s="144">
        <f t="shared" si="4"/>
        <v>51228</v>
      </c>
      <c r="E110" s="144">
        <v>51228</v>
      </c>
    </row>
    <row r="111" spans="1:5" s="140" customFormat="1" x14ac:dyDescent="0.25">
      <c r="A111" s="141" t="s">
        <v>356</v>
      </c>
      <c r="B111" s="144" t="s">
        <v>362</v>
      </c>
      <c r="C111" s="144" t="s">
        <v>13</v>
      </c>
      <c r="D111" s="144">
        <f t="shared" si="4"/>
        <v>95320.35</v>
      </c>
      <c r="E111" s="144">
        <v>95320.35</v>
      </c>
    </row>
    <row r="112" spans="1:5" s="140" customFormat="1" x14ac:dyDescent="0.25">
      <c r="A112" s="141" t="s">
        <v>357</v>
      </c>
      <c r="B112" s="144" t="s">
        <v>362</v>
      </c>
      <c r="C112" s="144" t="s">
        <v>13</v>
      </c>
      <c r="D112" s="144">
        <f t="shared" si="4"/>
        <v>7809.63</v>
      </c>
      <c r="E112" s="144">
        <v>7809.63</v>
      </c>
    </row>
    <row r="113" spans="1:5" s="140" customFormat="1" x14ac:dyDescent="0.25">
      <c r="A113" s="141" t="s">
        <v>363</v>
      </c>
      <c r="B113" s="144" t="s">
        <v>362</v>
      </c>
      <c r="C113" s="144" t="s">
        <v>13</v>
      </c>
      <c r="D113" s="144">
        <f t="shared" si="4"/>
        <v>52931.19</v>
      </c>
      <c r="E113" s="144">
        <v>52931.19</v>
      </c>
    </row>
    <row r="114" spans="1:5" s="140" customFormat="1" x14ac:dyDescent="0.25">
      <c r="A114" s="141" t="s">
        <v>358</v>
      </c>
      <c r="B114" s="144" t="s">
        <v>362</v>
      </c>
      <c r="C114" s="144" t="s">
        <v>13</v>
      </c>
      <c r="D114" s="144">
        <f t="shared" si="4"/>
        <v>90235.02</v>
      </c>
      <c r="E114" s="144">
        <v>90235.02</v>
      </c>
    </row>
    <row r="115" spans="1:5" s="140" customFormat="1" x14ac:dyDescent="0.25">
      <c r="A115" s="141" t="s">
        <v>359</v>
      </c>
      <c r="B115" s="144" t="s">
        <v>362</v>
      </c>
      <c r="C115" s="144" t="s">
        <v>13</v>
      </c>
      <c r="D115" s="144">
        <f t="shared" si="4"/>
        <v>6506.2</v>
      </c>
      <c r="E115" s="144">
        <v>6506.2</v>
      </c>
    </row>
    <row r="116" spans="1:5" s="140" customFormat="1" x14ac:dyDescent="0.25">
      <c r="A116" s="141" t="s">
        <v>360</v>
      </c>
      <c r="B116" s="144" t="s">
        <v>362</v>
      </c>
      <c r="C116" s="144" t="s">
        <v>13</v>
      </c>
      <c r="D116" s="144">
        <f t="shared" si="4"/>
        <v>8901.36</v>
      </c>
      <c r="E116" s="144">
        <v>8901.36</v>
      </c>
    </row>
    <row r="117" spans="1:5" s="28" customFormat="1" x14ac:dyDescent="0.25">
      <c r="A117" s="35" t="s">
        <v>10</v>
      </c>
      <c r="B117" s="145"/>
      <c r="C117" s="145"/>
      <c r="D117" s="145"/>
      <c r="E117" s="146"/>
    </row>
    <row r="118" spans="1:5" s="28" customFormat="1" x14ac:dyDescent="0.25">
      <c r="A118" s="36" t="s">
        <v>69</v>
      </c>
      <c r="B118" s="147" t="s">
        <v>21</v>
      </c>
      <c r="C118" s="147" t="s">
        <v>11</v>
      </c>
      <c r="D118" s="147">
        <f>E118</f>
        <v>76625.874999999985</v>
      </c>
      <c r="E118" s="148">
        <f>SUM(E16:E117)*10%</f>
        <v>76625.874999999985</v>
      </c>
    </row>
    <row r="119" spans="1:5" s="140" customFormat="1" x14ac:dyDescent="0.25">
      <c r="A119" s="149" t="s">
        <v>24</v>
      </c>
      <c r="B119" s="144"/>
      <c r="C119" s="144"/>
      <c r="D119" s="144"/>
      <c r="E119" s="150">
        <f>SUM(E16:E118)</f>
        <v>842884.62499999988</v>
      </c>
    </row>
    <row r="120" spans="1:5" s="140" customFormat="1" x14ac:dyDescent="0.25">
      <c r="A120" s="219"/>
      <c r="B120" s="219"/>
      <c r="C120" s="219"/>
      <c r="D120" s="219"/>
      <c r="E120" s="219"/>
    </row>
    <row r="121" spans="1:5" s="140" customFormat="1" x14ac:dyDescent="0.25">
      <c r="A121" s="219"/>
      <c r="B121" s="219"/>
      <c r="C121" s="219"/>
      <c r="D121" s="219"/>
      <c r="E121" s="219"/>
    </row>
    <row r="122" spans="1:5" s="140" customFormat="1" ht="39.75" customHeight="1" x14ac:dyDescent="0.25">
      <c r="A122" s="221" t="s">
        <v>365</v>
      </c>
      <c r="B122" s="221"/>
      <c r="C122" s="221"/>
      <c r="D122" s="221"/>
      <c r="E122" s="221"/>
    </row>
    <row r="123" spans="1:5" s="140" customFormat="1" ht="27.75" customHeight="1" x14ac:dyDescent="0.25">
      <c r="A123" s="221" t="s">
        <v>288</v>
      </c>
      <c r="B123" s="221"/>
      <c r="C123" s="221"/>
      <c r="D123" s="221"/>
      <c r="E123" s="221"/>
    </row>
    <row r="124" spans="1:5" s="140" customFormat="1" ht="24" customHeight="1" x14ac:dyDescent="0.25">
      <c r="A124" s="221" t="s">
        <v>289</v>
      </c>
      <c r="B124" s="221"/>
      <c r="C124" s="221"/>
      <c r="D124" s="221"/>
      <c r="E124" s="221"/>
    </row>
    <row r="125" spans="1:5" s="140" customFormat="1" ht="30.75" customHeight="1" x14ac:dyDescent="0.25">
      <c r="A125" s="221" t="s">
        <v>290</v>
      </c>
      <c r="B125" s="221"/>
      <c r="C125" s="221"/>
      <c r="D125" s="221"/>
      <c r="E125" s="221"/>
    </row>
    <row r="126" spans="1:5" s="140" customFormat="1" x14ac:dyDescent="0.25">
      <c r="A126" s="219"/>
      <c r="B126" s="219"/>
      <c r="C126" s="219"/>
      <c r="D126" s="219"/>
      <c r="E126" s="219"/>
    </row>
    <row r="127" spans="1:5" s="140" customFormat="1" ht="12" customHeight="1" x14ac:dyDescent="0.25">
      <c r="B127" s="221"/>
      <c r="C127" s="221"/>
      <c r="D127" s="221"/>
      <c r="E127" s="221"/>
    </row>
    <row r="128" spans="1:5" s="140" customFormat="1" ht="18.75" customHeight="1" x14ac:dyDescent="0.25">
      <c r="A128" s="219" t="s">
        <v>361</v>
      </c>
      <c r="B128" s="219"/>
      <c r="C128" s="219"/>
      <c r="D128" s="219"/>
      <c r="E128" s="219"/>
    </row>
    <row r="129" spans="1:5" s="140" customFormat="1" ht="15.75" customHeight="1" x14ac:dyDescent="0.25">
      <c r="A129" s="219" t="s">
        <v>366</v>
      </c>
      <c r="B129" s="219"/>
      <c r="C129" s="219"/>
      <c r="D129" s="219"/>
      <c r="E129" s="219"/>
    </row>
    <row r="130" spans="1:5" s="140" customFormat="1" ht="10.5" customHeight="1" x14ac:dyDescent="0.25">
      <c r="B130" s="219"/>
      <c r="C130" s="219"/>
      <c r="D130" s="219" t="s">
        <v>26</v>
      </c>
      <c r="E130" s="219"/>
    </row>
    <row r="131" spans="1:5" s="140" customFormat="1" x14ac:dyDescent="0.25">
      <c r="A131" s="219"/>
      <c r="B131" s="219"/>
      <c r="C131" s="219"/>
      <c r="D131" s="219"/>
      <c r="E131" s="219"/>
    </row>
    <row r="132" spans="1:5" s="140" customFormat="1" x14ac:dyDescent="0.25">
      <c r="A132" s="219" t="s">
        <v>291</v>
      </c>
      <c r="B132" s="219"/>
      <c r="C132" s="219"/>
      <c r="D132" s="219"/>
      <c r="E132" s="219"/>
    </row>
    <row r="133" spans="1:5" s="140" customFormat="1" ht="10.5" customHeight="1" x14ac:dyDescent="0.25">
      <c r="B133" s="219"/>
      <c r="C133" s="219"/>
      <c r="D133" s="219" t="s">
        <v>26</v>
      </c>
      <c r="E133" s="219"/>
    </row>
    <row r="134" spans="1:5" s="140" customFormat="1" ht="11.25" customHeight="1" x14ac:dyDescent="0.25">
      <c r="A134" s="219"/>
      <c r="B134" s="219"/>
      <c r="C134" s="219"/>
      <c r="D134" s="219"/>
      <c r="E134" s="219"/>
    </row>
  </sheetData>
  <mergeCells count="31">
    <mergeCell ref="A134:E134"/>
    <mergeCell ref="B130:C130"/>
    <mergeCell ref="D130:E130"/>
    <mergeCell ref="A131:E131"/>
    <mergeCell ref="A132:E132"/>
    <mergeCell ref="B133:C133"/>
    <mergeCell ref="D133:E133"/>
    <mergeCell ref="A11:E11"/>
    <mergeCell ref="A12:E12"/>
    <mergeCell ref="A13:E13"/>
    <mergeCell ref="A14:E14"/>
    <mergeCell ref="A129:E129"/>
    <mergeCell ref="A120:E120"/>
    <mergeCell ref="A121:E121"/>
    <mergeCell ref="A122:E122"/>
    <mergeCell ref="A123:E123"/>
    <mergeCell ref="A124:E124"/>
    <mergeCell ref="A125:E125"/>
    <mergeCell ref="A126:E126"/>
    <mergeCell ref="B127:E127"/>
    <mergeCell ref="A128:E128"/>
    <mergeCell ref="A6:D6"/>
    <mergeCell ref="A7:E7"/>
    <mergeCell ref="A8:E8"/>
    <mergeCell ref="A9:E9"/>
    <mergeCell ref="A10:E10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6" workbookViewId="0">
      <selection activeCell="H26" sqref="H26"/>
    </sheetView>
  </sheetViews>
  <sheetFormatPr defaultColWidth="9.140625" defaultRowHeight="15" x14ac:dyDescent="0.25"/>
  <cols>
    <col min="1" max="1" width="12.5703125" style="92" customWidth="1"/>
    <col min="2" max="2" width="14.5703125" style="92" customWidth="1"/>
    <col min="3" max="3" width="19.5703125" style="92" customWidth="1"/>
    <col min="4" max="4" width="14.42578125" style="92" customWidth="1"/>
    <col min="5" max="5" width="18.28515625" style="92" customWidth="1"/>
    <col min="6" max="6" width="16.28515625" style="92" customWidth="1"/>
    <col min="7" max="16384" width="9.140625" style="92"/>
  </cols>
  <sheetData>
    <row r="1" spans="1:19" s="63" customFormat="1" ht="35.25" customHeight="1" x14ac:dyDescent="0.3">
      <c r="A1" s="209" t="s">
        <v>367</v>
      </c>
      <c r="B1" s="209"/>
      <c r="C1" s="209"/>
      <c r="D1" s="209"/>
      <c r="E1" s="209"/>
      <c r="F1" s="209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368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210" t="s">
        <v>152</v>
      </c>
      <c r="B5" s="210"/>
      <c r="C5" s="210"/>
      <c r="D5" s="210"/>
      <c r="E5" s="210"/>
      <c r="F5" s="210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6" t="s">
        <v>153</v>
      </c>
      <c r="B6" s="106">
        <v>4</v>
      </c>
      <c r="C6" s="106" t="s">
        <v>154</v>
      </c>
      <c r="D6" s="134">
        <v>2372.9</v>
      </c>
      <c r="E6" s="106" t="s">
        <v>155</v>
      </c>
      <c r="F6" s="108">
        <v>1402.5</v>
      </c>
      <c r="G6" s="68"/>
      <c r="H6" s="70"/>
      <c r="I6" s="71"/>
      <c r="J6" s="72"/>
      <c r="K6" s="154"/>
      <c r="L6" s="74"/>
      <c r="M6" s="74"/>
      <c r="N6" s="74"/>
      <c r="O6" s="74"/>
      <c r="P6" s="75"/>
      <c r="Q6" s="211"/>
      <c r="R6" s="212"/>
      <c r="S6" s="76"/>
    </row>
    <row r="7" spans="1:19" s="79" customFormat="1" ht="32.25" customHeight="1" x14ac:dyDescent="0.25">
      <c r="A7" s="106" t="s">
        <v>156</v>
      </c>
      <c r="B7" s="106">
        <v>3</v>
      </c>
      <c r="C7" s="106" t="s">
        <v>157</v>
      </c>
      <c r="D7" s="134">
        <v>927.5</v>
      </c>
      <c r="E7" s="106" t="s">
        <v>158</v>
      </c>
      <c r="F7" s="108">
        <v>935</v>
      </c>
      <c r="G7" s="68"/>
      <c r="H7" s="70"/>
      <c r="I7" s="71"/>
      <c r="J7" s="72"/>
      <c r="K7" s="154"/>
      <c r="L7" s="74"/>
      <c r="M7" s="74"/>
      <c r="N7" s="74"/>
      <c r="O7" s="74"/>
      <c r="P7" s="75"/>
      <c r="Q7" s="211"/>
      <c r="R7" s="213"/>
      <c r="S7" s="78"/>
    </row>
    <row r="8" spans="1:19" s="79" customFormat="1" ht="48.75" customHeight="1" x14ac:dyDescent="0.25">
      <c r="A8" s="106" t="s">
        <v>159</v>
      </c>
      <c r="B8" s="106">
        <v>36</v>
      </c>
      <c r="C8" s="106" t="s">
        <v>160</v>
      </c>
      <c r="D8" s="108">
        <v>282.3</v>
      </c>
      <c r="E8" s="106" t="s">
        <v>161</v>
      </c>
      <c r="F8" s="108">
        <v>508</v>
      </c>
      <c r="G8" s="68"/>
      <c r="H8" s="70"/>
      <c r="I8" s="71"/>
      <c r="J8" s="72"/>
      <c r="K8" s="154"/>
      <c r="L8" s="74"/>
      <c r="M8" s="74"/>
      <c r="N8" s="74"/>
      <c r="O8" s="74"/>
      <c r="P8" s="75"/>
      <c r="Q8" s="211"/>
      <c r="R8" s="212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154"/>
      <c r="L9" s="74"/>
      <c r="M9" s="74"/>
      <c r="N9" s="74"/>
      <c r="O9" s="74"/>
      <c r="P9" s="68"/>
      <c r="Q9" s="154"/>
      <c r="R9" s="155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15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206" t="s">
        <v>162</v>
      </c>
      <c r="B11" s="207"/>
      <c r="C11" s="207"/>
      <c r="D11" s="207"/>
      <c r="E11" s="208"/>
      <c r="F11" s="86" t="s">
        <v>163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11" customFormat="1" ht="30" customHeight="1" x14ac:dyDescent="0.25">
      <c r="A12" s="199" t="s">
        <v>164</v>
      </c>
      <c r="B12" s="200"/>
      <c r="C12" s="200"/>
      <c r="D12" s="200"/>
      <c r="E12" s="201"/>
      <c r="F12" s="109">
        <v>456135.57000000018</v>
      </c>
      <c r="G12" s="179"/>
    </row>
    <row r="13" spans="1:19" s="111" customFormat="1" ht="30" customHeight="1" x14ac:dyDescent="0.25">
      <c r="A13" s="199" t="s">
        <v>165</v>
      </c>
      <c r="B13" s="200"/>
      <c r="C13" s="200"/>
      <c r="D13" s="200"/>
      <c r="E13" s="201"/>
      <c r="F13" s="109">
        <v>337483.04999999993</v>
      </c>
    </row>
    <row r="14" spans="1:19" s="111" customFormat="1" ht="30" customHeight="1" x14ac:dyDescent="0.25">
      <c r="A14" s="199" t="s">
        <v>166</v>
      </c>
      <c r="B14" s="200"/>
      <c r="C14" s="200"/>
      <c r="D14" s="200"/>
      <c r="E14" s="201"/>
      <c r="F14" s="112">
        <f>SUM(F15:F17)</f>
        <v>604230.62</v>
      </c>
    </row>
    <row r="15" spans="1:19" s="85" customFormat="1" ht="28.5" customHeight="1" x14ac:dyDescent="0.25">
      <c r="A15" s="203" t="s">
        <v>167</v>
      </c>
      <c r="B15" s="204"/>
      <c r="C15" s="204"/>
      <c r="D15" s="204"/>
      <c r="E15" s="205"/>
      <c r="F15" s="88">
        <v>417321.19</v>
      </c>
    </row>
    <row r="16" spans="1:19" s="85" customFormat="1" ht="24.75" customHeight="1" x14ac:dyDescent="0.25">
      <c r="A16" s="203" t="s">
        <v>168</v>
      </c>
      <c r="B16" s="204"/>
      <c r="C16" s="204"/>
      <c r="D16" s="204"/>
      <c r="E16" s="205"/>
      <c r="F16" s="88">
        <v>162609.43</v>
      </c>
    </row>
    <row r="17" spans="1:19" s="85" customFormat="1" ht="30" customHeight="1" x14ac:dyDescent="0.25">
      <c r="A17" s="203" t="s">
        <v>169</v>
      </c>
      <c r="B17" s="204"/>
      <c r="C17" s="204"/>
      <c r="D17" s="204"/>
      <c r="E17" s="205"/>
      <c r="F17" s="88">
        <v>24300</v>
      </c>
    </row>
    <row r="18" spans="1:19" s="111" customFormat="1" ht="30" customHeight="1" x14ac:dyDescent="0.25">
      <c r="A18" s="199" t="s">
        <v>170</v>
      </c>
      <c r="B18" s="200"/>
      <c r="C18" s="200"/>
      <c r="D18" s="200"/>
      <c r="E18" s="201"/>
      <c r="F18" s="112">
        <f>SUM(F19:F21)</f>
        <v>549112.47</v>
      </c>
    </row>
    <row r="19" spans="1:19" s="85" customFormat="1" ht="30" customHeight="1" x14ac:dyDescent="0.25">
      <c r="A19" s="203" t="s">
        <v>167</v>
      </c>
      <c r="B19" s="204"/>
      <c r="C19" s="204"/>
      <c r="D19" s="204"/>
      <c r="E19" s="205"/>
      <c r="F19" s="88">
        <v>356388.55</v>
      </c>
    </row>
    <row r="20" spans="1:19" s="85" customFormat="1" ht="30" customHeight="1" x14ac:dyDescent="0.25">
      <c r="A20" s="203" t="s">
        <v>168</v>
      </c>
      <c r="B20" s="204"/>
      <c r="C20" s="204"/>
      <c r="D20" s="204"/>
      <c r="E20" s="205"/>
      <c r="F20" s="88">
        <v>166623.92000000001</v>
      </c>
    </row>
    <row r="21" spans="1:19" s="89" customFormat="1" ht="30" customHeight="1" x14ac:dyDescent="0.2">
      <c r="A21" s="203" t="s">
        <v>169</v>
      </c>
      <c r="B21" s="204"/>
      <c r="C21" s="204"/>
      <c r="D21" s="204"/>
      <c r="E21" s="205"/>
      <c r="F21" s="88">
        <v>26100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13" customFormat="1" ht="30" customHeight="1" x14ac:dyDescent="0.25">
      <c r="A22" s="199" t="s">
        <v>171</v>
      </c>
      <c r="B22" s="200"/>
      <c r="C22" s="200"/>
      <c r="D22" s="200"/>
      <c r="E22" s="201"/>
      <c r="F22" s="112">
        <f>F12+F18</f>
        <v>1005248.0400000002</v>
      </c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</row>
    <row r="23" spans="1:19" s="113" customFormat="1" ht="30" customHeight="1" x14ac:dyDescent="0.25">
      <c r="A23" s="199" t="s">
        <v>172</v>
      </c>
      <c r="B23" s="200"/>
      <c r="C23" s="200"/>
      <c r="D23" s="200"/>
      <c r="E23" s="201"/>
      <c r="F23" s="112">
        <f>акт21!E83</f>
        <v>402475.83199999994</v>
      </c>
      <c r="G23" s="180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</row>
    <row r="24" spans="1:19" s="113" customFormat="1" ht="30" customHeight="1" x14ac:dyDescent="0.25">
      <c r="A24" s="199" t="s">
        <v>303</v>
      </c>
      <c r="B24" s="200"/>
      <c r="C24" s="200"/>
      <c r="D24" s="200"/>
      <c r="E24" s="201"/>
      <c r="F24" s="112">
        <f>F22-F23</f>
        <v>602772.20800000022</v>
      </c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</row>
    <row r="25" spans="1:19" s="113" customFormat="1" ht="30" customHeight="1" x14ac:dyDescent="0.25">
      <c r="A25" s="199" t="s">
        <v>174</v>
      </c>
      <c r="B25" s="200"/>
      <c r="C25" s="200"/>
      <c r="D25" s="200"/>
      <c r="E25" s="201"/>
      <c r="F25" s="109">
        <f>F13+F14-F18</f>
        <v>392601.19999999995</v>
      </c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47.25" customHeight="1" x14ac:dyDescent="0.2">
      <c r="A27" s="198" t="s">
        <v>175</v>
      </c>
      <c r="B27" s="198"/>
      <c r="C27" s="198"/>
      <c r="D27" s="198"/>
    </row>
    <row r="28" spans="1:19" s="63" customFormat="1" ht="21.75" hidden="1" customHeight="1" x14ac:dyDescent="0.25">
      <c r="A28" s="202" t="s">
        <v>391</v>
      </c>
      <c r="B28" s="202"/>
      <c r="C28" s="202"/>
      <c r="D28" s="202"/>
    </row>
    <row r="29" spans="1:19" s="63" customFormat="1" ht="22.5" customHeight="1" x14ac:dyDescent="0.25">
      <c r="A29" s="198" t="s">
        <v>43</v>
      </c>
      <c r="B29" s="198"/>
      <c r="C29" s="198"/>
      <c r="D29" s="198"/>
    </row>
    <row r="30" spans="1:19" s="63" customFormat="1" ht="22.5" customHeight="1" x14ac:dyDescent="0.25">
      <c r="A30" s="198" t="s">
        <v>44</v>
      </c>
      <c r="B30" s="198"/>
      <c r="C30" s="198"/>
      <c r="D30" s="64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8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5"/>
  <sheetViews>
    <sheetView topLeftCell="A72" workbookViewId="0">
      <selection activeCell="E21" sqref="E21"/>
    </sheetView>
  </sheetViews>
  <sheetFormatPr defaultColWidth="8.140625" defaultRowHeight="15" x14ac:dyDescent="0.25"/>
  <cols>
    <col min="1" max="1" width="62.42578125" style="156" customWidth="1"/>
    <col min="2" max="2" width="17.28515625" style="156" customWidth="1"/>
    <col min="3" max="3" width="15.28515625" style="156" customWidth="1"/>
    <col min="4" max="4" width="16.28515625" style="156" customWidth="1"/>
    <col min="5" max="5" width="16.85546875" style="156" customWidth="1"/>
    <col min="6" max="6" width="9.5703125" style="156" customWidth="1"/>
    <col min="7" max="255" width="8.140625" style="156"/>
    <col min="256" max="256" width="8.7109375" style="156" customWidth="1"/>
    <col min="257" max="257" width="31.5703125" style="156" customWidth="1"/>
    <col min="258" max="258" width="13.85546875" style="156" customWidth="1"/>
    <col min="259" max="259" width="19.140625" style="156" customWidth="1"/>
    <col min="260" max="260" width="17.5703125" style="156" customWidth="1"/>
    <col min="261" max="261" width="14.7109375" style="156" customWidth="1"/>
    <col min="262" max="511" width="8.140625" style="156"/>
    <col min="512" max="512" width="8.7109375" style="156" customWidth="1"/>
    <col min="513" max="513" width="31.5703125" style="156" customWidth="1"/>
    <col min="514" max="514" width="13.85546875" style="156" customWidth="1"/>
    <col min="515" max="515" width="19.140625" style="156" customWidth="1"/>
    <col min="516" max="516" width="17.5703125" style="156" customWidth="1"/>
    <col min="517" max="517" width="14.7109375" style="156" customWidth="1"/>
    <col min="518" max="767" width="8.140625" style="156"/>
    <col min="768" max="768" width="8.7109375" style="156" customWidth="1"/>
    <col min="769" max="769" width="31.5703125" style="156" customWidth="1"/>
    <col min="770" max="770" width="13.85546875" style="156" customWidth="1"/>
    <col min="771" max="771" width="19.140625" style="156" customWidth="1"/>
    <col min="772" max="772" width="17.5703125" style="156" customWidth="1"/>
    <col min="773" max="773" width="14.7109375" style="156" customWidth="1"/>
    <col min="774" max="1023" width="8.140625" style="156"/>
    <col min="1024" max="1024" width="8.7109375" style="156" customWidth="1"/>
    <col min="1025" max="1025" width="31.5703125" style="156" customWidth="1"/>
    <col min="1026" max="1026" width="13.85546875" style="156" customWidth="1"/>
    <col min="1027" max="1027" width="19.140625" style="156" customWidth="1"/>
    <col min="1028" max="1028" width="17.5703125" style="156" customWidth="1"/>
    <col min="1029" max="1029" width="14.7109375" style="156" customWidth="1"/>
    <col min="1030" max="1279" width="8.140625" style="156"/>
    <col min="1280" max="1280" width="8.7109375" style="156" customWidth="1"/>
    <col min="1281" max="1281" width="31.5703125" style="156" customWidth="1"/>
    <col min="1282" max="1282" width="13.85546875" style="156" customWidth="1"/>
    <col min="1283" max="1283" width="19.140625" style="156" customWidth="1"/>
    <col min="1284" max="1284" width="17.5703125" style="156" customWidth="1"/>
    <col min="1285" max="1285" width="14.7109375" style="156" customWidth="1"/>
    <col min="1286" max="1535" width="8.140625" style="156"/>
    <col min="1536" max="1536" width="8.7109375" style="156" customWidth="1"/>
    <col min="1537" max="1537" width="31.5703125" style="156" customWidth="1"/>
    <col min="1538" max="1538" width="13.85546875" style="156" customWidth="1"/>
    <col min="1539" max="1539" width="19.140625" style="156" customWidth="1"/>
    <col min="1540" max="1540" width="17.5703125" style="156" customWidth="1"/>
    <col min="1541" max="1541" width="14.7109375" style="156" customWidth="1"/>
    <col min="1542" max="1791" width="8.140625" style="156"/>
    <col min="1792" max="1792" width="8.7109375" style="156" customWidth="1"/>
    <col min="1793" max="1793" width="31.5703125" style="156" customWidth="1"/>
    <col min="1794" max="1794" width="13.85546875" style="156" customWidth="1"/>
    <col min="1795" max="1795" width="19.140625" style="156" customWidth="1"/>
    <col min="1796" max="1796" width="17.5703125" style="156" customWidth="1"/>
    <col min="1797" max="1797" width="14.7109375" style="156" customWidth="1"/>
    <col min="1798" max="2047" width="8.140625" style="156"/>
    <col min="2048" max="2048" width="8.7109375" style="156" customWidth="1"/>
    <col min="2049" max="2049" width="31.5703125" style="156" customWidth="1"/>
    <col min="2050" max="2050" width="13.85546875" style="156" customWidth="1"/>
    <col min="2051" max="2051" width="19.140625" style="156" customWidth="1"/>
    <col min="2052" max="2052" width="17.5703125" style="156" customWidth="1"/>
    <col min="2053" max="2053" width="14.7109375" style="156" customWidth="1"/>
    <col min="2054" max="2303" width="8.140625" style="156"/>
    <col min="2304" max="2304" width="8.7109375" style="156" customWidth="1"/>
    <col min="2305" max="2305" width="31.5703125" style="156" customWidth="1"/>
    <col min="2306" max="2306" width="13.85546875" style="156" customWidth="1"/>
    <col min="2307" max="2307" width="19.140625" style="156" customWidth="1"/>
    <col min="2308" max="2308" width="17.5703125" style="156" customWidth="1"/>
    <col min="2309" max="2309" width="14.7109375" style="156" customWidth="1"/>
    <col min="2310" max="2559" width="8.140625" style="156"/>
    <col min="2560" max="2560" width="8.7109375" style="156" customWidth="1"/>
    <col min="2561" max="2561" width="31.5703125" style="156" customWidth="1"/>
    <col min="2562" max="2562" width="13.85546875" style="156" customWidth="1"/>
    <col min="2563" max="2563" width="19.140625" style="156" customWidth="1"/>
    <col min="2564" max="2564" width="17.5703125" style="156" customWidth="1"/>
    <col min="2565" max="2565" width="14.7109375" style="156" customWidth="1"/>
    <col min="2566" max="2815" width="8.140625" style="156"/>
    <col min="2816" max="2816" width="8.7109375" style="156" customWidth="1"/>
    <col min="2817" max="2817" width="31.5703125" style="156" customWidth="1"/>
    <col min="2818" max="2818" width="13.85546875" style="156" customWidth="1"/>
    <col min="2819" max="2819" width="19.140625" style="156" customWidth="1"/>
    <col min="2820" max="2820" width="17.5703125" style="156" customWidth="1"/>
    <col min="2821" max="2821" width="14.7109375" style="156" customWidth="1"/>
    <col min="2822" max="3071" width="8.140625" style="156"/>
    <col min="3072" max="3072" width="8.7109375" style="156" customWidth="1"/>
    <col min="3073" max="3073" width="31.5703125" style="156" customWidth="1"/>
    <col min="3074" max="3074" width="13.85546875" style="156" customWidth="1"/>
    <col min="3075" max="3075" width="19.140625" style="156" customWidth="1"/>
    <col min="3076" max="3076" width="17.5703125" style="156" customWidth="1"/>
    <col min="3077" max="3077" width="14.7109375" style="156" customWidth="1"/>
    <col min="3078" max="3327" width="8.140625" style="156"/>
    <col min="3328" max="3328" width="8.7109375" style="156" customWidth="1"/>
    <col min="3329" max="3329" width="31.5703125" style="156" customWidth="1"/>
    <col min="3330" max="3330" width="13.85546875" style="156" customWidth="1"/>
    <col min="3331" max="3331" width="19.140625" style="156" customWidth="1"/>
    <col min="3332" max="3332" width="17.5703125" style="156" customWidth="1"/>
    <col min="3333" max="3333" width="14.7109375" style="156" customWidth="1"/>
    <col min="3334" max="3583" width="8.140625" style="156"/>
    <col min="3584" max="3584" width="8.7109375" style="156" customWidth="1"/>
    <col min="3585" max="3585" width="31.5703125" style="156" customWidth="1"/>
    <col min="3586" max="3586" width="13.85546875" style="156" customWidth="1"/>
    <col min="3587" max="3587" width="19.140625" style="156" customWidth="1"/>
    <col min="3588" max="3588" width="17.5703125" style="156" customWidth="1"/>
    <col min="3589" max="3589" width="14.7109375" style="156" customWidth="1"/>
    <col min="3590" max="3839" width="8.140625" style="156"/>
    <col min="3840" max="3840" width="8.7109375" style="156" customWidth="1"/>
    <col min="3841" max="3841" width="31.5703125" style="156" customWidth="1"/>
    <col min="3842" max="3842" width="13.85546875" style="156" customWidth="1"/>
    <col min="3843" max="3843" width="19.140625" style="156" customWidth="1"/>
    <col min="3844" max="3844" width="17.5703125" style="156" customWidth="1"/>
    <col min="3845" max="3845" width="14.7109375" style="156" customWidth="1"/>
    <col min="3846" max="4095" width="8.140625" style="156"/>
    <col min="4096" max="4096" width="8.7109375" style="156" customWidth="1"/>
    <col min="4097" max="4097" width="31.5703125" style="156" customWidth="1"/>
    <col min="4098" max="4098" width="13.85546875" style="156" customWidth="1"/>
    <col min="4099" max="4099" width="19.140625" style="156" customWidth="1"/>
    <col min="4100" max="4100" width="17.5703125" style="156" customWidth="1"/>
    <col min="4101" max="4101" width="14.7109375" style="156" customWidth="1"/>
    <col min="4102" max="4351" width="8.140625" style="156"/>
    <col min="4352" max="4352" width="8.7109375" style="156" customWidth="1"/>
    <col min="4353" max="4353" width="31.5703125" style="156" customWidth="1"/>
    <col min="4354" max="4354" width="13.85546875" style="156" customWidth="1"/>
    <col min="4355" max="4355" width="19.140625" style="156" customWidth="1"/>
    <col min="4356" max="4356" width="17.5703125" style="156" customWidth="1"/>
    <col min="4357" max="4357" width="14.7109375" style="156" customWidth="1"/>
    <col min="4358" max="4607" width="8.140625" style="156"/>
    <col min="4608" max="4608" width="8.7109375" style="156" customWidth="1"/>
    <col min="4609" max="4609" width="31.5703125" style="156" customWidth="1"/>
    <col min="4610" max="4610" width="13.85546875" style="156" customWidth="1"/>
    <col min="4611" max="4611" width="19.140625" style="156" customWidth="1"/>
    <col min="4612" max="4612" width="17.5703125" style="156" customWidth="1"/>
    <col min="4613" max="4613" width="14.7109375" style="156" customWidth="1"/>
    <col min="4614" max="4863" width="8.140625" style="156"/>
    <col min="4864" max="4864" width="8.7109375" style="156" customWidth="1"/>
    <col min="4865" max="4865" width="31.5703125" style="156" customWidth="1"/>
    <col min="4866" max="4866" width="13.85546875" style="156" customWidth="1"/>
    <col min="4867" max="4867" width="19.140625" style="156" customWidth="1"/>
    <col min="4868" max="4868" width="17.5703125" style="156" customWidth="1"/>
    <col min="4869" max="4869" width="14.7109375" style="156" customWidth="1"/>
    <col min="4870" max="5119" width="8.140625" style="156"/>
    <col min="5120" max="5120" width="8.7109375" style="156" customWidth="1"/>
    <col min="5121" max="5121" width="31.5703125" style="156" customWidth="1"/>
    <col min="5122" max="5122" width="13.85546875" style="156" customWidth="1"/>
    <col min="5123" max="5123" width="19.140625" style="156" customWidth="1"/>
    <col min="5124" max="5124" width="17.5703125" style="156" customWidth="1"/>
    <col min="5125" max="5125" width="14.7109375" style="156" customWidth="1"/>
    <col min="5126" max="5375" width="8.140625" style="156"/>
    <col min="5376" max="5376" width="8.7109375" style="156" customWidth="1"/>
    <col min="5377" max="5377" width="31.5703125" style="156" customWidth="1"/>
    <col min="5378" max="5378" width="13.85546875" style="156" customWidth="1"/>
    <col min="5379" max="5379" width="19.140625" style="156" customWidth="1"/>
    <col min="5380" max="5380" width="17.5703125" style="156" customWidth="1"/>
    <col min="5381" max="5381" width="14.7109375" style="156" customWidth="1"/>
    <col min="5382" max="5631" width="8.140625" style="156"/>
    <col min="5632" max="5632" width="8.7109375" style="156" customWidth="1"/>
    <col min="5633" max="5633" width="31.5703125" style="156" customWidth="1"/>
    <col min="5634" max="5634" width="13.85546875" style="156" customWidth="1"/>
    <col min="5635" max="5635" width="19.140625" style="156" customWidth="1"/>
    <col min="5636" max="5636" width="17.5703125" style="156" customWidth="1"/>
    <col min="5637" max="5637" width="14.7109375" style="156" customWidth="1"/>
    <col min="5638" max="5887" width="8.140625" style="156"/>
    <col min="5888" max="5888" width="8.7109375" style="156" customWidth="1"/>
    <col min="5889" max="5889" width="31.5703125" style="156" customWidth="1"/>
    <col min="5890" max="5890" width="13.85546875" style="156" customWidth="1"/>
    <col min="5891" max="5891" width="19.140625" style="156" customWidth="1"/>
    <col min="5892" max="5892" width="17.5703125" style="156" customWidth="1"/>
    <col min="5893" max="5893" width="14.7109375" style="156" customWidth="1"/>
    <col min="5894" max="6143" width="8.140625" style="156"/>
    <col min="6144" max="6144" width="8.7109375" style="156" customWidth="1"/>
    <col min="6145" max="6145" width="31.5703125" style="156" customWidth="1"/>
    <col min="6146" max="6146" width="13.85546875" style="156" customWidth="1"/>
    <col min="6147" max="6147" width="19.140625" style="156" customWidth="1"/>
    <col min="6148" max="6148" width="17.5703125" style="156" customWidth="1"/>
    <col min="6149" max="6149" width="14.7109375" style="156" customWidth="1"/>
    <col min="6150" max="6399" width="8.140625" style="156"/>
    <col min="6400" max="6400" width="8.7109375" style="156" customWidth="1"/>
    <col min="6401" max="6401" width="31.5703125" style="156" customWidth="1"/>
    <col min="6402" max="6402" width="13.85546875" style="156" customWidth="1"/>
    <col min="6403" max="6403" width="19.140625" style="156" customWidth="1"/>
    <col min="6404" max="6404" width="17.5703125" style="156" customWidth="1"/>
    <col min="6405" max="6405" width="14.7109375" style="156" customWidth="1"/>
    <col min="6406" max="6655" width="8.140625" style="156"/>
    <col min="6656" max="6656" width="8.7109375" style="156" customWidth="1"/>
    <col min="6657" max="6657" width="31.5703125" style="156" customWidth="1"/>
    <col min="6658" max="6658" width="13.85546875" style="156" customWidth="1"/>
    <col min="6659" max="6659" width="19.140625" style="156" customWidth="1"/>
    <col min="6660" max="6660" width="17.5703125" style="156" customWidth="1"/>
    <col min="6661" max="6661" width="14.7109375" style="156" customWidth="1"/>
    <col min="6662" max="6911" width="8.140625" style="156"/>
    <col min="6912" max="6912" width="8.7109375" style="156" customWidth="1"/>
    <col min="6913" max="6913" width="31.5703125" style="156" customWidth="1"/>
    <col min="6914" max="6914" width="13.85546875" style="156" customWidth="1"/>
    <col min="6915" max="6915" width="19.140625" style="156" customWidth="1"/>
    <col min="6916" max="6916" width="17.5703125" style="156" customWidth="1"/>
    <col min="6917" max="6917" width="14.7109375" style="156" customWidth="1"/>
    <col min="6918" max="7167" width="8.140625" style="156"/>
    <col min="7168" max="7168" width="8.7109375" style="156" customWidth="1"/>
    <col min="7169" max="7169" width="31.5703125" style="156" customWidth="1"/>
    <col min="7170" max="7170" width="13.85546875" style="156" customWidth="1"/>
    <col min="7171" max="7171" width="19.140625" style="156" customWidth="1"/>
    <col min="7172" max="7172" width="17.5703125" style="156" customWidth="1"/>
    <col min="7173" max="7173" width="14.7109375" style="156" customWidth="1"/>
    <col min="7174" max="7423" width="8.140625" style="156"/>
    <col min="7424" max="7424" width="8.7109375" style="156" customWidth="1"/>
    <col min="7425" max="7425" width="31.5703125" style="156" customWidth="1"/>
    <col min="7426" max="7426" width="13.85546875" style="156" customWidth="1"/>
    <col min="7427" max="7427" width="19.140625" style="156" customWidth="1"/>
    <col min="7428" max="7428" width="17.5703125" style="156" customWidth="1"/>
    <col min="7429" max="7429" width="14.7109375" style="156" customWidth="1"/>
    <col min="7430" max="7679" width="8.140625" style="156"/>
    <col min="7680" max="7680" width="8.7109375" style="156" customWidth="1"/>
    <col min="7681" max="7681" width="31.5703125" style="156" customWidth="1"/>
    <col min="7682" max="7682" width="13.85546875" style="156" customWidth="1"/>
    <col min="7683" max="7683" width="19.140625" style="156" customWidth="1"/>
    <col min="7684" max="7684" width="17.5703125" style="156" customWidth="1"/>
    <col min="7685" max="7685" width="14.7109375" style="156" customWidth="1"/>
    <col min="7686" max="7935" width="8.140625" style="156"/>
    <col min="7936" max="7936" width="8.7109375" style="156" customWidth="1"/>
    <col min="7937" max="7937" width="31.5703125" style="156" customWidth="1"/>
    <col min="7938" max="7938" width="13.85546875" style="156" customWidth="1"/>
    <col min="7939" max="7939" width="19.140625" style="156" customWidth="1"/>
    <col min="7940" max="7940" width="17.5703125" style="156" customWidth="1"/>
    <col min="7941" max="7941" width="14.7109375" style="156" customWidth="1"/>
    <col min="7942" max="8191" width="8.140625" style="156"/>
    <col min="8192" max="8192" width="8.7109375" style="156" customWidth="1"/>
    <col min="8193" max="8193" width="31.5703125" style="156" customWidth="1"/>
    <col min="8194" max="8194" width="13.85546875" style="156" customWidth="1"/>
    <col min="8195" max="8195" width="19.140625" style="156" customWidth="1"/>
    <col min="8196" max="8196" width="17.5703125" style="156" customWidth="1"/>
    <col min="8197" max="8197" width="14.7109375" style="156" customWidth="1"/>
    <col min="8198" max="8447" width="8.140625" style="156"/>
    <col min="8448" max="8448" width="8.7109375" style="156" customWidth="1"/>
    <col min="8449" max="8449" width="31.5703125" style="156" customWidth="1"/>
    <col min="8450" max="8450" width="13.85546875" style="156" customWidth="1"/>
    <col min="8451" max="8451" width="19.140625" style="156" customWidth="1"/>
    <col min="8452" max="8452" width="17.5703125" style="156" customWidth="1"/>
    <col min="8453" max="8453" width="14.7109375" style="156" customWidth="1"/>
    <col min="8454" max="8703" width="8.140625" style="156"/>
    <col min="8704" max="8704" width="8.7109375" style="156" customWidth="1"/>
    <col min="8705" max="8705" width="31.5703125" style="156" customWidth="1"/>
    <col min="8706" max="8706" width="13.85546875" style="156" customWidth="1"/>
    <col min="8707" max="8707" width="19.140625" style="156" customWidth="1"/>
    <col min="8708" max="8708" width="17.5703125" style="156" customWidth="1"/>
    <col min="8709" max="8709" width="14.7109375" style="156" customWidth="1"/>
    <col min="8710" max="8959" width="8.140625" style="156"/>
    <col min="8960" max="8960" width="8.7109375" style="156" customWidth="1"/>
    <col min="8961" max="8961" width="31.5703125" style="156" customWidth="1"/>
    <col min="8962" max="8962" width="13.85546875" style="156" customWidth="1"/>
    <col min="8963" max="8963" width="19.140625" style="156" customWidth="1"/>
    <col min="8964" max="8964" width="17.5703125" style="156" customWidth="1"/>
    <col min="8965" max="8965" width="14.7109375" style="156" customWidth="1"/>
    <col min="8966" max="9215" width="8.140625" style="156"/>
    <col min="9216" max="9216" width="8.7109375" style="156" customWidth="1"/>
    <col min="9217" max="9217" width="31.5703125" style="156" customWidth="1"/>
    <col min="9218" max="9218" width="13.85546875" style="156" customWidth="1"/>
    <col min="9219" max="9219" width="19.140625" style="156" customWidth="1"/>
    <col min="9220" max="9220" width="17.5703125" style="156" customWidth="1"/>
    <col min="9221" max="9221" width="14.7109375" style="156" customWidth="1"/>
    <col min="9222" max="9471" width="8.140625" style="156"/>
    <col min="9472" max="9472" width="8.7109375" style="156" customWidth="1"/>
    <col min="9473" max="9473" width="31.5703125" style="156" customWidth="1"/>
    <col min="9474" max="9474" width="13.85546875" style="156" customWidth="1"/>
    <col min="9475" max="9475" width="19.140625" style="156" customWidth="1"/>
    <col min="9476" max="9476" width="17.5703125" style="156" customWidth="1"/>
    <col min="9477" max="9477" width="14.7109375" style="156" customWidth="1"/>
    <col min="9478" max="9727" width="8.140625" style="156"/>
    <col min="9728" max="9728" width="8.7109375" style="156" customWidth="1"/>
    <col min="9729" max="9729" width="31.5703125" style="156" customWidth="1"/>
    <col min="9730" max="9730" width="13.85546875" style="156" customWidth="1"/>
    <col min="9731" max="9731" width="19.140625" style="156" customWidth="1"/>
    <col min="9732" max="9732" width="17.5703125" style="156" customWidth="1"/>
    <col min="9733" max="9733" width="14.7109375" style="156" customWidth="1"/>
    <col min="9734" max="9983" width="8.140625" style="156"/>
    <col min="9984" max="9984" width="8.7109375" style="156" customWidth="1"/>
    <col min="9985" max="9985" width="31.5703125" style="156" customWidth="1"/>
    <col min="9986" max="9986" width="13.85546875" style="156" customWidth="1"/>
    <col min="9987" max="9987" width="19.140625" style="156" customWidth="1"/>
    <col min="9988" max="9988" width="17.5703125" style="156" customWidth="1"/>
    <col min="9989" max="9989" width="14.7109375" style="156" customWidth="1"/>
    <col min="9990" max="10239" width="8.140625" style="156"/>
    <col min="10240" max="10240" width="8.7109375" style="156" customWidth="1"/>
    <col min="10241" max="10241" width="31.5703125" style="156" customWidth="1"/>
    <col min="10242" max="10242" width="13.85546875" style="156" customWidth="1"/>
    <col min="10243" max="10243" width="19.140625" style="156" customWidth="1"/>
    <col min="10244" max="10244" width="17.5703125" style="156" customWidth="1"/>
    <col min="10245" max="10245" width="14.7109375" style="156" customWidth="1"/>
    <col min="10246" max="10495" width="8.140625" style="156"/>
    <col min="10496" max="10496" width="8.7109375" style="156" customWidth="1"/>
    <col min="10497" max="10497" width="31.5703125" style="156" customWidth="1"/>
    <col min="10498" max="10498" width="13.85546875" style="156" customWidth="1"/>
    <col min="10499" max="10499" width="19.140625" style="156" customWidth="1"/>
    <col min="10500" max="10500" width="17.5703125" style="156" customWidth="1"/>
    <col min="10501" max="10501" width="14.7109375" style="156" customWidth="1"/>
    <col min="10502" max="10751" width="8.140625" style="156"/>
    <col min="10752" max="10752" width="8.7109375" style="156" customWidth="1"/>
    <col min="10753" max="10753" width="31.5703125" style="156" customWidth="1"/>
    <col min="10754" max="10754" width="13.85546875" style="156" customWidth="1"/>
    <col min="10755" max="10755" width="19.140625" style="156" customWidth="1"/>
    <col min="10756" max="10756" width="17.5703125" style="156" customWidth="1"/>
    <col min="10757" max="10757" width="14.7109375" style="156" customWidth="1"/>
    <col min="10758" max="11007" width="8.140625" style="156"/>
    <col min="11008" max="11008" width="8.7109375" style="156" customWidth="1"/>
    <col min="11009" max="11009" width="31.5703125" style="156" customWidth="1"/>
    <col min="11010" max="11010" width="13.85546875" style="156" customWidth="1"/>
    <col min="11011" max="11011" width="19.140625" style="156" customWidth="1"/>
    <col min="11012" max="11012" width="17.5703125" style="156" customWidth="1"/>
    <col min="11013" max="11013" width="14.7109375" style="156" customWidth="1"/>
    <col min="11014" max="11263" width="8.140625" style="156"/>
    <col min="11264" max="11264" width="8.7109375" style="156" customWidth="1"/>
    <col min="11265" max="11265" width="31.5703125" style="156" customWidth="1"/>
    <col min="11266" max="11266" width="13.85546875" style="156" customWidth="1"/>
    <col min="11267" max="11267" width="19.140625" style="156" customWidth="1"/>
    <col min="11268" max="11268" width="17.5703125" style="156" customWidth="1"/>
    <col min="11269" max="11269" width="14.7109375" style="156" customWidth="1"/>
    <col min="11270" max="11519" width="8.140625" style="156"/>
    <col min="11520" max="11520" width="8.7109375" style="156" customWidth="1"/>
    <col min="11521" max="11521" width="31.5703125" style="156" customWidth="1"/>
    <col min="11522" max="11522" width="13.85546875" style="156" customWidth="1"/>
    <col min="11523" max="11523" width="19.140625" style="156" customWidth="1"/>
    <col min="11524" max="11524" width="17.5703125" style="156" customWidth="1"/>
    <col min="11525" max="11525" width="14.7109375" style="156" customWidth="1"/>
    <col min="11526" max="11775" width="8.140625" style="156"/>
    <col min="11776" max="11776" width="8.7109375" style="156" customWidth="1"/>
    <col min="11777" max="11777" width="31.5703125" style="156" customWidth="1"/>
    <col min="11778" max="11778" width="13.85546875" style="156" customWidth="1"/>
    <col min="11779" max="11779" width="19.140625" style="156" customWidth="1"/>
    <col min="11780" max="11780" width="17.5703125" style="156" customWidth="1"/>
    <col min="11781" max="11781" width="14.7109375" style="156" customWidth="1"/>
    <col min="11782" max="12031" width="8.140625" style="156"/>
    <col min="12032" max="12032" width="8.7109375" style="156" customWidth="1"/>
    <col min="12033" max="12033" width="31.5703125" style="156" customWidth="1"/>
    <col min="12034" max="12034" width="13.85546875" style="156" customWidth="1"/>
    <col min="12035" max="12035" width="19.140625" style="156" customWidth="1"/>
    <col min="12036" max="12036" width="17.5703125" style="156" customWidth="1"/>
    <col min="12037" max="12037" width="14.7109375" style="156" customWidth="1"/>
    <col min="12038" max="12287" width="8.140625" style="156"/>
    <col min="12288" max="12288" width="8.7109375" style="156" customWidth="1"/>
    <col min="12289" max="12289" width="31.5703125" style="156" customWidth="1"/>
    <col min="12290" max="12290" width="13.85546875" style="156" customWidth="1"/>
    <col min="12291" max="12291" width="19.140625" style="156" customWidth="1"/>
    <col min="12292" max="12292" width="17.5703125" style="156" customWidth="1"/>
    <col min="12293" max="12293" width="14.7109375" style="156" customWidth="1"/>
    <col min="12294" max="12543" width="8.140625" style="156"/>
    <col min="12544" max="12544" width="8.7109375" style="156" customWidth="1"/>
    <col min="12545" max="12545" width="31.5703125" style="156" customWidth="1"/>
    <col min="12546" max="12546" width="13.85546875" style="156" customWidth="1"/>
    <col min="12547" max="12547" width="19.140625" style="156" customWidth="1"/>
    <col min="12548" max="12548" width="17.5703125" style="156" customWidth="1"/>
    <col min="12549" max="12549" width="14.7109375" style="156" customWidth="1"/>
    <col min="12550" max="12799" width="8.140625" style="156"/>
    <col min="12800" max="12800" width="8.7109375" style="156" customWidth="1"/>
    <col min="12801" max="12801" width="31.5703125" style="156" customWidth="1"/>
    <col min="12802" max="12802" width="13.85546875" style="156" customWidth="1"/>
    <col min="12803" max="12803" width="19.140625" style="156" customWidth="1"/>
    <col min="12804" max="12804" width="17.5703125" style="156" customWidth="1"/>
    <col min="12805" max="12805" width="14.7109375" style="156" customWidth="1"/>
    <col min="12806" max="13055" width="8.140625" style="156"/>
    <col min="13056" max="13056" width="8.7109375" style="156" customWidth="1"/>
    <col min="13057" max="13057" width="31.5703125" style="156" customWidth="1"/>
    <col min="13058" max="13058" width="13.85546875" style="156" customWidth="1"/>
    <col min="13059" max="13059" width="19.140625" style="156" customWidth="1"/>
    <col min="13060" max="13060" width="17.5703125" style="156" customWidth="1"/>
    <col min="13061" max="13061" width="14.7109375" style="156" customWidth="1"/>
    <col min="13062" max="13311" width="8.140625" style="156"/>
    <col min="13312" max="13312" width="8.7109375" style="156" customWidth="1"/>
    <col min="13313" max="13313" width="31.5703125" style="156" customWidth="1"/>
    <col min="13314" max="13314" width="13.85546875" style="156" customWidth="1"/>
    <col min="13315" max="13315" width="19.140625" style="156" customWidth="1"/>
    <col min="13316" max="13316" width="17.5703125" style="156" customWidth="1"/>
    <col min="13317" max="13317" width="14.7109375" style="156" customWidth="1"/>
    <col min="13318" max="13567" width="8.140625" style="156"/>
    <col min="13568" max="13568" width="8.7109375" style="156" customWidth="1"/>
    <col min="13569" max="13569" width="31.5703125" style="156" customWidth="1"/>
    <col min="13570" max="13570" width="13.85546875" style="156" customWidth="1"/>
    <col min="13571" max="13571" width="19.140625" style="156" customWidth="1"/>
    <col min="13572" max="13572" width="17.5703125" style="156" customWidth="1"/>
    <col min="13573" max="13573" width="14.7109375" style="156" customWidth="1"/>
    <col min="13574" max="13823" width="8.140625" style="156"/>
    <col min="13824" max="13824" width="8.7109375" style="156" customWidth="1"/>
    <col min="13825" max="13825" width="31.5703125" style="156" customWidth="1"/>
    <col min="13826" max="13826" width="13.85546875" style="156" customWidth="1"/>
    <col min="13827" max="13827" width="19.140625" style="156" customWidth="1"/>
    <col min="13828" max="13828" width="17.5703125" style="156" customWidth="1"/>
    <col min="13829" max="13829" width="14.7109375" style="156" customWidth="1"/>
    <col min="13830" max="14079" width="8.140625" style="156"/>
    <col min="14080" max="14080" width="8.7109375" style="156" customWidth="1"/>
    <col min="14081" max="14081" width="31.5703125" style="156" customWidth="1"/>
    <col min="14082" max="14082" width="13.85546875" style="156" customWidth="1"/>
    <col min="14083" max="14083" width="19.140625" style="156" customWidth="1"/>
    <col min="14084" max="14084" width="17.5703125" style="156" customWidth="1"/>
    <col min="14085" max="14085" width="14.7109375" style="156" customWidth="1"/>
    <col min="14086" max="14335" width="8.140625" style="156"/>
    <col min="14336" max="14336" width="8.7109375" style="156" customWidth="1"/>
    <col min="14337" max="14337" width="31.5703125" style="156" customWidth="1"/>
    <col min="14338" max="14338" width="13.85546875" style="156" customWidth="1"/>
    <col min="14339" max="14339" width="19.140625" style="156" customWidth="1"/>
    <col min="14340" max="14340" width="17.5703125" style="156" customWidth="1"/>
    <col min="14341" max="14341" width="14.7109375" style="156" customWidth="1"/>
    <col min="14342" max="14591" width="8.140625" style="156"/>
    <col min="14592" max="14592" width="8.7109375" style="156" customWidth="1"/>
    <col min="14593" max="14593" width="31.5703125" style="156" customWidth="1"/>
    <col min="14594" max="14594" width="13.85546875" style="156" customWidth="1"/>
    <col min="14595" max="14595" width="19.140625" style="156" customWidth="1"/>
    <col min="14596" max="14596" width="17.5703125" style="156" customWidth="1"/>
    <col min="14597" max="14597" width="14.7109375" style="156" customWidth="1"/>
    <col min="14598" max="14847" width="8.140625" style="156"/>
    <col min="14848" max="14848" width="8.7109375" style="156" customWidth="1"/>
    <col min="14849" max="14849" width="31.5703125" style="156" customWidth="1"/>
    <col min="14850" max="14850" width="13.85546875" style="156" customWidth="1"/>
    <col min="14851" max="14851" width="19.140625" style="156" customWidth="1"/>
    <col min="14852" max="14852" width="17.5703125" style="156" customWidth="1"/>
    <col min="14853" max="14853" width="14.7109375" style="156" customWidth="1"/>
    <col min="14854" max="15103" width="8.140625" style="156"/>
    <col min="15104" max="15104" width="8.7109375" style="156" customWidth="1"/>
    <col min="15105" max="15105" width="31.5703125" style="156" customWidth="1"/>
    <col min="15106" max="15106" width="13.85546875" style="156" customWidth="1"/>
    <col min="15107" max="15107" width="19.140625" style="156" customWidth="1"/>
    <col min="15108" max="15108" width="17.5703125" style="156" customWidth="1"/>
    <col min="15109" max="15109" width="14.7109375" style="156" customWidth="1"/>
    <col min="15110" max="15359" width="8.140625" style="156"/>
    <col min="15360" max="15360" width="8.7109375" style="156" customWidth="1"/>
    <col min="15361" max="15361" width="31.5703125" style="156" customWidth="1"/>
    <col min="15362" max="15362" width="13.85546875" style="156" customWidth="1"/>
    <col min="15363" max="15363" width="19.140625" style="156" customWidth="1"/>
    <col min="15364" max="15364" width="17.5703125" style="156" customWidth="1"/>
    <col min="15365" max="15365" width="14.7109375" style="156" customWidth="1"/>
    <col min="15366" max="15615" width="8.140625" style="156"/>
    <col min="15616" max="15616" width="8.7109375" style="156" customWidth="1"/>
    <col min="15617" max="15617" width="31.5703125" style="156" customWidth="1"/>
    <col min="15618" max="15618" width="13.85546875" style="156" customWidth="1"/>
    <col min="15619" max="15619" width="19.140625" style="156" customWidth="1"/>
    <col min="15620" max="15620" width="17.5703125" style="156" customWidth="1"/>
    <col min="15621" max="15621" width="14.7109375" style="156" customWidth="1"/>
    <col min="15622" max="15871" width="8.140625" style="156"/>
    <col min="15872" max="15872" width="8.7109375" style="156" customWidth="1"/>
    <col min="15873" max="15873" width="31.5703125" style="156" customWidth="1"/>
    <col min="15874" max="15874" width="13.85546875" style="156" customWidth="1"/>
    <col min="15875" max="15875" width="19.140625" style="156" customWidth="1"/>
    <col min="15876" max="15876" width="17.5703125" style="156" customWidth="1"/>
    <col min="15877" max="15877" width="14.7109375" style="156" customWidth="1"/>
    <col min="15878" max="16127" width="8.140625" style="156"/>
    <col min="16128" max="16128" width="8.7109375" style="156" customWidth="1"/>
    <col min="16129" max="16129" width="31.5703125" style="156" customWidth="1"/>
    <col min="16130" max="16130" width="13.85546875" style="156" customWidth="1"/>
    <col min="16131" max="16131" width="19.140625" style="156" customWidth="1"/>
    <col min="16132" max="16132" width="17.5703125" style="156" customWidth="1"/>
    <col min="16133" max="16133" width="14.7109375" style="156" customWidth="1"/>
    <col min="16134" max="16384" width="8.140625" style="156"/>
  </cols>
  <sheetData>
    <row r="1" spans="1:5" ht="23.25" hidden="1" customHeight="1" x14ac:dyDescent="0.25">
      <c r="A1" s="219"/>
      <c r="B1" s="219"/>
      <c r="C1" s="219"/>
      <c r="D1" s="219"/>
      <c r="E1" s="219"/>
    </row>
    <row r="2" spans="1:5" hidden="1" x14ac:dyDescent="0.25">
      <c r="A2" s="219" t="s">
        <v>228</v>
      </c>
      <c r="B2" s="219"/>
      <c r="C2" s="219"/>
      <c r="D2" s="219"/>
      <c r="E2" s="219"/>
    </row>
    <row r="3" spans="1:5" ht="15.75" customHeight="1" x14ac:dyDescent="0.25">
      <c r="A3" s="220" t="s">
        <v>292</v>
      </c>
      <c r="B3" s="220"/>
      <c r="C3" s="220"/>
      <c r="D3" s="220"/>
      <c r="E3" s="220"/>
    </row>
    <row r="4" spans="1:5" x14ac:dyDescent="0.25">
      <c r="A4" s="220" t="s">
        <v>229</v>
      </c>
      <c r="B4" s="220"/>
      <c r="C4" s="220"/>
      <c r="D4" s="220"/>
      <c r="E4" s="220"/>
    </row>
    <row r="5" spans="1:5" x14ac:dyDescent="0.25">
      <c r="A5" s="220" t="s">
        <v>230</v>
      </c>
      <c r="B5" s="220"/>
      <c r="C5" s="220"/>
      <c r="D5" s="220"/>
      <c r="E5" s="220"/>
    </row>
    <row r="6" spans="1:5" ht="26.25" customHeight="1" x14ac:dyDescent="0.25">
      <c r="A6" s="219" t="s">
        <v>231</v>
      </c>
      <c r="B6" s="219"/>
      <c r="C6" s="219"/>
      <c r="D6" s="219"/>
      <c r="E6" s="156" t="s">
        <v>369</v>
      </c>
    </row>
    <row r="7" spans="1:5" x14ac:dyDescent="0.25">
      <c r="A7" s="219"/>
      <c r="B7" s="219"/>
      <c r="C7" s="219"/>
      <c r="D7" s="219"/>
      <c r="E7" s="219"/>
    </row>
    <row r="8" spans="1:5" ht="28.5" customHeight="1" x14ac:dyDescent="0.25">
      <c r="A8" s="221" t="s">
        <v>293</v>
      </c>
      <c r="B8" s="221"/>
      <c r="C8" s="221"/>
      <c r="D8" s="221"/>
      <c r="E8" s="221"/>
    </row>
    <row r="9" spans="1:5" ht="29.25" customHeight="1" x14ac:dyDescent="0.25">
      <c r="A9" s="221" t="s">
        <v>233</v>
      </c>
      <c r="B9" s="221"/>
      <c r="C9" s="221"/>
      <c r="D9" s="221"/>
      <c r="E9" s="221"/>
    </row>
    <row r="10" spans="1:5" ht="30" customHeight="1" x14ac:dyDescent="0.25">
      <c r="A10" s="221" t="s">
        <v>234</v>
      </c>
      <c r="B10" s="221"/>
      <c r="C10" s="221"/>
      <c r="D10" s="221"/>
      <c r="E10" s="221"/>
    </row>
    <row r="11" spans="1:5" ht="30" customHeight="1" x14ac:dyDescent="0.25">
      <c r="A11" s="221" t="s">
        <v>235</v>
      </c>
      <c r="B11" s="221"/>
      <c r="C11" s="221"/>
      <c r="D11" s="221"/>
      <c r="E11" s="221"/>
    </row>
    <row r="12" spans="1:5" ht="29.25" customHeight="1" x14ac:dyDescent="0.25">
      <c r="A12" s="221" t="s">
        <v>236</v>
      </c>
      <c r="B12" s="221"/>
      <c r="C12" s="221"/>
      <c r="D12" s="221"/>
      <c r="E12" s="221"/>
    </row>
    <row r="13" spans="1:5" ht="28.5" customHeight="1" x14ac:dyDescent="0.25">
      <c r="A13" s="221" t="s">
        <v>237</v>
      </c>
      <c r="B13" s="221"/>
      <c r="C13" s="221"/>
      <c r="D13" s="221"/>
      <c r="E13" s="221"/>
    </row>
    <row r="14" spans="1:5" ht="15.75" customHeight="1" thickBot="1" x14ac:dyDescent="0.3">
      <c r="A14" s="219"/>
      <c r="B14" s="219"/>
      <c r="C14" s="219"/>
      <c r="D14" s="219"/>
      <c r="E14" s="219"/>
    </row>
    <row r="15" spans="1:5" ht="120.75" thickBot="1" x14ac:dyDescent="0.3">
      <c r="A15" s="160" t="s">
        <v>2</v>
      </c>
      <c r="B15" s="157" t="s">
        <v>239</v>
      </c>
      <c r="C15" s="157" t="s">
        <v>0</v>
      </c>
      <c r="D15" s="157" t="s">
        <v>238</v>
      </c>
      <c r="E15" s="157" t="s">
        <v>1</v>
      </c>
    </row>
    <row r="16" spans="1:5" ht="15" customHeight="1" x14ac:dyDescent="0.25">
      <c r="A16" s="227" t="s">
        <v>8</v>
      </c>
      <c r="B16" s="228"/>
      <c r="C16" s="228"/>
      <c r="D16" s="229"/>
      <c r="E16" s="158"/>
    </row>
    <row r="17" spans="1:5" ht="15" customHeight="1" x14ac:dyDescent="0.25">
      <c r="A17" s="169" t="s">
        <v>53</v>
      </c>
      <c r="B17" s="170" t="s">
        <v>21</v>
      </c>
      <c r="C17" s="171" t="s">
        <v>11</v>
      </c>
      <c r="D17" s="172">
        <v>0.14000000000000001</v>
      </c>
      <c r="E17" s="173">
        <v>3986.47</v>
      </c>
    </row>
    <row r="18" spans="1:5" ht="15" customHeight="1" x14ac:dyDescent="0.25">
      <c r="A18" s="224" t="s">
        <v>240</v>
      </c>
      <c r="B18" s="225"/>
      <c r="C18" s="225"/>
      <c r="D18" s="226"/>
      <c r="E18" s="174"/>
    </row>
    <row r="19" spans="1:5" ht="15" customHeight="1" x14ac:dyDescent="0.25">
      <c r="A19" s="169" t="s">
        <v>181</v>
      </c>
      <c r="B19" s="170" t="s">
        <v>22</v>
      </c>
      <c r="C19" s="171" t="s">
        <v>20</v>
      </c>
      <c r="D19" s="172">
        <f>E19</f>
        <v>448.96</v>
      </c>
      <c r="E19" s="173">
        <v>448.96</v>
      </c>
    </row>
    <row r="20" spans="1:5" ht="30.75" customHeight="1" x14ac:dyDescent="0.25">
      <c r="A20" s="169" t="s">
        <v>217</v>
      </c>
      <c r="B20" s="170" t="s">
        <v>22</v>
      </c>
      <c r="C20" s="171" t="s">
        <v>11</v>
      </c>
      <c r="D20" s="172">
        <f t="shared" ref="D20:D26" si="0">E20</f>
        <v>3310.58</v>
      </c>
      <c r="E20" s="173">
        <f>2833.3+477.28</f>
        <v>3310.58</v>
      </c>
    </row>
    <row r="21" spans="1:5" s="181" customFormat="1" ht="16.149999999999999" customHeight="1" x14ac:dyDescent="0.25">
      <c r="A21" s="169" t="s">
        <v>246</v>
      </c>
      <c r="B21" s="170" t="s">
        <v>22</v>
      </c>
      <c r="C21" s="171" t="s">
        <v>11</v>
      </c>
      <c r="D21" s="183">
        <f t="shared" si="0"/>
        <v>1059.3200000000002</v>
      </c>
      <c r="E21" s="184">
        <f>545.46+513.86</f>
        <v>1059.3200000000002</v>
      </c>
    </row>
    <row r="22" spans="1:5" ht="15" customHeight="1" x14ac:dyDescent="0.25">
      <c r="A22" s="169" t="s">
        <v>244</v>
      </c>
      <c r="B22" s="170" t="s">
        <v>223</v>
      </c>
      <c r="C22" s="171" t="s">
        <v>12</v>
      </c>
      <c r="D22" s="172">
        <f t="shared" si="0"/>
        <v>133072.07999999999</v>
      </c>
      <c r="E22" s="173">
        <v>133072.07999999999</v>
      </c>
    </row>
    <row r="23" spans="1:5" ht="15" customHeight="1" x14ac:dyDescent="0.25">
      <c r="A23" s="169" t="s">
        <v>245</v>
      </c>
      <c r="B23" s="170" t="s">
        <v>223</v>
      </c>
      <c r="C23" s="171" t="s">
        <v>12</v>
      </c>
      <c r="D23" s="172">
        <f t="shared" si="0"/>
        <v>2772.36</v>
      </c>
      <c r="E23" s="173">
        <v>2772.36</v>
      </c>
    </row>
    <row r="24" spans="1:5" s="182" customFormat="1" ht="30.6" customHeight="1" x14ac:dyDescent="0.25">
      <c r="A24" s="141" t="s">
        <v>182</v>
      </c>
      <c r="B24" s="144" t="s">
        <v>22</v>
      </c>
      <c r="C24" s="144" t="s">
        <v>80</v>
      </c>
      <c r="D24" s="144">
        <f t="shared" si="0"/>
        <v>1269.92</v>
      </c>
      <c r="E24" s="144">
        <v>1269.92</v>
      </c>
    </row>
    <row r="25" spans="1:5" ht="15" customHeight="1" x14ac:dyDescent="0.25">
      <c r="A25" s="224" t="s">
        <v>91</v>
      </c>
      <c r="B25" s="225"/>
      <c r="C25" s="225"/>
      <c r="D25" s="226"/>
      <c r="E25" s="174"/>
    </row>
    <row r="26" spans="1:5" ht="15" customHeight="1" x14ac:dyDescent="0.25">
      <c r="A26" s="169" t="s">
        <v>185</v>
      </c>
      <c r="B26" s="170" t="s">
        <v>22</v>
      </c>
      <c r="C26" s="171" t="s">
        <v>11</v>
      </c>
      <c r="D26" s="172">
        <f t="shared" si="0"/>
        <v>61362.16</v>
      </c>
      <c r="E26" s="173">
        <v>61362.16</v>
      </c>
    </row>
    <row r="27" spans="1:5" ht="15" customHeight="1" x14ac:dyDescent="0.25">
      <c r="A27" s="224" t="s">
        <v>250</v>
      </c>
      <c r="B27" s="225"/>
      <c r="C27" s="225"/>
      <c r="D27" s="226"/>
      <c r="E27" s="174"/>
    </row>
    <row r="28" spans="1:5" ht="15" customHeight="1" x14ac:dyDescent="0.25">
      <c r="A28" s="169" t="s">
        <v>210</v>
      </c>
      <c r="B28" s="175">
        <v>1</v>
      </c>
      <c r="C28" s="171" t="s">
        <v>13</v>
      </c>
      <c r="D28" s="172">
        <f t="shared" ref="D28" si="1">E28/B28</f>
        <v>363.27</v>
      </c>
      <c r="E28" s="173">
        <v>363.27</v>
      </c>
    </row>
    <row r="29" spans="1:5" ht="15" customHeight="1" x14ac:dyDescent="0.25">
      <c r="A29" s="169" t="s">
        <v>370</v>
      </c>
      <c r="B29" s="175">
        <v>1</v>
      </c>
      <c r="C29" s="171" t="s">
        <v>323</v>
      </c>
      <c r="D29" s="172">
        <f t="shared" ref="D29" si="2">E29/B29</f>
        <v>1033.01</v>
      </c>
      <c r="E29" s="173">
        <v>1033.01</v>
      </c>
    </row>
    <row r="30" spans="1:5" ht="15" customHeight="1" x14ac:dyDescent="0.25">
      <c r="A30" s="169" t="s">
        <v>324</v>
      </c>
      <c r="B30" s="175">
        <v>8</v>
      </c>
      <c r="C30" s="171" t="s">
        <v>190</v>
      </c>
      <c r="D30" s="172">
        <f t="shared" ref="D30:D47" si="3">E30/B30</f>
        <v>99.107500000000002</v>
      </c>
      <c r="E30" s="173">
        <v>792.86</v>
      </c>
    </row>
    <row r="31" spans="1:5" ht="15" customHeight="1" x14ac:dyDescent="0.25">
      <c r="A31" s="169" t="s">
        <v>57</v>
      </c>
      <c r="B31" s="175">
        <v>1</v>
      </c>
      <c r="C31" s="171" t="s">
        <v>14</v>
      </c>
      <c r="D31" s="172">
        <f t="shared" si="3"/>
        <v>1005.22</v>
      </c>
      <c r="E31" s="173">
        <v>1005.22</v>
      </c>
    </row>
    <row r="32" spans="1:5" ht="15" customHeight="1" x14ac:dyDescent="0.25">
      <c r="A32" s="169" t="s">
        <v>98</v>
      </c>
      <c r="B32" s="175">
        <v>1</v>
      </c>
      <c r="C32" s="171" t="s">
        <v>15</v>
      </c>
      <c r="D32" s="172">
        <f t="shared" si="3"/>
        <v>961.8</v>
      </c>
      <c r="E32" s="173">
        <v>961.8</v>
      </c>
    </row>
    <row r="33" spans="1:5" ht="15" customHeight="1" x14ac:dyDescent="0.25">
      <c r="A33" s="169" t="s">
        <v>371</v>
      </c>
      <c r="B33" s="175">
        <v>1</v>
      </c>
      <c r="C33" s="171" t="s">
        <v>13</v>
      </c>
      <c r="D33" s="172">
        <f t="shared" si="3"/>
        <v>149.54</v>
      </c>
      <c r="E33" s="173">
        <v>149.54</v>
      </c>
    </row>
    <row r="34" spans="1:5" ht="29.25" customHeight="1" x14ac:dyDescent="0.25">
      <c r="A34" s="169" t="s">
        <v>254</v>
      </c>
      <c r="B34" s="176">
        <v>0.1</v>
      </c>
      <c r="C34" s="171" t="s">
        <v>16</v>
      </c>
      <c r="D34" s="172">
        <f t="shared" si="3"/>
        <v>4020.4</v>
      </c>
      <c r="E34" s="173">
        <v>402.04</v>
      </c>
    </row>
    <row r="35" spans="1:5" ht="29.25" customHeight="1" x14ac:dyDescent="0.25">
      <c r="A35" s="169" t="s">
        <v>372</v>
      </c>
      <c r="B35" s="176">
        <v>0.2</v>
      </c>
      <c r="C35" s="171" t="s">
        <v>16</v>
      </c>
      <c r="D35" s="172">
        <f t="shared" si="3"/>
        <v>4071.65</v>
      </c>
      <c r="E35" s="173">
        <v>814.33</v>
      </c>
    </row>
    <row r="36" spans="1:5" ht="15" customHeight="1" x14ac:dyDescent="0.25">
      <c r="A36" s="169" t="s">
        <v>73</v>
      </c>
      <c r="B36" s="177">
        <v>0.09</v>
      </c>
      <c r="C36" s="171" t="s">
        <v>74</v>
      </c>
      <c r="D36" s="172">
        <f t="shared" si="3"/>
        <v>29824.111111111113</v>
      </c>
      <c r="E36" s="173">
        <v>2684.17</v>
      </c>
    </row>
    <row r="37" spans="1:5" ht="29.25" customHeight="1" x14ac:dyDescent="0.25">
      <c r="A37" s="169" t="s">
        <v>58</v>
      </c>
      <c r="B37" s="178">
        <v>1.7250000000000001</v>
      </c>
      <c r="C37" s="171" t="s">
        <v>16</v>
      </c>
      <c r="D37" s="172">
        <f t="shared" si="3"/>
        <v>2039.1362318840579</v>
      </c>
      <c r="E37" s="173">
        <v>3517.51</v>
      </c>
    </row>
    <row r="38" spans="1:5" ht="15" customHeight="1" x14ac:dyDescent="0.25">
      <c r="A38" s="169" t="s">
        <v>193</v>
      </c>
      <c r="B38" s="177">
        <v>0.01</v>
      </c>
      <c r="C38" s="171" t="s">
        <v>17</v>
      </c>
      <c r="D38" s="172">
        <f t="shared" si="3"/>
        <v>30081</v>
      </c>
      <c r="E38" s="173">
        <v>300.81</v>
      </c>
    </row>
    <row r="39" spans="1:5" ht="15" customHeight="1" x14ac:dyDescent="0.25">
      <c r="A39" s="169" t="s">
        <v>373</v>
      </c>
      <c r="B39" s="175">
        <v>3</v>
      </c>
      <c r="C39" s="171" t="s">
        <v>13</v>
      </c>
      <c r="D39" s="172">
        <f t="shared" si="3"/>
        <v>325</v>
      </c>
      <c r="E39" s="173">
        <v>975</v>
      </c>
    </row>
    <row r="40" spans="1:5" ht="15" customHeight="1" x14ac:dyDescent="0.25">
      <c r="A40" s="169" t="s">
        <v>374</v>
      </c>
      <c r="B40" s="175">
        <v>1</v>
      </c>
      <c r="C40" s="171" t="s">
        <v>14</v>
      </c>
      <c r="D40" s="172">
        <f t="shared" si="3"/>
        <v>611.75</v>
      </c>
      <c r="E40" s="173">
        <v>611.75</v>
      </c>
    </row>
    <row r="41" spans="1:5" ht="15" customHeight="1" x14ac:dyDescent="0.25">
      <c r="A41" s="169" t="s">
        <v>61</v>
      </c>
      <c r="B41" s="175">
        <v>5</v>
      </c>
      <c r="C41" s="171" t="s">
        <v>18</v>
      </c>
      <c r="D41" s="172">
        <f t="shared" si="3"/>
        <v>252.81599999999997</v>
      </c>
      <c r="E41" s="173">
        <v>1264.08</v>
      </c>
    </row>
    <row r="42" spans="1:5" ht="15" customHeight="1" x14ac:dyDescent="0.25">
      <c r="A42" s="169" t="s">
        <v>326</v>
      </c>
      <c r="B42" s="175">
        <v>7</v>
      </c>
      <c r="C42" s="171" t="s">
        <v>190</v>
      </c>
      <c r="D42" s="172">
        <f t="shared" si="3"/>
        <v>79.138571428571439</v>
      </c>
      <c r="E42" s="173">
        <v>553.97</v>
      </c>
    </row>
    <row r="43" spans="1:5" ht="15" customHeight="1" x14ac:dyDescent="0.25">
      <c r="A43" s="169" t="s">
        <v>255</v>
      </c>
      <c r="B43" s="175">
        <v>1</v>
      </c>
      <c r="C43" s="171" t="s">
        <v>13</v>
      </c>
      <c r="D43" s="172">
        <f t="shared" si="3"/>
        <v>7368.26</v>
      </c>
      <c r="E43" s="173">
        <v>7368.26</v>
      </c>
    </row>
    <row r="44" spans="1:5" ht="15" customHeight="1" x14ac:dyDescent="0.25">
      <c r="A44" s="169" t="s">
        <v>111</v>
      </c>
      <c r="B44" s="175">
        <v>1</v>
      </c>
      <c r="C44" s="171" t="s">
        <v>14</v>
      </c>
      <c r="D44" s="172">
        <f t="shared" si="3"/>
        <v>10936.37</v>
      </c>
      <c r="E44" s="173">
        <v>10936.37</v>
      </c>
    </row>
    <row r="45" spans="1:5" ht="15" customHeight="1" x14ac:dyDescent="0.25">
      <c r="A45" s="169" t="s">
        <v>258</v>
      </c>
      <c r="B45" s="175">
        <v>1</v>
      </c>
      <c r="C45" s="171" t="s">
        <v>19</v>
      </c>
      <c r="D45" s="172">
        <f t="shared" si="3"/>
        <v>857.06</v>
      </c>
      <c r="E45" s="173">
        <v>857.06</v>
      </c>
    </row>
    <row r="46" spans="1:5" ht="15" customHeight="1" x14ac:dyDescent="0.25">
      <c r="A46" s="169" t="s">
        <v>259</v>
      </c>
      <c r="B46" s="175">
        <v>1</v>
      </c>
      <c r="C46" s="171" t="s">
        <v>19</v>
      </c>
      <c r="D46" s="172">
        <f t="shared" si="3"/>
        <v>598.84</v>
      </c>
      <c r="E46" s="173">
        <v>598.84</v>
      </c>
    </row>
    <row r="47" spans="1:5" ht="15" customHeight="1" x14ac:dyDescent="0.25">
      <c r="A47" s="169" t="s">
        <v>64</v>
      </c>
      <c r="B47" s="175">
        <v>33</v>
      </c>
      <c r="C47" s="171" t="s">
        <v>19</v>
      </c>
      <c r="D47" s="172">
        <f t="shared" si="3"/>
        <v>299.99272727272728</v>
      </c>
      <c r="E47" s="173">
        <v>9899.76</v>
      </c>
    </row>
    <row r="48" spans="1:5" ht="15" customHeight="1" x14ac:dyDescent="0.25">
      <c r="A48" s="224" t="s">
        <v>264</v>
      </c>
      <c r="B48" s="225"/>
      <c r="C48" s="225"/>
      <c r="D48" s="226"/>
      <c r="E48" s="174"/>
    </row>
    <row r="49" spans="1:5" ht="15" customHeight="1" x14ac:dyDescent="0.25">
      <c r="A49" s="169" t="s">
        <v>375</v>
      </c>
      <c r="B49" s="178">
        <v>3.3000000000000002E-2</v>
      </c>
      <c r="C49" s="171" t="s">
        <v>15</v>
      </c>
      <c r="D49" s="172">
        <f t="shared" ref="D49:D56" si="4">E49/B49</f>
        <v>18788.181818181816</v>
      </c>
      <c r="E49" s="173">
        <v>620.01</v>
      </c>
    </row>
    <row r="50" spans="1:5" ht="15" customHeight="1" x14ac:dyDescent="0.25">
      <c r="A50" s="169" t="s">
        <v>376</v>
      </c>
      <c r="B50" s="176">
        <v>0.1</v>
      </c>
      <c r="C50" s="171" t="s">
        <v>80</v>
      </c>
      <c r="D50" s="172">
        <f t="shared" si="4"/>
        <v>6712.3</v>
      </c>
      <c r="E50" s="173">
        <v>671.23</v>
      </c>
    </row>
    <row r="51" spans="1:5" ht="15" customHeight="1" x14ac:dyDescent="0.25">
      <c r="A51" s="169" t="s">
        <v>120</v>
      </c>
      <c r="B51" s="177">
        <v>0.18</v>
      </c>
      <c r="C51" s="171" t="s">
        <v>17</v>
      </c>
      <c r="D51" s="172">
        <f t="shared" si="4"/>
        <v>4325</v>
      </c>
      <c r="E51" s="173">
        <v>778.5</v>
      </c>
    </row>
    <row r="52" spans="1:5" ht="15" customHeight="1" x14ac:dyDescent="0.25">
      <c r="A52" s="169" t="s">
        <v>377</v>
      </c>
      <c r="B52" s="170" t="s">
        <v>22</v>
      </c>
      <c r="C52" s="171" t="s">
        <v>11</v>
      </c>
      <c r="D52" s="172">
        <f>E52</f>
        <v>8610.92</v>
      </c>
      <c r="E52" s="173">
        <v>8610.92</v>
      </c>
    </row>
    <row r="53" spans="1:5" ht="15" customHeight="1" x14ac:dyDescent="0.25">
      <c r="A53" s="169" t="s">
        <v>385</v>
      </c>
      <c r="B53" s="177">
        <v>0.01</v>
      </c>
      <c r="C53" s="171" t="s">
        <v>80</v>
      </c>
      <c r="D53" s="172">
        <f t="shared" si="4"/>
        <v>237236</v>
      </c>
      <c r="E53" s="173">
        <v>2372.36</v>
      </c>
    </row>
    <row r="54" spans="1:5" ht="15.75" customHeight="1" x14ac:dyDescent="0.25">
      <c r="A54" s="169" t="s">
        <v>386</v>
      </c>
      <c r="B54" s="176">
        <v>0.1</v>
      </c>
      <c r="C54" s="171" t="s">
        <v>80</v>
      </c>
      <c r="D54" s="172">
        <f t="shared" si="4"/>
        <v>7583.5</v>
      </c>
      <c r="E54" s="173">
        <v>758.35</v>
      </c>
    </row>
    <row r="55" spans="1:5" ht="15" customHeight="1" x14ac:dyDescent="0.25">
      <c r="A55" s="169" t="s">
        <v>378</v>
      </c>
      <c r="B55" s="177">
        <v>0.03</v>
      </c>
      <c r="C55" s="171" t="s">
        <v>17</v>
      </c>
      <c r="D55" s="172">
        <f t="shared" si="4"/>
        <v>96164.333333333328</v>
      </c>
      <c r="E55" s="173">
        <v>2884.93</v>
      </c>
    </row>
    <row r="56" spans="1:5" ht="15" customHeight="1" x14ac:dyDescent="0.25">
      <c r="A56" s="169" t="s">
        <v>121</v>
      </c>
      <c r="B56" s="177">
        <v>0.01</v>
      </c>
      <c r="C56" s="171" t="s">
        <v>17</v>
      </c>
      <c r="D56" s="172">
        <f t="shared" si="4"/>
        <v>47225</v>
      </c>
      <c r="E56" s="173">
        <v>472.25</v>
      </c>
    </row>
    <row r="57" spans="1:5" ht="31.5" customHeight="1" x14ac:dyDescent="0.25">
      <c r="A57" s="169" t="s">
        <v>65</v>
      </c>
      <c r="B57" s="178">
        <v>1.7250000000000001</v>
      </c>
      <c r="C57" s="171" t="s">
        <v>16</v>
      </c>
      <c r="D57" s="172">
        <f t="shared" ref="D57:D67" si="5">E57/B57</f>
        <v>2025.9188405797101</v>
      </c>
      <c r="E57" s="173">
        <v>3494.71</v>
      </c>
    </row>
    <row r="58" spans="1:5" ht="31.5" customHeight="1" x14ac:dyDescent="0.25">
      <c r="A58" s="169" t="s">
        <v>379</v>
      </c>
      <c r="B58" s="178">
        <v>1.7250000000000001</v>
      </c>
      <c r="C58" s="171" t="s">
        <v>16</v>
      </c>
      <c r="D58" s="172">
        <f t="shared" si="5"/>
        <v>2013.6869565217391</v>
      </c>
      <c r="E58" s="173">
        <v>3473.61</v>
      </c>
    </row>
    <row r="59" spans="1:5" ht="31.5" customHeight="1" x14ac:dyDescent="0.25">
      <c r="A59" s="169" t="s">
        <v>380</v>
      </c>
      <c r="B59" s="178">
        <f>2*2.805</f>
        <v>5.61</v>
      </c>
      <c r="C59" s="171" t="s">
        <v>16</v>
      </c>
      <c r="D59" s="172">
        <f t="shared" si="5"/>
        <v>1831.0873440285204</v>
      </c>
      <c r="E59" s="173">
        <f>2*5136.2</f>
        <v>10272.4</v>
      </c>
    </row>
    <row r="60" spans="1:5" ht="31.5" customHeight="1" x14ac:dyDescent="0.25">
      <c r="A60" s="169" t="s">
        <v>58</v>
      </c>
      <c r="B60" s="178">
        <v>1.7250000000000001</v>
      </c>
      <c r="C60" s="171" t="s">
        <v>16</v>
      </c>
      <c r="D60" s="172">
        <f t="shared" si="5"/>
        <v>2005.536231884058</v>
      </c>
      <c r="E60" s="173">
        <v>3459.55</v>
      </c>
    </row>
    <row r="61" spans="1:5" ht="15" customHeight="1" x14ac:dyDescent="0.25">
      <c r="A61" s="169" t="s">
        <v>381</v>
      </c>
      <c r="B61" s="175">
        <v>4</v>
      </c>
      <c r="C61" s="171" t="s">
        <v>283</v>
      </c>
      <c r="D61" s="172">
        <f t="shared" si="5"/>
        <v>116.50749999999999</v>
      </c>
      <c r="E61" s="173">
        <v>466.03</v>
      </c>
    </row>
    <row r="62" spans="1:5" ht="30" customHeight="1" x14ac:dyDescent="0.25">
      <c r="A62" s="169" t="s">
        <v>382</v>
      </c>
      <c r="B62" s="175">
        <v>65</v>
      </c>
      <c r="C62" s="171" t="s">
        <v>283</v>
      </c>
      <c r="D62" s="172">
        <f t="shared" si="5"/>
        <v>55.323999999999998</v>
      </c>
      <c r="E62" s="173">
        <v>3596.06</v>
      </c>
    </row>
    <row r="63" spans="1:5" ht="26.25" customHeight="1" x14ac:dyDescent="0.25">
      <c r="A63" s="169" t="s">
        <v>116</v>
      </c>
      <c r="B63" s="175">
        <v>179</v>
      </c>
      <c r="C63" s="171" t="s">
        <v>107</v>
      </c>
      <c r="D63" s="172">
        <f t="shared" si="5"/>
        <v>57.496368715083804</v>
      </c>
      <c r="E63" s="173">
        <v>10291.85</v>
      </c>
    </row>
    <row r="64" spans="1:5" ht="15" customHeight="1" x14ac:dyDescent="0.25">
      <c r="A64" s="169" t="s">
        <v>76</v>
      </c>
      <c r="B64" s="175">
        <v>60</v>
      </c>
      <c r="C64" s="171" t="s">
        <v>66</v>
      </c>
      <c r="D64" s="172">
        <f t="shared" si="5"/>
        <v>75.042833333333334</v>
      </c>
      <c r="E64" s="173">
        <v>4502.57</v>
      </c>
    </row>
    <row r="65" spans="1:7" ht="29.25" customHeight="1" x14ac:dyDescent="0.25">
      <c r="A65" s="169" t="s">
        <v>117</v>
      </c>
      <c r="B65" s="178">
        <f>2*1.403</f>
        <v>2.806</v>
      </c>
      <c r="C65" s="171" t="s">
        <v>16</v>
      </c>
      <c r="D65" s="172">
        <f t="shared" si="5"/>
        <v>1830.976478973628</v>
      </c>
      <c r="E65" s="173">
        <f>2*2568.86</f>
        <v>5137.72</v>
      </c>
    </row>
    <row r="66" spans="1:7" ht="15" customHeight="1" x14ac:dyDescent="0.25">
      <c r="A66" s="169" t="s">
        <v>383</v>
      </c>
      <c r="B66" s="177">
        <v>0.01</v>
      </c>
      <c r="C66" s="171" t="s">
        <v>81</v>
      </c>
      <c r="D66" s="172">
        <f t="shared" si="5"/>
        <v>40827</v>
      </c>
      <c r="E66" s="173">
        <v>408.27</v>
      </c>
    </row>
    <row r="67" spans="1:7" ht="15" customHeight="1" x14ac:dyDescent="0.25">
      <c r="A67" s="169" t="s">
        <v>118</v>
      </c>
      <c r="B67" s="177">
        <v>0.01</v>
      </c>
      <c r="C67" s="171" t="s">
        <v>17</v>
      </c>
      <c r="D67" s="172">
        <f t="shared" si="5"/>
        <v>34294</v>
      </c>
      <c r="E67" s="173">
        <v>342.94</v>
      </c>
    </row>
    <row r="68" spans="1:7" ht="15" customHeight="1" x14ac:dyDescent="0.25">
      <c r="A68" s="169" t="s">
        <v>384</v>
      </c>
      <c r="B68" s="177">
        <v>0.01</v>
      </c>
      <c r="C68" s="171" t="s">
        <v>81</v>
      </c>
      <c r="D68" s="172">
        <f>E68/B68</f>
        <v>27770</v>
      </c>
      <c r="E68" s="173">
        <v>277.7</v>
      </c>
    </row>
    <row r="69" spans="1:7" ht="15" customHeight="1" x14ac:dyDescent="0.25">
      <c r="A69" s="224" t="s">
        <v>38</v>
      </c>
      <c r="B69" s="225"/>
      <c r="C69" s="225"/>
      <c r="D69" s="226"/>
      <c r="E69" s="174"/>
    </row>
    <row r="70" spans="1:7" ht="29.25" customHeight="1" x14ac:dyDescent="0.25">
      <c r="A70" s="169" t="s">
        <v>56</v>
      </c>
      <c r="B70" s="170" t="s">
        <v>222</v>
      </c>
      <c r="C70" s="171" t="s">
        <v>11</v>
      </c>
      <c r="D70" s="172">
        <f t="shared" ref="D70" si="6">E70</f>
        <v>8732</v>
      </c>
      <c r="E70" s="173">
        <v>8732</v>
      </c>
    </row>
    <row r="71" spans="1:7" ht="15" customHeight="1" x14ac:dyDescent="0.25">
      <c r="A71" s="224" t="s">
        <v>92</v>
      </c>
      <c r="B71" s="225"/>
      <c r="C71" s="225"/>
      <c r="D71" s="226"/>
      <c r="E71" s="174"/>
    </row>
    <row r="72" spans="1:7" ht="15" customHeight="1" x14ac:dyDescent="0.25">
      <c r="A72" s="169" t="s">
        <v>186</v>
      </c>
      <c r="B72" s="170" t="s">
        <v>222</v>
      </c>
      <c r="C72" s="171" t="s">
        <v>249</v>
      </c>
      <c r="D72" s="172">
        <f t="shared" ref="D72" si="7">E72</f>
        <v>10200</v>
      </c>
      <c r="E72" s="173">
        <v>10200</v>
      </c>
    </row>
    <row r="73" spans="1:7" ht="15" customHeight="1" x14ac:dyDescent="0.25">
      <c r="A73" s="224" t="s">
        <v>77</v>
      </c>
      <c r="B73" s="225"/>
      <c r="C73" s="225"/>
      <c r="D73" s="226"/>
      <c r="E73" s="174"/>
    </row>
    <row r="74" spans="1:7" ht="15" customHeight="1" x14ac:dyDescent="0.25">
      <c r="A74" s="169" t="s">
        <v>78</v>
      </c>
      <c r="B74" s="170" t="s">
        <v>222</v>
      </c>
      <c r="C74" s="171" t="s">
        <v>11</v>
      </c>
      <c r="D74" s="172">
        <f t="shared" ref="D74" si="8">E74</f>
        <v>21600</v>
      </c>
      <c r="E74" s="173">
        <v>21600</v>
      </c>
    </row>
    <row r="75" spans="1:7" ht="15" customHeight="1" x14ac:dyDescent="0.25">
      <c r="A75" s="224" t="s">
        <v>351</v>
      </c>
      <c r="B75" s="225"/>
      <c r="C75" s="225"/>
      <c r="D75" s="226"/>
      <c r="E75" s="174"/>
    </row>
    <row r="76" spans="1:7" ht="15" customHeight="1" thickBot="1" x14ac:dyDescent="0.3">
      <c r="A76" s="169" t="s">
        <v>352</v>
      </c>
      <c r="B76" s="170" t="s">
        <v>22</v>
      </c>
      <c r="C76" s="171" t="s">
        <v>11</v>
      </c>
      <c r="D76" s="172">
        <f t="shared" ref="D76:D77" si="9">E76</f>
        <v>8296.25</v>
      </c>
      <c r="E76" s="173">
        <v>8296.25</v>
      </c>
    </row>
    <row r="77" spans="1:7" ht="27" customHeight="1" x14ac:dyDescent="0.25">
      <c r="A77" s="169" t="s">
        <v>353</v>
      </c>
      <c r="B77" s="170" t="s">
        <v>22</v>
      </c>
      <c r="C77" s="171" t="s">
        <v>11</v>
      </c>
      <c r="D77" s="172">
        <f t="shared" si="9"/>
        <v>1795.41</v>
      </c>
      <c r="E77" s="173">
        <v>1795.41</v>
      </c>
      <c r="F77" s="161">
        <f>SUM(E17:E77)</f>
        <v>365887.11999999994</v>
      </c>
      <c r="G77" s="159" t="s">
        <v>387</v>
      </c>
    </row>
    <row r="78" spans="1:7" s="28" customFormat="1" x14ac:dyDescent="0.25">
      <c r="A78" s="35" t="s">
        <v>10</v>
      </c>
      <c r="B78" s="145"/>
      <c r="C78" s="145"/>
      <c r="D78" s="145"/>
      <c r="E78" s="146"/>
    </row>
    <row r="79" spans="1:7" s="28" customFormat="1" x14ac:dyDescent="0.25">
      <c r="A79" s="36" t="s">
        <v>69</v>
      </c>
      <c r="B79" s="147" t="s">
        <v>21</v>
      </c>
      <c r="C79" s="147" t="s">
        <v>11</v>
      </c>
      <c r="D79" s="147">
        <f>E79</f>
        <v>36588.711999999992</v>
      </c>
      <c r="E79" s="148">
        <f>SUM(E17:E77)*10%</f>
        <v>36588.711999999992</v>
      </c>
    </row>
    <row r="80" spans="1:7" x14ac:dyDescent="0.25">
      <c r="A80" s="149" t="s">
        <v>24</v>
      </c>
      <c r="B80" s="144"/>
      <c r="C80" s="144"/>
      <c r="D80" s="144"/>
      <c r="E80" s="150">
        <f>F77+E79</f>
        <v>402475.83199999994</v>
      </c>
    </row>
    <row r="81" spans="1:6" x14ac:dyDescent="0.25">
      <c r="A81" s="219"/>
      <c r="B81" s="219"/>
      <c r="C81" s="219"/>
      <c r="D81" s="219"/>
      <c r="E81" s="219"/>
    </row>
    <row r="82" spans="1:6" x14ac:dyDescent="0.25">
      <c r="A82" s="219"/>
      <c r="B82" s="219"/>
      <c r="C82" s="219"/>
      <c r="D82" s="219"/>
      <c r="E82" s="219"/>
    </row>
    <row r="83" spans="1:6" s="164" customFormat="1" ht="21.75" customHeight="1" x14ac:dyDescent="0.25">
      <c r="A83" s="222" t="s">
        <v>389</v>
      </c>
      <c r="B83" s="222"/>
      <c r="C83" s="222"/>
      <c r="D83" s="222"/>
      <c r="E83" s="162">
        <f>E80</f>
        <v>402475.83199999994</v>
      </c>
      <c r="F83" s="163"/>
    </row>
    <row r="84" spans="1:6" s="164" customFormat="1" ht="20.25" customHeight="1" x14ac:dyDescent="0.25">
      <c r="A84" s="223" t="s">
        <v>392</v>
      </c>
      <c r="B84" s="223"/>
      <c r="C84" s="223"/>
      <c r="D84" s="223"/>
      <c r="E84" s="223"/>
      <c r="F84" s="165"/>
    </row>
    <row r="85" spans="1:6" s="164" customFormat="1" ht="24.75" customHeight="1" x14ac:dyDescent="0.25">
      <c r="A85" s="222" t="s">
        <v>288</v>
      </c>
      <c r="B85" s="222"/>
      <c r="C85" s="222"/>
      <c r="D85" s="222"/>
      <c r="E85" s="222"/>
      <c r="F85" s="166"/>
    </row>
    <row r="86" spans="1:6" s="164" customFormat="1" ht="24" customHeight="1" x14ac:dyDescent="0.25">
      <c r="A86" s="222" t="s">
        <v>289</v>
      </c>
      <c r="B86" s="222"/>
      <c r="C86" s="222"/>
      <c r="D86" s="222"/>
      <c r="E86" s="222"/>
      <c r="F86" s="166"/>
    </row>
    <row r="87" spans="1:6" s="164" customFormat="1" ht="30.75" customHeight="1" x14ac:dyDescent="0.25">
      <c r="A87" s="222" t="s">
        <v>290</v>
      </c>
      <c r="B87" s="222"/>
      <c r="C87" s="222"/>
      <c r="D87" s="222"/>
      <c r="E87" s="222"/>
      <c r="F87" s="166"/>
    </row>
    <row r="88" spans="1:6" s="164" customFormat="1" x14ac:dyDescent="0.25">
      <c r="A88" s="167"/>
      <c r="B88" s="167"/>
      <c r="C88" s="167"/>
      <c r="D88" s="167"/>
      <c r="E88" s="167"/>
      <c r="F88" s="167"/>
    </row>
    <row r="89" spans="1:6" s="164" customFormat="1" ht="24.75" customHeight="1" x14ac:dyDescent="0.25">
      <c r="A89" s="222" t="s">
        <v>388</v>
      </c>
      <c r="B89" s="222"/>
      <c r="C89" s="222"/>
      <c r="D89" s="222"/>
      <c r="E89" s="222"/>
      <c r="F89" s="166"/>
    </row>
    <row r="90" spans="1:6" ht="18.75" customHeight="1" x14ac:dyDescent="0.25">
      <c r="A90" s="168" t="s">
        <v>361</v>
      </c>
      <c r="B90" s="168"/>
      <c r="C90" s="168"/>
      <c r="D90" s="168"/>
      <c r="E90" s="168"/>
    </row>
    <row r="91" spans="1:6" ht="24.75" customHeight="1" x14ac:dyDescent="0.25">
      <c r="A91" s="168" t="s">
        <v>390</v>
      </c>
      <c r="B91" s="168"/>
      <c r="C91" s="168"/>
      <c r="D91" s="168"/>
      <c r="E91" s="168"/>
    </row>
    <row r="92" spans="1:6" ht="10.5" customHeight="1" x14ac:dyDescent="0.25">
      <c r="B92" s="168"/>
      <c r="C92" s="168"/>
      <c r="D92" s="168" t="s">
        <v>26</v>
      </c>
      <c r="E92" s="168"/>
    </row>
    <row r="93" spans="1:6" x14ac:dyDescent="0.25">
      <c r="A93" s="219"/>
      <c r="B93" s="219"/>
      <c r="C93" s="219"/>
      <c r="D93" s="219"/>
      <c r="E93" s="219"/>
    </row>
    <row r="94" spans="1:6" x14ac:dyDescent="0.25">
      <c r="A94" s="219" t="s">
        <v>291</v>
      </c>
      <c r="B94" s="219"/>
      <c r="C94" s="219"/>
      <c r="D94" s="219"/>
      <c r="E94" s="219"/>
    </row>
    <row r="95" spans="1:6" ht="10.5" customHeight="1" x14ac:dyDescent="0.25">
      <c r="B95" s="219"/>
      <c r="C95" s="219"/>
      <c r="D95" s="219" t="s">
        <v>26</v>
      </c>
      <c r="E95" s="219"/>
    </row>
  </sheetData>
  <mergeCells count="35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27:D27"/>
    <mergeCell ref="A25:D25"/>
    <mergeCell ref="A18:D18"/>
    <mergeCell ref="A16:D16"/>
    <mergeCell ref="A10:E10"/>
    <mergeCell ref="A11:E11"/>
    <mergeCell ref="A12:E12"/>
    <mergeCell ref="A13:E13"/>
    <mergeCell ref="A14:E14"/>
    <mergeCell ref="A75:D75"/>
    <mergeCell ref="A71:D71"/>
    <mergeCell ref="A73:D73"/>
    <mergeCell ref="A69:D69"/>
    <mergeCell ref="A48:D48"/>
    <mergeCell ref="A81:E81"/>
    <mergeCell ref="A82:E82"/>
    <mergeCell ref="A84:E84"/>
    <mergeCell ref="A85:E85"/>
    <mergeCell ref="A86:E86"/>
    <mergeCell ref="A93:E93"/>
    <mergeCell ref="A83:D83"/>
    <mergeCell ref="A94:E94"/>
    <mergeCell ref="B95:C95"/>
    <mergeCell ref="D95:E95"/>
    <mergeCell ref="A87:E87"/>
    <mergeCell ref="A89:E89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2022-04-11T14:06:50Z</dcterms:modified>
</cp:coreProperties>
</file>