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5" yWindow="420" windowWidth="16515" windowHeight="1140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'2020'!$A$1:$F$33</definedName>
    <definedName name="_xlnm.Print_Area" localSheetId="8">'2021'!$A$1:$F$30</definedName>
    <definedName name="_xlnm.Print_Area" localSheetId="0">Акт!$A$1:$E$126</definedName>
    <definedName name="_xlnm.Print_Area" localSheetId="3">'Акт (2)'!$A$1:$E$141</definedName>
    <definedName name="_xlnm.Print_Area" localSheetId="9">акт21!$A$3:$E$121</definedName>
    <definedName name="_xlnm.Print_Area" localSheetId="7">Лист1!$A$3:$E$136</definedName>
    <definedName name="_xlnm.Print_Area" localSheetId="5">Лист3!$A$2:$E$112</definedName>
  </definedNames>
  <calcPr calcId="145621"/>
</workbook>
</file>

<file path=xl/calcChain.xml><?xml version="1.0" encoding="utf-8"?>
<calcChain xmlns="http://schemas.openxmlformats.org/spreadsheetml/2006/main">
  <c r="F103" i="10" l="1"/>
  <c r="E91" i="10" l="1"/>
  <c r="B91" i="10"/>
  <c r="E80" i="10"/>
  <c r="B80" i="10"/>
  <c r="E23" i="10"/>
  <c r="E22" i="10"/>
  <c r="D27" i="10"/>
  <c r="E105" i="10" l="1"/>
  <c r="D105" i="10" s="1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24" i="10"/>
  <c r="D20" i="10"/>
  <c r="D19" i="10"/>
  <c r="D21" i="10"/>
  <c r="D22" i="10"/>
  <c r="D23" i="10"/>
  <c r="D25" i="10"/>
  <c r="D26" i="10"/>
  <c r="D29" i="10"/>
  <c r="D96" i="10"/>
  <c r="D98" i="10"/>
  <c r="D100" i="10"/>
  <c r="D102" i="10"/>
  <c r="D103" i="10"/>
  <c r="F18" i="9"/>
  <c r="F22" i="9" s="1"/>
  <c r="F14" i="9"/>
  <c r="F25" i="9" s="1"/>
  <c r="D7" i="9"/>
  <c r="E106" i="10" l="1"/>
  <c r="E109" i="10" s="1"/>
  <c r="F23" i="9" s="1"/>
  <c r="F24" i="9" s="1"/>
  <c r="F15" i="7"/>
  <c r="D110" i="8"/>
  <c r="D112" i="8"/>
  <c r="D113" i="8"/>
  <c r="D115" i="8"/>
  <c r="D116" i="8"/>
  <c r="D117" i="8"/>
  <c r="D118" i="8"/>
  <c r="D108" i="8"/>
  <c r="D101" i="8"/>
  <c r="D80" i="8"/>
  <c r="D79" i="8"/>
  <c r="D64" i="8"/>
  <c r="D63" i="8"/>
  <c r="D36" i="8"/>
  <c r="D35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5" i="8"/>
  <c r="D66" i="8"/>
  <c r="D67" i="8"/>
  <c r="D68" i="8"/>
  <c r="D69" i="8"/>
  <c r="D71" i="8"/>
  <c r="D72" i="8"/>
  <c r="D73" i="8"/>
  <c r="D74" i="8"/>
  <c r="D75" i="8"/>
  <c r="D76" i="8"/>
  <c r="D77" i="8"/>
  <c r="D78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2" i="8"/>
  <c r="D103" i="8"/>
  <c r="D104" i="8"/>
  <c r="D105" i="8"/>
  <c r="D106" i="8"/>
  <c r="D34" i="8"/>
  <c r="D25" i="8"/>
  <c r="D24" i="8"/>
  <c r="D20" i="8"/>
  <c r="D21" i="8"/>
  <c r="D22" i="8"/>
  <c r="D23" i="8"/>
  <c r="D26" i="8"/>
  <c r="D27" i="8"/>
  <c r="D28" i="8"/>
  <c r="D30" i="8"/>
  <c r="D32" i="8"/>
  <c r="D19" i="8"/>
  <c r="F18" i="7" l="1"/>
  <c r="E120" i="8" l="1"/>
  <c r="E121" i="8" s="1"/>
  <c r="F24" i="7" s="1"/>
  <c r="F27" i="7" s="1"/>
  <c r="D120" i="8" l="1"/>
  <c r="F19" i="7"/>
  <c r="F23" i="7"/>
  <c r="F14" i="7"/>
  <c r="F28" i="7" s="1"/>
  <c r="D7" i="7"/>
  <c r="D7" i="6" l="1"/>
  <c r="E97" i="3" l="1"/>
  <c r="E23" i="3" l="1"/>
  <c r="F19" i="6" l="1"/>
  <c r="F15" i="6"/>
  <c r="E98" i="3"/>
  <c r="F23" i="6" s="1"/>
  <c r="D97" i="3"/>
  <c r="D94" i="3"/>
  <c r="D92" i="3"/>
  <c r="D90" i="3"/>
  <c r="D75" i="3"/>
  <c r="D23" i="3"/>
  <c r="D24" i="3"/>
  <c r="D26" i="3"/>
  <c r="D28" i="3"/>
  <c r="D22" i="3"/>
  <c r="D20" i="3"/>
  <c r="D21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19" i="3"/>
  <c r="F18" i="6"/>
  <c r="F22" i="6" s="1"/>
  <c r="F14" i="6"/>
  <c r="F24" i="6" l="1"/>
  <c r="F25" i="6"/>
  <c r="D116" i="5"/>
  <c r="D118" i="5"/>
  <c r="D120" i="5"/>
  <c r="D121" i="5"/>
  <c r="D115" i="5"/>
  <c r="D97" i="5"/>
  <c r="D95" i="5"/>
  <c r="D94" i="5"/>
  <c r="D79" i="5"/>
  <c r="D64" i="5"/>
  <c r="D52" i="5"/>
  <c r="E21" i="5"/>
  <c r="D21" i="5" s="1"/>
  <c r="D19" i="5"/>
  <c r="D17" i="5"/>
  <c r="D15" i="5"/>
  <c r="D13" i="5"/>
  <c r="D9" i="5"/>
  <c r="D7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1" i="5"/>
  <c r="D53" i="5"/>
  <c r="D54" i="5"/>
  <c r="D55" i="5"/>
  <c r="D56" i="5"/>
  <c r="D57" i="5"/>
  <c r="D58" i="5"/>
  <c r="D59" i="5"/>
  <c r="D60" i="5"/>
  <c r="D61" i="5"/>
  <c r="D62" i="5"/>
  <c r="D66" i="5"/>
  <c r="D67" i="5"/>
  <c r="D68" i="5"/>
  <c r="D69" i="5"/>
  <c r="D70" i="5"/>
  <c r="D71" i="5"/>
  <c r="D72" i="5"/>
  <c r="D73" i="5"/>
  <c r="D74" i="5"/>
  <c r="D76" i="5"/>
  <c r="D77" i="5"/>
  <c r="D78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6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22" i="5"/>
  <c r="D11" i="5"/>
  <c r="D10" i="5"/>
  <c r="E123" i="5" l="1"/>
  <c r="E124" i="5" s="1"/>
  <c r="F24" i="4" s="1"/>
  <c r="D123" i="5" l="1"/>
  <c r="F16" i="4"/>
  <c r="F14" i="4"/>
  <c r="F13" i="4"/>
  <c r="F19" i="4"/>
  <c r="F15" i="4"/>
  <c r="F23" i="4" l="1"/>
  <c r="F25" i="4" s="1"/>
  <c r="F26" i="4"/>
  <c r="E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E109" i="1"/>
  <c r="C34" i="2"/>
  <c r="D34" i="2"/>
  <c r="B34" i="2" l="1"/>
  <c r="D108" i="1"/>
  <c r="D106" i="1"/>
  <c r="D104" i="1"/>
  <c r="D102" i="1"/>
  <c r="D100" i="1"/>
  <c r="D99" i="1"/>
  <c r="D97" i="1"/>
  <c r="D96" i="1"/>
  <c r="D95" i="1"/>
  <c r="D94" i="1"/>
  <c r="D93" i="1"/>
  <c r="D92" i="1"/>
  <c r="D91" i="1"/>
  <c r="D90" i="1"/>
  <c r="D89" i="1"/>
  <c r="D88" i="1"/>
  <c r="D86" i="1"/>
  <c r="D85" i="1"/>
  <c r="D84" i="1"/>
  <c r="D83" i="1"/>
  <c r="D82" i="1"/>
  <c r="D81" i="1"/>
  <c r="D80" i="1"/>
  <c r="D79" i="1"/>
  <c r="D78" i="1"/>
  <c r="D77" i="1"/>
  <c r="D75" i="1"/>
  <c r="D73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5" i="1"/>
  <c r="D23" i="1"/>
  <c r="D21" i="1"/>
  <c r="D20" i="1"/>
  <c r="D19" i="1"/>
  <c r="D18" i="1"/>
  <c r="D16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<sst xmlns="http://schemas.openxmlformats.org/spreadsheetml/2006/main" count="1371" uniqueCount="447">
  <si>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</si>
  <si>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</si>
  <si>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</si>
  <si>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</si>
  <si>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</si>
  <si>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</si>
  <si>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</si>
  <si>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</si>
  <si>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</si>
  <si>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</si>
  <si>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</si>
  <si>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</si>
  <si>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</si>
  <si>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</si>
  <si>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</si>
  <si>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</si>
  <si>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</si>
  <si>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</si>
  <si>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</si>
  <si>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</si>
  <si>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</si>
  <si>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</si>
  <si>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</si>
  <si>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</si>
  <si>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</si>
  <si>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</si>
  <si>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</si>
  <si>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</si>
  <si>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</si>
  <si>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</si>
  <si>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</si>
  <si>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</si>
  <si>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</si>
  <si>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</si>
  <si>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</si>
  <si>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</si>
  <si>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</si>
  <si>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</si>
  <si>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</si>
  <si>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</si>
  <si>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</si>
  <si>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</si>
  <si>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</si>
  <si>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</si>
  <si>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</si>
  <si>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</si>
  <si>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</si>
  <si>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</si>
  <si>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</si>
  <si>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</si>
  <si>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</si>
  <si>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</si>
  <si>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</si>
  <si>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</si>
  <si>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</si>
  <si>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</si>
  <si>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</si>
  <si>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</si>
  <si>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</si>
  <si>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</si>
  <si>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</si>
  <si>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</si>
  <si>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</si>
  <si>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</si>
  <si>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</si>
  <si>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</si>
  <si>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</si>
  <si>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</si>
  <si>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</si>
  <si>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</si>
  <si>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</si>
  <si>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</si>
  <si>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</si>
  <si>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</si>
  <si>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</si>
  <si>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</si>
  <si>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</si>
  <si>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</si>
  <si>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</si>
  <si>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</si>
  <si>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</si>
  <si>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</si>
  <si>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</si>
  <si>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конструктивных элементов жилых зданий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</si>
  <si>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</si>
  <si>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</si>
  <si>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</si>
  <si>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</si>
  <si>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</si>
  <si>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</si>
  <si>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</si>
  <si>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</si>
  <si>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</si>
  <si>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</si>
  <si>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</si>
  <si>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</si>
  <si>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</si>
  <si>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</si>
  <si>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</si>
  <si>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</si>
  <si>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</si>
  <si>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</si>
  <si>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</si>
  <si>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</si>
  <si>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</si>
  <si>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</si>
  <si>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 xml:space="preserve">     Очистка чердаков и подвалов</t>
  </si>
  <si>
    <t>По нормативу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</si>
  <si>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</si>
  <si>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</si>
  <si>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</si>
  <si>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 узел</t>
  </si>
  <si>
    <t>1 стояк</t>
  </si>
  <si>
    <t>Техническое обслуживание нежилых помещений</t>
  </si>
  <si>
    <t xml:space="preserve">     Ремонт беседки, домика</t>
  </si>
  <si>
    <t xml:space="preserve">     Запуск потока воды: отопление, ГВС</t>
  </si>
  <si>
    <t xml:space="preserve">     Устранение засоров санитарных приборов</t>
  </si>
  <si>
    <t>1 прибор</t>
  </si>
  <si>
    <t>м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</si>
  <si>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</si>
  <si>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</si>
  <si>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>1 участок</t>
  </si>
  <si>
    <t>АКТ № 106/6-2017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</si>
  <si>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6 квартала 106.</t>
  </si>
  <si>
    <t xml:space="preserve">     Обрезка деревьев высотой: более 5 м</t>
  </si>
  <si>
    <t>1 дерево</t>
  </si>
  <si>
    <t xml:space="preserve">     Очистка желобов от мусора: вручную (при расчете 1 кг. мусора = 1 м 1 желоба)</t>
  </si>
  <si>
    <t xml:space="preserve">     Ремонт карусели</t>
  </si>
  <si>
    <t xml:space="preserve">     Ремонт качели-карусели без окраски (прим.)</t>
  </si>
  <si>
    <t xml:space="preserve">     Опрессовка ТУ диаметром: до 50 мм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</si>
  <si>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</si>
  <si>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</si>
  <si>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 Д-50 к зиме</t>
  </si>
  <si>
    <t xml:space="preserve">     Промывка трубопровода системы отопления</t>
  </si>
  <si>
    <t>м3</t>
  </si>
  <si>
    <t xml:space="preserve">     Смена смесителя: без душевой сеткой</t>
  </si>
  <si>
    <t xml:space="preserve">     Смена смесителя: с душевой сеткой</t>
  </si>
  <si>
    <t xml:space="preserve">     Снятие смесителя: без душевой сетки</t>
  </si>
  <si>
    <t xml:space="preserve">     Демонтаж досок с подвальных окон</t>
  </si>
  <si>
    <t>10 м2</t>
  </si>
  <si>
    <t xml:space="preserve">     Заделка подвальных окон: доской (б/у)</t>
  </si>
  <si>
    <t xml:space="preserve">     Закрытие подъездной, подъездной двери</t>
  </si>
  <si>
    <t>10 шт.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</si>
  <si>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</si>
  <si>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</si>
  <si>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</si>
  <si>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</t>
  </si>
  <si>
    <t xml:space="preserve">     Очистка кровли от снега,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</si>
  <si>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</si>
  <si>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</si>
  <si>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</si>
  <si>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Смена ухватов для водосточных труб: в каменных стенах</t>
  </si>
  <si>
    <t xml:space="preserve">     Укладка щитов из доски б/у</t>
  </si>
  <si>
    <t xml:space="preserve">     Заделка свища сваркой при длине стыка до 6 мм</t>
  </si>
  <si>
    <t xml:space="preserve">     Изоляция трубопровода матами с совмещенным покрывным  слоем</t>
  </si>
  <si>
    <t>1 м3</t>
  </si>
  <si>
    <t xml:space="preserve">     Подчеканка раструбов канализационных труб диаметром: до 50 мм</t>
  </si>
  <si>
    <t xml:space="preserve">     Прокладка трубопроводов канализационных из полиэтиленовых труб</t>
  </si>
  <si>
    <t xml:space="preserve">     Разборка трубопровода из чугунных канализационных труб.</t>
  </si>
  <si>
    <t xml:space="preserve">     Смена отдельных участков трубопроводов диаметром: 15 мм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</si>
  <si>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</si>
  <si>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Смена отдельных участков трубопроводов с заготовкой труб в построечных условиях д до 20 мм</t>
  </si>
  <si>
    <t xml:space="preserve">     Смена: выпусков к умывальникам и мойкам</t>
  </si>
  <si>
    <t xml:space="preserve">     Установка заглушек на трубопроводах д. до 50мм</t>
  </si>
  <si>
    <t xml:space="preserve">     Демонтаж металл. крюков, табличек, кронштейнов и т.д.</t>
  </si>
  <si>
    <t xml:space="preserve">     Изготовление щита из доски б/у</t>
  </si>
  <si>
    <t xml:space="preserve">     Постановка заклепок в местах соединения труб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</si>
  <si>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</si>
  <si>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Смена частей канализационного стояка над кровлей: патрубка</t>
  </si>
  <si>
    <t xml:space="preserve">     Установка блоков в наружных и внутренних дверных проемах: в каменных стенах, площадь проема до 3 м2</t>
  </si>
  <si>
    <t xml:space="preserve">     Установка дверных полотен: внутренних</t>
  </si>
  <si>
    <t xml:space="preserve">     Установка рамы подвального окна с изготовлением и остеклением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</si>
  <si>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</si>
  <si>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</si>
  <si>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>на общую сумму 915 436,17 (Девятьсот пятнадцать тысяч четыреста тридцать шесть) рублей 17 коп.</t>
  </si>
  <si>
    <t>Отчет по бюджету №106/6-2017</t>
  </si>
  <si>
    <t>Резерв (доходы за минусом расходов) на  01.01.2018 г. -  93 039,39 руб.</t>
  </si>
  <si>
    <t>Задолженность по оплате за содержание и текущий ремонт на 01.01.2018 г. -  580 879,06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</si>
  <si>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</si>
  <si>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</si>
  <si>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</si>
  <si>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</si>
  <si>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</si>
  <si>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</si>
  <si>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</si>
  <si>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</si>
  <si>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</si>
  <si>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</si>
  <si>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</si>
  <si>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</si>
  <si>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</si>
  <si>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</si>
  <si>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</si>
  <si>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</si>
  <si>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</si>
  <si>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</si>
  <si>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</si>
  <si>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</si>
  <si>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</si>
  <si>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</si>
  <si>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</si>
  <si>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</si>
  <si>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</si>
  <si>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</si>
  <si>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</si>
  <si>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106/6-2018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</si>
  <si>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</si>
  <si>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</si>
  <si>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качели-маятник с окраской отремонтированных мест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</si>
  <si>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</si>
  <si>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</si>
  <si>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</si>
  <si>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</si>
  <si>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</si>
  <si>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 xml:space="preserve">     Устройство прожектрора с фотореле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</si>
  <si>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</si>
  <si>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</si>
  <si>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</si>
  <si>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Отогрев трубопровода Д-25</t>
  </si>
  <si>
    <t xml:space="preserve">     Перезагрузка приборов ИТП</t>
  </si>
  <si>
    <t xml:space="preserve">     Смена заглушек на обратный клапан АЭРАТОР диаметром: до 50 мм</t>
  </si>
  <si>
    <t xml:space="preserve">     Снятие кранов водоразборных или туалетных</t>
  </si>
  <si>
    <t xml:space="preserve">     Осмотр кровли, чердака, люков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</si>
  <si>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</si>
  <si>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</si>
  <si>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</si>
  <si>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</si>
  <si>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</si>
  <si>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петли</t>
  </si>
  <si>
    <t xml:space="preserve">     Смена стекол толщиной 2-3 мм  на штапиках по замазке: в деревянных переплетах при S проема до 1 м2</t>
  </si>
  <si>
    <t xml:space="preserve">     Укладка (установка) щитов из доски б/у (без подгонки)</t>
  </si>
  <si>
    <t xml:space="preserve">     Замена шарового крана Д-50</t>
  </si>
  <si>
    <t xml:space="preserve">     Осмотр замеры рамок холодной воды</t>
  </si>
  <si>
    <t>чел.-ч</t>
  </si>
  <si>
    <t xml:space="preserve">     Разборка трубопровода из чугунных канализационных труб. диаметром 50мм</t>
  </si>
  <si>
    <t xml:space="preserve">     Ремонт металлических ограждении: средний</t>
  </si>
  <si>
    <t xml:space="preserve">     Смена вентилей Д-15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</si>
  <si>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</si>
  <si>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Заделка подвальных окон: (изовером, пенопропиленом и тд)</t>
  </si>
  <si>
    <t xml:space="preserve">     Замена наличников с изготовлением</t>
  </si>
  <si>
    <t>1 м изделий</t>
  </si>
  <si>
    <t xml:space="preserve">     Замена почтовых ящиков</t>
  </si>
  <si>
    <t xml:space="preserve">     Зачистка деревянных поручней наждачной бумагой</t>
  </si>
  <si>
    <t xml:space="preserve">     Изготовление и установка деревянного поручня</t>
  </si>
  <si>
    <t xml:space="preserve">     Монтаж (укрепление) конструкций дверей металлических</t>
  </si>
  <si>
    <t>т</t>
  </si>
  <si>
    <t xml:space="preserve">     Окраска масляными составами  по дереву: доски объявления</t>
  </si>
  <si>
    <t xml:space="preserve">     Острожка деревянных поручней рубанком</t>
  </si>
  <si>
    <t>100 м бревен, брусьев и д</t>
  </si>
  <si>
    <t xml:space="preserve">     Перетирка штукатурки внутренних помещений</t>
  </si>
  <si>
    <t xml:space="preserve">     Покрытие поверхностей грунтовкой глубокого проникновения: за 1 раз стен</t>
  </si>
  <si>
    <t xml:space="preserve">     Простая масляная окраска ранее окрашенных стен: с подготовкой и с расчисткой старой краски до 10%</t>
  </si>
  <si>
    <t xml:space="preserve">     Ремонт дверных полотен</t>
  </si>
  <si>
    <t xml:space="preserve">     Ремонт коробок чердачного люка</t>
  </si>
  <si>
    <t xml:space="preserve">     Ремонт обделок из листовой стали конька шириной: до 0,7 м</t>
  </si>
  <si>
    <t xml:space="preserve">     Ремонт отдельных мест скатной кровли (материалом Ризолит)</t>
  </si>
  <si>
    <t xml:space="preserve">     Ремонт подъездов</t>
  </si>
  <si>
    <t xml:space="preserve">     Ремонт полотен чердачного люка</t>
  </si>
  <si>
    <t xml:space="preserve">     Ремонт тамбура</t>
  </si>
  <si>
    <t xml:space="preserve">     Ремонт форточек</t>
  </si>
  <si>
    <t xml:space="preserve">     Ремонт: прямой части поручня</t>
  </si>
  <si>
    <t xml:space="preserve">     Смена воронки с вышки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</si>
  <si>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</si>
  <si>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</si>
  <si>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</si>
  <si>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</si>
  <si>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</si>
  <si>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Снятие многослойных лакокрасочных покрытий: с оконных переплетов</t>
  </si>
  <si>
    <t xml:space="preserve">     Снятие оконных переплетов: остекленных</t>
  </si>
  <si>
    <t xml:space="preserve">     Укрепление слаботочной эл. проводки</t>
  </si>
  <si>
    <t xml:space="preserve">     Установка досок объявлений с изготовлением</t>
  </si>
  <si>
    <t xml:space="preserve">     Установка оконных переплетов: створных</t>
  </si>
  <si>
    <t>100 створок</t>
  </si>
  <si>
    <t xml:space="preserve">     Устройство и разборка неинвентарных лесов</t>
  </si>
  <si>
    <t xml:space="preserve">     Устройство новых почтовых ящиков</t>
  </si>
  <si>
    <t>1 блок, 4 секции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</si>
  <si>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</si>
  <si>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</si>
  <si>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</si>
  <si>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</si>
  <si>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</si>
  <si>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</si>
  <si>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1 278 488.17 руб. (Один миллион двести семьдесят восемь тысяч четыреста восемьдесят восемь рублей 17 копеек)</t>
  </si>
  <si>
    <t>АКТ № 106/6-2018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</si>
  <si>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</si>
  <si>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</si>
  <si>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</si>
  <si>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</si>
  <si>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</si>
  <si>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</si>
  <si>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</si>
  <si>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</si>
  <si>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</si>
  <si>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</si>
  <si>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</si>
  <si>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</si>
  <si>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</si>
  <si>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Демонтаж стоек для радиотрансляционных сетей одинарных на напряжение</t>
  </si>
  <si>
    <t>1 стойка</t>
  </si>
  <si>
    <t>Благоустройство и обеспечение санитарного состояния МКД и придомовой територии</t>
  </si>
  <si>
    <t xml:space="preserve">     Обрезка деревьев высотой: более 5 м без формовки</t>
  </si>
  <si>
    <t xml:space="preserve">     Разделка древесины мягких пород, полученной от валки леса, диам. стволов: до 16 см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</si>
  <si>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</si>
  <si>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</si>
  <si>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</si>
  <si>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</si>
  <si>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</si>
  <si>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</si>
  <si>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</si>
  <si>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15мм</t>
  </si>
  <si>
    <t xml:space="preserve">     Смена отдельных участков трубопроводов диаметром: 32 мм</t>
  </si>
  <si>
    <t xml:space="preserve">     Перемотка сгона со сливом стояка</t>
  </si>
  <si>
    <t>1 соединение</t>
  </si>
  <si>
    <t xml:space="preserve">     Подготовка элеваторного узла</t>
  </si>
  <si>
    <t xml:space="preserve">     Проверка состояния и диаметр трубопровода, работоспособность запорной арматуры, замеры ХВС.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</si>
  <si>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</si>
  <si>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</si>
  <si>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</si>
  <si>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МАФ (деревянные)</t>
  </si>
  <si>
    <t xml:space="preserve">     Демонтаж-монтаж жалюзийных решеток</t>
  </si>
  <si>
    <t xml:space="preserve">     Демонтаж-монтаж прямых звеньев водосточных труб</t>
  </si>
  <si>
    <t xml:space="preserve">     Разборка хоз. кладовых (1)</t>
  </si>
  <si>
    <t xml:space="preserve">     Ремонт МАФ</t>
  </si>
  <si>
    <t xml:space="preserve">     Смена: прямых звеньев водосточных труб</t>
  </si>
  <si>
    <t xml:space="preserve">     Закрытие подвальных окон и люков (прим)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</si>
  <si>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</si>
  <si>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</t>
  </si>
  <si>
    <t xml:space="preserve">     Очистка  кровли от снега толщ. 10см, сбивание сосулей вышка</t>
  </si>
  <si>
    <t>1 м 1 основания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</si>
  <si>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</si>
  <si>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</si>
  <si>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</si>
  <si>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</si>
  <si>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Прогрев системы вентиляции</t>
  </si>
  <si>
    <t xml:space="preserve">     Смена оконных приборов: завертки форточные</t>
  </si>
  <si>
    <t xml:space="preserve">     Укладка (установка) щитов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</si>
  <si>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</si>
  <si>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</si>
  <si>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</si>
  <si>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</si>
  <si>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106/6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</si>
  <si>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</si>
  <si>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</si>
  <si>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_________________________________________      ____________________________________</t>
  </si>
  <si>
    <t>Период: с 01.01.2019 по 31.12.2019 года.</t>
  </si>
  <si>
    <t>кор</t>
  </si>
  <si>
    <t>Отчет по бюджету № 106/6-2019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</si>
  <si>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</si>
  <si>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780378.63 руб. (Семьсот восемьдесят тысяч триста семьдесят восемь рублей 63 копейки)</t>
  </si>
  <si>
    <t xml:space="preserve">Исполнитель -           Директор ООО "ТРЭК" Плотников А.А. </t>
  </si>
  <si>
    <t>Отчет по бюджету № 106/6-2020</t>
  </si>
  <si>
    <t>Период: с 01.01.2020 по 31.12.2020 года.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</si>
  <si>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</si>
  <si>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</si>
  <si>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</si>
  <si>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Заполнение песочницы песком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</si>
  <si>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</si>
  <si>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20 см</t>
  </si>
  <si>
    <t xml:space="preserve">     Ручная односторонняя сварка деталей контейнера из листовой стали</t>
  </si>
  <si>
    <t>10 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</si>
  <si>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</si>
  <si>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</si>
  <si>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Приварка проушины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</si>
  <si>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</si>
  <si>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</si>
  <si>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</si>
  <si>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грунта вручную в траншеях глубиной до 2 м без крепления с откосами, группа грунтов: 2</t>
  </si>
  <si>
    <t>100 м3</t>
  </si>
  <si>
    <t xml:space="preserve">     Разборка трубопровода из чугунных канализационных труб. диаметром 100мм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</si>
  <si>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</si>
  <si>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диаметром: 25 мм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</si>
  <si>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</si>
  <si>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Установка заглушек на трубопроводах д.  100мм</t>
  </si>
  <si>
    <t xml:space="preserve">     Установка заглушек на трубопроводах д. до 100мм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</si>
  <si>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</si>
  <si>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</si>
  <si>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</si>
  <si>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</si>
  <si>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Регулировка системы отопления</t>
  </si>
  <si>
    <t xml:space="preserve">     Демонтаж-монтаж частей водосточных труб отливов (отметов)</t>
  </si>
  <si>
    <t>1000 шт.</t>
  </si>
  <si>
    <t xml:space="preserve">     Демонтаж-монтаж частей канализационных вытяжек</t>
  </si>
  <si>
    <t xml:space="preserve">     Демонтаж-монтаж: колен водосточных труб</t>
  </si>
  <si>
    <t xml:space="preserve">     Монтаж п/ящиков (1 блок, 4 секции)</t>
  </si>
  <si>
    <t xml:space="preserve">     Погрузо-разгрузочные работы (кор-ка за 2019 год)</t>
  </si>
  <si>
    <t xml:space="preserve">     Ремонт выправка дверок п/я</t>
  </si>
  <si>
    <t>1 секция</t>
  </si>
  <si>
    <t xml:space="preserve">     Ремонт и восстановление герметизации дверных и оконных проемов</t>
  </si>
  <si>
    <t xml:space="preserve">     Ремонт отдельных мест покрытия из асбоцементных листов: обыкновенного профиля (мат. БУ)</t>
  </si>
  <si>
    <t xml:space="preserve">     Открытие подвальных окон</t>
  </si>
  <si>
    <t xml:space="preserve">     Очистка воронки и колен от мусора, снега (вышка)</t>
  </si>
  <si>
    <t xml:space="preserve">     Очистка желобов и кровли от снега, сбивание сосулей</t>
  </si>
  <si>
    <t xml:space="preserve">     Перенавеска водосточных труб.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</si>
  <si>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</si>
  <si>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</si>
  <si>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</si>
  <si>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фасада, цоколя, отмостки</t>
  </si>
  <si>
    <t xml:space="preserve">     Установка прожекторов и фотореле</t>
  </si>
  <si>
    <t xml:space="preserve">     Устройство козырька над входом в подъезд</t>
  </si>
  <si>
    <t xml:space="preserve">Исполнитель -           Директор ООО "ТРЭК", Плотников А.А. </t>
  </si>
  <si>
    <t>Благоустройство дворовой территории</t>
  </si>
  <si>
    <t>Налог на прибыль (1%)</t>
  </si>
  <si>
    <t>- субсидия</t>
  </si>
  <si>
    <t>по факту</t>
  </si>
  <si>
    <t>по договору</t>
  </si>
  <si>
    <t>По плану</t>
  </si>
  <si>
    <t xml:space="preserve">           2. Всего за период с "01"января 2020 г. по "31"декабря 2020 г. выполнено работ на общую сумму 1033119.14 руб. (Один миллион тридцать три тысячи сто девятнадцать рублей 14 копеек)</t>
  </si>
  <si>
    <t xml:space="preserve">                         ___________________________________________      ____________________________________</t>
  </si>
  <si>
    <t>Отчет по бюджету № 106/6-2021</t>
  </si>
  <si>
    <t>Период: с 01.01.2021 по 31.12.2021 года.</t>
  </si>
  <si>
    <t>31 марта 2022 г.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</si>
  <si>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</si>
  <si>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Вырезка сухих ветвей деревьев лиственных пород диаметром: более 350 мм при кол-ве срезанных ветвей 5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</si>
  <si>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</si>
  <si>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Регулировка терморегулятора, проверка работоспособности</t>
  </si>
  <si>
    <t xml:space="preserve">     Смена резиновых манжет на раструбе канализационной трубы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</si>
  <si>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</si>
  <si>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</si>
  <si>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</si>
  <si>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</si>
  <si>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</si>
  <si>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Отогрев трубопровода Д-15-25</t>
  </si>
  <si>
    <t xml:space="preserve">     Установка промывочных вентилей диаметром: 32 мм</t>
  </si>
  <si>
    <t xml:space="preserve">     Демонтаж доски объявления</t>
  </si>
  <si>
    <t xml:space="preserve">     Засыпка пустот дренирующим песком</t>
  </si>
  <si>
    <t>10 м3</t>
  </si>
  <si>
    <t xml:space="preserve">     Приготовление бетона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</si>
  <si>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</si>
  <si>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отмостки: бетонной</t>
  </si>
  <si>
    <t xml:space="preserve">     Ремонт примыканий отмостки к цоколю (прим)</t>
  </si>
  <si>
    <t xml:space="preserve">     Ремонт щита с заменой доски</t>
  </si>
  <si>
    <t xml:space="preserve">     Установка досок объявлений</t>
  </si>
  <si>
    <t xml:space="preserve">     Установка частей водосточных труб (колен)</t>
  </si>
  <si>
    <t xml:space="preserve">     Утепление покрытий: шлаком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</si>
  <si>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</si>
  <si>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</si>
  <si>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</si>
  <si>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придомовой территории, фундамента и подвала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</si>
  <si>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</si>
  <si>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</si>
  <si>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</si>
  <si>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>815138.04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</si>
  <si>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</si>
  <si>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</si>
  <si>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</si>
  <si>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</si>
  <si>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Девятьсот шестнадцать тысяч тридцать пять рублей 27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</si>
</sst>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3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2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165" fontId="15" fillId="0" borderId="24" xfId="0" applyNumberFormat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5" fillId="0" borderId="26" xfId="0" applyFont="1" applyBorder="1" applyAlignment="1">
      <alignment horizontal="centerContinuous" vertical="center" wrapText="1"/>
    </xf>
    <xf numFmtId="165" fontId="16" fillId="0" borderId="6" xfId="0" applyNumberFormat="1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7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6" xfId="0" applyNumberFormat="1" applyFont="1" applyFill="1" applyBorder="1" applyAlignment="1">
      <alignment horizontal="center" vertical="center"/>
    </xf>
    <xf numFmtId="165" fontId="16" fillId="6" borderId="6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4" fontId="20" fillId="7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49" fontId="19" fillId="0" borderId="19" xfId="1" applyNumberFormat="1" applyFont="1" applyBorder="1" applyAlignment="1">
      <alignment horizontal="left" vertical="top" wrapText="1"/>
    </xf>
    <xf numFmtId="49" fontId="19" fillId="0" borderId="20" xfId="1" applyNumberFormat="1" applyFont="1" applyBorder="1" applyAlignment="1">
      <alignment horizontal="left" vertical="top" wrapText="1"/>
    </xf>
    <xf numFmtId="49" fontId="19" fillId="0" borderId="21" xfId="1" applyNumberFormat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0" borderId="10" xfId="0" applyFont="1" applyBorder="1" applyAlignment="1">
      <alignment horizontal="justify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view="pageBreakPreview" topLeftCell="A85" zoomScale="85" zoomScaleNormal="100" zoomScaleSheetLayoutView="85" workbookViewId="0">
      <selection activeCell="E110" sqref="E110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122</v>
      </c>
      <c r="B1" s="187"/>
      <c r="C1" s="187"/>
      <c r="D1" s="187"/>
      <c r="E1" s="187"/>
      <c r="I1" s="3"/>
    </row>
    <row r="2" spans="1:9" ht="31.5" customHeight="1" x14ac:dyDescent="0.2">
      <c r="A2" s="186" t="s">
        <v>123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31"/>
      <c r="D3" s="188" t="s">
        <v>7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27" customFormat="1" ht="14.25" x14ac:dyDescent="0.25">
      <c r="A6" s="35" t="s">
        <v>8</v>
      </c>
      <c r="B6" s="40"/>
      <c r="C6" s="40"/>
      <c r="D6" s="60"/>
      <c r="E6" s="61"/>
    </row>
    <row r="7" spans="1:9" s="28" customFormat="1" ht="15" x14ac:dyDescent="0.25">
      <c r="A7" s="36" t="s">
        <v>54</v>
      </c>
      <c r="B7" s="41" t="s">
        <v>21</v>
      </c>
      <c r="C7" s="41" t="s">
        <v>11</v>
      </c>
      <c r="D7" s="58">
        <f>E7</f>
        <v>8875.93</v>
      </c>
      <c r="E7" s="59">
        <v>8875.93</v>
      </c>
    </row>
    <row r="8" spans="1:9" s="27" customFormat="1" ht="14.25" x14ac:dyDescent="0.25">
      <c r="A8" s="35" t="s">
        <v>37</v>
      </c>
      <c r="B8" s="40"/>
      <c r="C8" s="40"/>
      <c r="D8" s="60"/>
      <c r="E8" s="61"/>
    </row>
    <row r="9" spans="1:9" s="28" customFormat="1" ht="15" x14ac:dyDescent="0.25">
      <c r="A9" s="36" t="s">
        <v>55</v>
      </c>
      <c r="B9" s="42">
        <v>5000</v>
      </c>
      <c r="C9" s="41" t="s">
        <v>12</v>
      </c>
      <c r="D9" s="58">
        <f t="shared" ref="D9:D14" si="0">E9/B9</f>
        <v>3.9500040000000003</v>
      </c>
      <c r="E9" s="59">
        <v>19750.02</v>
      </c>
    </row>
    <row r="10" spans="1:9" s="28" customFormat="1" ht="15" x14ac:dyDescent="0.25">
      <c r="A10" s="36" t="s">
        <v>124</v>
      </c>
      <c r="B10" s="42">
        <v>1</v>
      </c>
      <c r="C10" s="41" t="s">
        <v>125</v>
      </c>
      <c r="D10" s="58">
        <f t="shared" si="0"/>
        <v>2412.58</v>
      </c>
      <c r="E10" s="59">
        <v>2412.58</v>
      </c>
    </row>
    <row r="11" spans="1:9" s="28" customFormat="1" ht="30" x14ac:dyDescent="0.25">
      <c r="A11" s="36" t="s">
        <v>126</v>
      </c>
      <c r="B11" s="42">
        <v>50</v>
      </c>
      <c r="C11" s="41" t="s">
        <v>118</v>
      </c>
      <c r="D11" s="58">
        <f t="shared" si="0"/>
        <v>122.2728</v>
      </c>
      <c r="E11" s="59">
        <v>6113.64</v>
      </c>
    </row>
    <row r="12" spans="1:9" s="28" customFormat="1" ht="15" x14ac:dyDescent="0.25">
      <c r="A12" s="36" t="s">
        <v>114</v>
      </c>
      <c r="B12" s="42">
        <v>1</v>
      </c>
      <c r="C12" s="41" t="s">
        <v>13</v>
      </c>
      <c r="D12" s="58">
        <f t="shared" si="0"/>
        <v>1531.07</v>
      </c>
      <c r="E12" s="59">
        <v>1531.07</v>
      </c>
    </row>
    <row r="13" spans="1:9" s="28" customFormat="1" ht="15" x14ac:dyDescent="0.25">
      <c r="A13" s="36" t="s">
        <v>127</v>
      </c>
      <c r="B13" s="42">
        <v>1</v>
      </c>
      <c r="C13" s="41" t="s">
        <v>13</v>
      </c>
      <c r="D13" s="58">
        <f t="shared" si="0"/>
        <v>1298.6400000000001</v>
      </c>
      <c r="E13" s="59">
        <v>1298.6400000000001</v>
      </c>
    </row>
    <row r="14" spans="1:9" s="28" customFormat="1" ht="15" x14ac:dyDescent="0.25">
      <c r="A14" s="36" t="s">
        <v>128</v>
      </c>
      <c r="B14" s="42">
        <v>1</v>
      </c>
      <c r="C14" s="41" t="s">
        <v>13</v>
      </c>
      <c r="D14" s="58">
        <f t="shared" si="0"/>
        <v>1315.02</v>
      </c>
      <c r="E14" s="59">
        <v>1315.02</v>
      </c>
    </row>
    <row r="15" spans="1:9" s="28" customFormat="1" ht="15" x14ac:dyDescent="0.25">
      <c r="A15" s="37" t="s">
        <v>53</v>
      </c>
      <c r="B15" s="40"/>
      <c r="C15" s="40"/>
      <c r="D15" s="60"/>
      <c r="E15" s="61"/>
    </row>
    <row r="16" spans="1:9" s="28" customFormat="1" ht="30" x14ac:dyDescent="0.25">
      <c r="A16" s="36" t="s">
        <v>56</v>
      </c>
      <c r="B16" s="41" t="s">
        <v>21</v>
      </c>
      <c r="C16" s="41" t="s">
        <v>11</v>
      </c>
      <c r="D16" s="58">
        <f>E16</f>
        <v>104815.2</v>
      </c>
      <c r="E16" s="59">
        <v>104815.2</v>
      </c>
    </row>
    <row r="17" spans="1:5" s="28" customFormat="1" ht="15" x14ac:dyDescent="0.25">
      <c r="A17" s="37" t="s">
        <v>95</v>
      </c>
      <c r="B17" s="40"/>
      <c r="C17" s="40"/>
      <c r="D17" s="60"/>
      <c r="E17" s="61"/>
    </row>
    <row r="18" spans="1:5" s="28" customFormat="1" ht="15" x14ac:dyDescent="0.25">
      <c r="A18" s="36" t="s">
        <v>98</v>
      </c>
      <c r="B18" s="41" t="s">
        <v>22</v>
      </c>
      <c r="C18" s="41" t="s">
        <v>11</v>
      </c>
      <c r="D18" s="58">
        <f>E18</f>
        <v>10074.91</v>
      </c>
      <c r="E18" s="59">
        <v>10074.91</v>
      </c>
    </row>
    <row r="19" spans="1:5" s="28" customFormat="1" ht="30" x14ac:dyDescent="0.25">
      <c r="A19" s="36" t="s">
        <v>99</v>
      </c>
      <c r="B19" s="41" t="s">
        <v>107</v>
      </c>
      <c r="C19" s="41" t="s">
        <v>11</v>
      </c>
      <c r="D19" s="58">
        <f t="shared" ref="D19:D20" si="1">E19</f>
        <v>3908.13</v>
      </c>
      <c r="E19" s="59">
        <v>3908.13</v>
      </c>
    </row>
    <row r="20" spans="1:5" s="28" customFormat="1" ht="15" x14ac:dyDescent="0.25">
      <c r="A20" s="36" t="s">
        <v>100</v>
      </c>
      <c r="B20" s="41" t="s">
        <v>107</v>
      </c>
      <c r="C20" s="41" t="s">
        <v>11</v>
      </c>
      <c r="D20" s="58">
        <f t="shared" si="1"/>
        <v>3318.42</v>
      </c>
      <c r="E20" s="59">
        <v>3318.42</v>
      </c>
    </row>
    <row r="21" spans="1:5" s="28" customFormat="1" ht="30" x14ac:dyDescent="0.25">
      <c r="A21" s="36" t="s">
        <v>101</v>
      </c>
      <c r="B21" s="41" t="s">
        <v>22</v>
      </c>
      <c r="C21" s="41" t="s">
        <v>11</v>
      </c>
      <c r="D21" s="58">
        <f>E21</f>
        <v>11982.87</v>
      </c>
      <c r="E21" s="59">
        <v>11982.87</v>
      </c>
    </row>
    <row r="22" spans="1:5" s="28" customFormat="1" ht="15" x14ac:dyDescent="0.25">
      <c r="A22" s="35" t="s">
        <v>96</v>
      </c>
      <c r="B22" s="40"/>
      <c r="C22" s="40"/>
      <c r="D22" s="60"/>
      <c r="E22" s="61"/>
    </row>
    <row r="23" spans="1:5" s="28" customFormat="1" ht="15" x14ac:dyDescent="0.25">
      <c r="A23" s="36" t="s">
        <v>102</v>
      </c>
      <c r="B23" s="41" t="s">
        <v>22</v>
      </c>
      <c r="C23" s="41" t="s">
        <v>11</v>
      </c>
      <c r="D23" s="58">
        <f>E23</f>
        <v>87100</v>
      </c>
      <c r="E23" s="59">
        <v>87100</v>
      </c>
    </row>
    <row r="24" spans="1:5" s="28" customFormat="1" ht="15" x14ac:dyDescent="0.25">
      <c r="A24" s="37" t="s">
        <v>38</v>
      </c>
      <c r="B24" s="40"/>
      <c r="C24" s="40"/>
      <c r="D24" s="60"/>
      <c r="E24" s="61"/>
    </row>
    <row r="25" spans="1:5" s="28" customFormat="1" ht="30" x14ac:dyDescent="0.25">
      <c r="A25" s="36" t="s">
        <v>57</v>
      </c>
      <c r="B25" s="41" t="s">
        <v>22</v>
      </c>
      <c r="C25" s="41" t="s">
        <v>11</v>
      </c>
      <c r="D25" s="58">
        <f>E25</f>
        <v>21180.67</v>
      </c>
      <c r="E25" s="59">
        <v>21180.67</v>
      </c>
    </row>
    <row r="26" spans="1:5" s="28" customFormat="1" ht="15" x14ac:dyDescent="0.25">
      <c r="A26" s="35" t="s">
        <v>39</v>
      </c>
      <c r="B26" s="40"/>
      <c r="C26" s="40"/>
      <c r="D26" s="60"/>
      <c r="E26" s="61"/>
    </row>
    <row r="27" spans="1:5" s="28" customFormat="1" ht="15" x14ac:dyDescent="0.25">
      <c r="A27" s="36" t="s">
        <v>115</v>
      </c>
      <c r="B27" s="42">
        <v>1</v>
      </c>
      <c r="C27" s="41" t="s">
        <v>111</v>
      </c>
      <c r="D27" s="58">
        <f t="shared" ref="D27:D51" si="2">E27/B27</f>
        <v>67.72</v>
      </c>
      <c r="E27" s="59">
        <v>67.72</v>
      </c>
    </row>
    <row r="28" spans="1:5" s="28" customFormat="1" ht="15" x14ac:dyDescent="0.25">
      <c r="A28" s="36" t="s">
        <v>58</v>
      </c>
      <c r="B28" s="42">
        <v>2</v>
      </c>
      <c r="C28" s="41" t="s">
        <v>14</v>
      </c>
      <c r="D28" s="58">
        <f t="shared" si="2"/>
        <v>796.93</v>
      </c>
      <c r="E28" s="59">
        <v>1593.86</v>
      </c>
    </row>
    <row r="29" spans="1:5" s="28" customFormat="1" ht="30" x14ac:dyDescent="0.25">
      <c r="A29" s="36" t="s">
        <v>108</v>
      </c>
      <c r="B29" s="42">
        <v>1</v>
      </c>
      <c r="C29" s="41" t="s">
        <v>112</v>
      </c>
      <c r="D29" s="58">
        <f t="shared" si="2"/>
        <v>446.22</v>
      </c>
      <c r="E29" s="59">
        <v>446.22</v>
      </c>
    </row>
    <row r="30" spans="1:5" s="28" customFormat="1" ht="15" x14ac:dyDescent="0.25">
      <c r="A30" s="36" t="s">
        <v>103</v>
      </c>
      <c r="B30" s="44">
        <v>0.09</v>
      </c>
      <c r="C30" s="41" t="s">
        <v>15</v>
      </c>
      <c r="D30" s="58">
        <f t="shared" si="2"/>
        <v>4450.7777777777783</v>
      </c>
      <c r="E30" s="59">
        <v>400.57</v>
      </c>
    </row>
    <row r="31" spans="1:5" s="28" customFormat="1" ht="15" x14ac:dyDescent="0.25">
      <c r="A31" s="36" t="s">
        <v>129</v>
      </c>
      <c r="B31" s="44">
        <v>7.0000000000000007E-2</v>
      </c>
      <c r="C31" s="41" t="s">
        <v>15</v>
      </c>
      <c r="D31" s="58">
        <f t="shared" si="2"/>
        <v>4453.1428571428569</v>
      </c>
      <c r="E31" s="59">
        <v>311.72000000000003</v>
      </c>
    </row>
    <row r="32" spans="1:5" s="28" customFormat="1" ht="30" x14ac:dyDescent="0.25">
      <c r="A32" s="36" t="s">
        <v>130</v>
      </c>
      <c r="B32" s="44">
        <v>0.54</v>
      </c>
      <c r="C32" s="41" t="s">
        <v>16</v>
      </c>
      <c r="D32" s="58">
        <f t="shared" si="2"/>
        <v>1583.0555555555554</v>
      </c>
      <c r="E32" s="59">
        <v>854.85</v>
      </c>
    </row>
    <row r="33" spans="1:5" s="28" customFormat="1" ht="45" x14ac:dyDescent="0.25">
      <c r="A33" s="36" t="s">
        <v>131</v>
      </c>
      <c r="B33" s="44">
        <v>2.89</v>
      </c>
      <c r="C33" s="41" t="s">
        <v>16</v>
      </c>
      <c r="D33" s="58">
        <f t="shared" si="2"/>
        <v>1582.8304498269895</v>
      </c>
      <c r="E33" s="59">
        <v>4574.38</v>
      </c>
    </row>
    <row r="34" spans="1:5" s="28" customFormat="1" ht="15" x14ac:dyDescent="0.25">
      <c r="A34" s="36" t="s">
        <v>75</v>
      </c>
      <c r="B34" s="44">
        <v>0.08</v>
      </c>
      <c r="C34" s="41" t="s">
        <v>76</v>
      </c>
      <c r="D34" s="58">
        <f t="shared" si="2"/>
        <v>21709.375</v>
      </c>
      <c r="E34" s="59">
        <v>1736.75</v>
      </c>
    </row>
    <row r="35" spans="1:5" s="28" customFormat="1" ht="30" x14ac:dyDescent="0.25">
      <c r="A35" s="36" t="s">
        <v>59</v>
      </c>
      <c r="B35" s="57">
        <v>2.8</v>
      </c>
      <c r="C35" s="41" t="s">
        <v>16</v>
      </c>
      <c r="D35" s="58">
        <f t="shared" si="2"/>
        <v>1559.1</v>
      </c>
      <c r="E35" s="59">
        <v>4365.4799999999996</v>
      </c>
    </row>
    <row r="36" spans="1:5" s="28" customFormat="1" ht="15" x14ac:dyDescent="0.25">
      <c r="A36" s="36" t="s">
        <v>60</v>
      </c>
      <c r="B36" s="44">
        <v>0.01</v>
      </c>
      <c r="C36" s="41" t="s">
        <v>17</v>
      </c>
      <c r="D36" s="58">
        <f t="shared" si="2"/>
        <v>24653</v>
      </c>
      <c r="E36" s="59">
        <v>246.53</v>
      </c>
    </row>
    <row r="37" spans="1:5" s="28" customFormat="1" ht="30" x14ac:dyDescent="0.25">
      <c r="A37" s="36" t="s">
        <v>61</v>
      </c>
      <c r="B37" s="42">
        <v>2</v>
      </c>
      <c r="C37" s="41" t="s">
        <v>14</v>
      </c>
      <c r="D37" s="58">
        <f t="shared" si="2"/>
        <v>384.57499999999999</v>
      </c>
      <c r="E37" s="59">
        <v>769.15</v>
      </c>
    </row>
    <row r="38" spans="1:5" s="28" customFormat="1" ht="15" x14ac:dyDescent="0.25">
      <c r="A38" s="36" t="s">
        <v>77</v>
      </c>
      <c r="B38" s="57">
        <v>0.4</v>
      </c>
      <c r="C38" s="41" t="s">
        <v>15</v>
      </c>
      <c r="D38" s="58">
        <f t="shared" si="2"/>
        <v>13315</v>
      </c>
      <c r="E38" s="59">
        <v>5326</v>
      </c>
    </row>
    <row r="39" spans="1:5" s="28" customFormat="1" ht="30" x14ac:dyDescent="0.25">
      <c r="A39" s="36" t="s">
        <v>62</v>
      </c>
      <c r="B39" s="42">
        <v>8</v>
      </c>
      <c r="C39" s="41" t="s">
        <v>18</v>
      </c>
      <c r="D39" s="58">
        <f t="shared" si="2"/>
        <v>137.90125</v>
      </c>
      <c r="E39" s="59">
        <v>1103.21</v>
      </c>
    </row>
    <row r="40" spans="1:5" s="28" customFormat="1" ht="15" x14ac:dyDescent="0.25">
      <c r="A40" s="36" t="s">
        <v>109</v>
      </c>
      <c r="B40" s="42">
        <v>1</v>
      </c>
      <c r="C40" s="41" t="s">
        <v>111</v>
      </c>
      <c r="D40" s="58">
        <f t="shared" si="2"/>
        <v>54.46</v>
      </c>
      <c r="E40" s="59">
        <v>54.46</v>
      </c>
    </row>
    <row r="41" spans="1:5" s="28" customFormat="1" ht="15" x14ac:dyDescent="0.25">
      <c r="A41" s="36" t="s">
        <v>132</v>
      </c>
      <c r="B41" s="42">
        <v>1</v>
      </c>
      <c r="C41" s="41" t="s">
        <v>13</v>
      </c>
      <c r="D41" s="58">
        <f t="shared" si="2"/>
        <v>3498.45</v>
      </c>
      <c r="E41" s="59">
        <v>3498.45</v>
      </c>
    </row>
    <row r="42" spans="1:5" s="28" customFormat="1" ht="15" x14ac:dyDescent="0.25">
      <c r="A42" s="36" t="s">
        <v>104</v>
      </c>
      <c r="B42" s="42">
        <v>1</v>
      </c>
      <c r="C42" s="41" t="s">
        <v>13</v>
      </c>
      <c r="D42" s="58">
        <f t="shared" si="2"/>
        <v>4978.5200000000004</v>
      </c>
      <c r="E42" s="59">
        <v>4978.5200000000004</v>
      </c>
    </row>
    <row r="43" spans="1:5" s="28" customFormat="1" ht="30" x14ac:dyDescent="0.25">
      <c r="A43" s="36" t="s">
        <v>110</v>
      </c>
      <c r="B43" s="44">
        <v>0.01</v>
      </c>
      <c r="C43" s="41" t="s">
        <v>85</v>
      </c>
      <c r="D43" s="58">
        <f t="shared" si="2"/>
        <v>6268</v>
      </c>
      <c r="E43" s="59">
        <v>62.68</v>
      </c>
    </row>
    <row r="44" spans="1:5" s="28" customFormat="1" ht="15" x14ac:dyDescent="0.25">
      <c r="A44" s="36" t="s">
        <v>133</v>
      </c>
      <c r="B44" s="42">
        <v>29283</v>
      </c>
      <c r="C44" s="41" t="s">
        <v>134</v>
      </c>
      <c r="D44" s="58">
        <f t="shared" si="2"/>
        <v>1.2788153536181404</v>
      </c>
      <c r="E44" s="59">
        <v>37447.550000000003</v>
      </c>
    </row>
    <row r="45" spans="1:5" s="28" customFormat="1" ht="15" x14ac:dyDescent="0.25">
      <c r="A45" s="36" t="s">
        <v>63</v>
      </c>
      <c r="B45" s="42">
        <v>2</v>
      </c>
      <c r="C45" s="41" t="s">
        <v>13</v>
      </c>
      <c r="D45" s="58">
        <f t="shared" si="2"/>
        <v>388.05</v>
      </c>
      <c r="E45" s="59">
        <v>776.1</v>
      </c>
    </row>
    <row r="46" spans="1:5" s="28" customFormat="1" ht="30" x14ac:dyDescent="0.25">
      <c r="A46" s="36" t="s">
        <v>64</v>
      </c>
      <c r="B46" s="42">
        <v>2</v>
      </c>
      <c r="C46" s="41" t="s">
        <v>19</v>
      </c>
      <c r="D46" s="58">
        <f t="shared" si="2"/>
        <v>542.77499999999998</v>
      </c>
      <c r="E46" s="59">
        <v>1085.55</v>
      </c>
    </row>
    <row r="47" spans="1:5" s="28" customFormat="1" ht="15" x14ac:dyDescent="0.25">
      <c r="A47" s="36" t="s">
        <v>135</v>
      </c>
      <c r="B47" s="44">
        <v>0.01</v>
      </c>
      <c r="C47" s="41" t="s">
        <v>17</v>
      </c>
      <c r="D47" s="58">
        <f t="shared" si="2"/>
        <v>163914</v>
      </c>
      <c r="E47" s="59">
        <v>1639.14</v>
      </c>
    </row>
    <row r="48" spans="1:5" s="28" customFormat="1" ht="30" customHeight="1" x14ac:dyDescent="0.25">
      <c r="A48" s="36" t="s">
        <v>136</v>
      </c>
      <c r="B48" s="44">
        <v>0.01</v>
      </c>
      <c r="C48" s="41" t="s">
        <v>17</v>
      </c>
      <c r="D48" s="58">
        <f t="shared" si="2"/>
        <v>190789</v>
      </c>
      <c r="E48" s="59">
        <v>1907.89</v>
      </c>
    </row>
    <row r="49" spans="1:5" s="28" customFormat="1" ht="15" x14ac:dyDescent="0.25">
      <c r="A49" s="36" t="s">
        <v>65</v>
      </c>
      <c r="B49" s="42">
        <v>43</v>
      </c>
      <c r="C49" s="41" t="s">
        <v>19</v>
      </c>
      <c r="D49" s="58">
        <f t="shared" si="2"/>
        <v>229.36883720930234</v>
      </c>
      <c r="E49" s="59">
        <v>9862.86</v>
      </c>
    </row>
    <row r="50" spans="1:5" s="28" customFormat="1" ht="15" x14ac:dyDescent="0.25">
      <c r="A50" s="36" t="s">
        <v>137</v>
      </c>
      <c r="B50" s="44">
        <v>0.01</v>
      </c>
      <c r="C50" s="41" t="s">
        <v>17</v>
      </c>
      <c r="D50" s="58">
        <f t="shared" si="2"/>
        <v>11760</v>
      </c>
      <c r="E50" s="59">
        <v>117.6</v>
      </c>
    </row>
    <row r="51" spans="1:5" s="28" customFormat="1" ht="15" x14ac:dyDescent="0.25">
      <c r="A51" s="36" t="s">
        <v>116</v>
      </c>
      <c r="B51" s="42">
        <v>1</v>
      </c>
      <c r="C51" s="41" t="s">
        <v>117</v>
      </c>
      <c r="D51" s="58">
        <f t="shared" si="2"/>
        <v>221.27</v>
      </c>
      <c r="E51" s="59">
        <v>221.27</v>
      </c>
    </row>
    <row r="52" spans="1:5" s="28" customFormat="1" ht="15" x14ac:dyDescent="0.25">
      <c r="A52" s="35" t="s">
        <v>40</v>
      </c>
      <c r="B52" s="40"/>
      <c r="C52" s="40"/>
      <c r="D52" s="60"/>
      <c r="E52" s="61"/>
    </row>
    <row r="53" spans="1:5" s="28" customFormat="1" ht="15" x14ac:dyDescent="0.25">
      <c r="A53" s="36" t="s">
        <v>138</v>
      </c>
      <c r="B53" s="43">
        <v>0.14399999999999999</v>
      </c>
      <c r="C53" s="41" t="s">
        <v>139</v>
      </c>
      <c r="D53" s="58">
        <f t="shared" ref="D53:D71" si="3">E53/B53</f>
        <v>514.58333333333337</v>
      </c>
      <c r="E53" s="59">
        <v>74.099999999999994</v>
      </c>
    </row>
    <row r="54" spans="1:5" s="28" customFormat="1" ht="15" x14ac:dyDescent="0.25">
      <c r="A54" s="36" t="s">
        <v>140</v>
      </c>
      <c r="B54" s="44">
        <v>0.41</v>
      </c>
      <c r="C54" s="41" t="s">
        <v>139</v>
      </c>
      <c r="D54" s="58">
        <f t="shared" si="3"/>
        <v>1928.4146341463415</v>
      </c>
      <c r="E54" s="59">
        <v>790.65</v>
      </c>
    </row>
    <row r="55" spans="1:5" s="28" customFormat="1" ht="15" x14ac:dyDescent="0.25">
      <c r="A55" s="36" t="s">
        <v>141</v>
      </c>
      <c r="B55" s="57">
        <v>0.1</v>
      </c>
      <c r="C55" s="41" t="s">
        <v>142</v>
      </c>
      <c r="D55" s="58">
        <f t="shared" si="3"/>
        <v>1855.8</v>
      </c>
      <c r="E55" s="59">
        <v>185.58</v>
      </c>
    </row>
    <row r="56" spans="1:5" s="28" customFormat="1" ht="30" x14ac:dyDescent="0.25">
      <c r="A56" s="36" t="s">
        <v>143</v>
      </c>
      <c r="B56" s="57">
        <v>0.1</v>
      </c>
      <c r="C56" s="41" t="s">
        <v>142</v>
      </c>
      <c r="D56" s="58">
        <f t="shared" si="3"/>
        <v>1855.8</v>
      </c>
      <c r="E56" s="59">
        <v>185.58</v>
      </c>
    </row>
    <row r="57" spans="1:5" s="28" customFormat="1" ht="15" x14ac:dyDescent="0.25">
      <c r="A57" s="36" t="s">
        <v>144</v>
      </c>
      <c r="B57" s="44">
        <v>0.01</v>
      </c>
      <c r="C57" s="41" t="s">
        <v>76</v>
      </c>
      <c r="D57" s="58">
        <f t="shared" si="3"/>
        <v>24322</v>
      </c>
      <c r="E57" s="59">
        <v>243.22</v>
      </c>
    </row>
    <row r="58" spans="1:5" s="28" customFormat="1" ht="30" x14ac:dyDescent="0.25">
      <c r="A58" s="36" t="s">
        <v>66</v>
      </c>
      <c r="B58" s="43">
        <v>2.895</v>
      </c>
      <c r="C58" s="41" t="s">
        <v>16</v>
      </c>
      <c r="D58" s="58">
        <f t="shared" si="3"/>
        <v>1641.6511226252157</v>
      </c>
      <c r="E58" s="59">
        <v>4752.58</v>
      </c>
    </row>
    <row r="59" spans="1:5" s="28" customFormat="1" ht="30" x14ac:dyDescent="0.25">
      <c r="A59" s="36" t="s">
        <v>145</v>
      </c>
      <c r="B59" s="43">
        <v>2.895</v>
      </c>
      <c r="C59" s="41" t="s">
        <v>16</v>
      </c>
      <c r="D59" s="58">
        <f t="shared" si="3"/>
        <v>1568.8635578583765</v>
      </c>
      <c r="E59" s="59">
        <v>4541.8599999999997</v>
      </c>
    </row>
    <row r="60" spans="1:5" s="28" customFormat="1" ht="30" x14ac:dyDescent="0.25">
      <c r="A60" s="36" t="s">
        <v>146</v>
      </c>
      <c r="B60" s="42">
        <v>22</v>
      </c>
      <c r="C60" s="41" t="s">
        <v>118</v>
      </c>
      <c r="D60" s="58">
        <f t="shared" si="3"/>
        <v>45.472727272727269</v>
      </c>
      <c r="E60" s="59">
        <v>1000.4</v>
      </c>
    </row>
    <row r="61" spans="1:5" s="28" customFormat="1" ht="30" x14ac:dyDescent="0.25">
      <c r="A61" s="36" t="s">
        <v>105</v>
      </c>
      <c r="B61" s="42">
        <v>290</v>
      </c>
      <c r="C61" s="41" t="s">
        <v>67</v>
      </c>
      <c r="D61" s="58">
        <f t="shared" si="3"/>
        <v>67.367000000000004</v>
      </c>
      <c r="E61" s="59">
        <v>19536.43</v>
      </c>
    </row>
    <row r="62" spans="1:5" s="28" customFormat="1" ht="15" x14ac:dyDescent="0.25">
      <c r="A62" s="36" t="s">
        <v>78</v>
      </c>
      <c r="B62" s="42">
        <v>320</v>
      </c>
      <c r="C62" s="41" t="s">
        <v>67</v>
      </c>
      <c r="D62" s="58">
        <f t="shared" si="3"/>
        <v>47.076656249999999</v>
      </c>
      <c r="E62" s="59">
        <v>15064.53</v>
      </c>
    </row>
    <row r="63" spans="1:5" s="28" customFormat="1" ht="30" x14ac:dyDescent="0.25">
      <c r="A63" s="36" t="s">
        <v>147</v>
      </c>
      <c r="B63" s="42">
        <v>80</v>
      </c>
      <c r="C63" s="41" t="s">
        <v>67</v>
      </c>
      <c r="D63" s="58">
        <f t="shared" si="3"/>
        <v>92.570624999999993</v>
      </c>
      <c r="E63" s="59">
        <v>7405.65</v>
      </c>
    </row>
    <row r="64" spans="1:5" s="28" customFormat="1" ht="45" x14ac:dyDescent="0.25">
      <c r="A64" s="36" t="s">
        <v>148</v>
      </c>
      <c r="B64" s="43">
        <v>6.9359999999999999</v>
      </c>
      <c r="C64" s="41" t="s">
        <v>16</v>
      </c>
      <c r="D64" s="58">
        <f t="shared" si="3"/>
        <v>2058.9172433679355</v>
      </c>
      <c r="E64" s="59">
        <v>14280.65</v>
      </c>
    </row>
    <row r="65" spans="1:5" s="28" customFormat="1" ht="15" x14ac:dyDescent="0.25">
      <c r="A65" s="36" t="s">
        <v>119</v>
      </c>
      <c r="B65" s="44">
        <v>0.01</v>
      </c>
      <c r="C65" s="41" t="s">
        <v>85</v>
      </c>
      <c r="D65" s="58">
        <f t="shared" si="3"/>
        <v>6703</v>
      </c>
      <c r="E65" s="59">
        <v>67.03</v>
      </c>
    </row>
    <row r="66" spans="1:5" s="28" customFormat="1" ht="15" x14ac:dyDescent="0.25">
      <c r="A66" s="36" t="s">
        <v>120</v>
      </c>
      <c r="B66" s="44">
        <v>0.02</v>
      </c>
      <c r="C66" s="41" t="s">
        <v>85</v>
      </c>
      <c r="D66" s="58">
        <f t="shared" si="3"/>
        <v>30682.5</v>
      </c>
      <c r="E66" s="59">
        <v>613.65</v>
      </c>
    </row>
    <row r="67" spans="1:5" s="28" customFormat="1" ht="15" x14ac:dyDescent="0.25">
      <c r="A67" s="36" t="s">
        <v>149</v>
      </c>
      <c r="B67" s="44">
        <v>0.03</v>
      </c>
      <c r="C67" s="41" t="s">
        <v>85</v>
      </c>
      <c r="D67" s="58">
        <f t="shared" si="3"/>
        <v>33474</v>
      </c>
      <c r="E67" s="59">
        <v>1004.22</v>
      </c>
    </row>
    <row r="68" spans="1:5" s="28" customFormat="1" ht="30" x14ac:dyDescent="0.25">
      <c r="A68" s="36" t="s">
        <v>150</v>
      </c>
      <c r="B68" s="43">
        <v>2.9000000000000001E-2</v>
      </c>
      <c r="C68" s="41" t="s">
        <v>84</v>
      </c>
      <c r="D68" s="58">
        <f t="shared" si="3"/>
        <v>179555.1724137931</v>
      </c>
      <c r="E68" s="59">
        <v>5207.1000000000004</v>
      </c>
    </row>
    <row r="69" spans="1:5" s="28" customFormat="1" ht="30" x14ac:dyDescent="0.25">
      <c r="A69" s="36" t="s">
        <v>151</v>
      </c>
      <c r="B69" s="44">
        <v>0.01</v>
      </c>
      <c r="C69" s="41" t="s">
        <v>17</v>
      </c>
      <c r="D69" s="58">
        <f t="shared" si="3"/>
        <v>28155</v>
      </c>
      <c r="E69" s="59">
        <v>281.55</v>
      </c>
    </row>
    <row r="70" spans="1:5" s="28" customFormat="1" ht="15" x14ac:dyDescent="0.25">
      <c r="A70" s="36" t="s">
        <v>152</v>
      </c>
      <c r="B70" s="43">
        <v>1.4E-2</v>
      </c>
      <c r="C70" s="41" t="s">
        <v>84</v>
      </c>
      <c r="D70" s="58">
        <f t="shared" si="3"/>
        <v>11791.428571428572</v>
      </c>
      <c r="E70" s="59">
        <v>165.08</v>
      </c>
    </row>
    <row r="71" spans="1:5" s="28" customFormat="1" ht="30" x14ac:dyDescent="0.25">
      <c r="A71" s="36" t="s">
        <v>86</v>
      </c>
      <c r="B71" s="44">
        <v>0.05</v>
      </c>
      <c r="C71" s="41" t="s">
        <v>17</v>
      </c>
      <c r="D71" s="58">
        <f t="shared" si="3"/>
        <v>43645.599999999999</v>
      </c>
      <c r="E71" s="59">
        <v>2182.2800000000002</v>
      </c>
    </row>
    <row r="72" spans="1:5" s="28" customFormat="1" ht="15" x14ac:dyDescent="0.25">
      <c r="A72" s="35" t="s">
        <v>79</v>
      </c>
      <c r="B72" s="40"/>
      <c r="C72" s="40"/>
      <c r="D72" s="60"/>
      <c r="E72" s="61"/>
    </row>
    <row r="73" spans="1:5" s="28" customFormat="1" ht="15" x14ac:dyDescent="0.25">
      <c r="A73" s="36" t="s">
        <v>80</v>
      </c>
      <c r="B73" s="41" t="s">
        <v>88</v>
      </c>
      <c r="C73" s="41" t="s">
        <v>11</v>
      </c>
      <c r="D73" s="58">
        <f>E73/12</f>
        <v>3600</v>
      </c>
      <c r="E73" s="59">
        <v>43200</v>
      </c>
    </row>
    <row r="74" spans="1:5" s="28" customFormat="1" ht="15" x14ac:dyDescent="0.25">
      <c r="A74" s="37" t="s">
        <v>81</v>
      </c>
      <c r="B74" s="40"/>
      <c r="C74" s="40"/>
      <c r="D74" s="60"/>
      <c r="E74" s="61"/>
    </row>
    <row r="75" spans="1:5" s="28" customFormat="1" ht="15" x14ac:dyDescent="0.25">
      <c r="A75" s="36" t="s">
        <v>82</v>
      </c>
      <c r="B75" s="41" t="s">
        <v>22</v>
      </c>
      <c r="C75" s="41" t="s">
        <v>11</v>
      </c>
      <c r="D75" s="58">
        <f>E75</f>
        <v>5747.71</v>
      </c>
      <c r="E75" s="59">
        <v>5747.71</v>
      </c>
    </row>
    <row r="76" spans="1:5" s="28" customFormat="1" ht="15" x14ac:dyDescent="0.25">
      <c r="A76" s="35" t="s">
        <v>41</v>
      </c>
      <c r="B76" s="40"/>
      <c r="C76" s="40"/>
      <c r="D76" s="60"/>
      <c r="E76" s="61"/>
    </row>
    <row r="77" spans="1:5" s="28" customFormat="1" ht="30" x14ac:dyDescent="0.25">
      <c r="A77" s="36" t="s">
        <v>153</v>
      </c>
      <c r="B77" s="42">
        <v>1</v>
      </c>
      <c r="C77" s="41" t="s">
        <v>13</v>
      </c>
      <c r="D77" s="58">
        <f t="shared" ref="D77:D86" si="4">E77/B77</f>
        <v>533.52</v>
      </c>
      <c r="E77" s="59">
        <v>533.52</v>
      </c>
    </row>
    <row r="78" spans="1:5" s="28" customFormat="1" ht="30" x14ac:dyDescent="0.25">
      <c r="A78" s="36" t="s">
        <v>154</v>
      </c>
      <c r="B78" s="43">
        <v>0.84299999999999997</v>
      </c>
      <c r="C78" s="41" t="s">
        <v>155</v>
      </c>
      <c r="D78" s="58">
        <f t="shared" si="4"/>
        <v>18774.424673784106</v>
      </c>
      <c r="E78" s="59">
        <v>15826.84</v>
      </c>
    </row>
    <row r="79" spans="1:5" s="28" customFormat="1" ht="30" x14ac:dyDescent="0.25">
      <c r="A79" s="36" t="s">
        <v>156</v>
      </c>
      <c r="B79" s="42">
        <v>4</v>
      </c>
      <c r="C79" s="41" t="s">
        <v>13</v>
      </c>
      <c r="D79" s="58">
        <f t="shared" si="4"/>
        <v>147.42250000000001</v>
      </c>
      <c r="E79" s="59">
        <v>589.69000000000005</v>
      </c>
    </row>
    <row r="80" spans="1:5" s="28" customFormat="1" ht="30" x14ac:dyDescent="0.25">
      <c r="A80" s="36" t="s">
        <v>157</v>
      </c>
      <c r="B80" s="43">
        <v>7.5999999999999998E-2</v>
      </c>
      <c r="C80" s="41" t="s">
        <v>15</v>
      </c>
      <c r="D80" s="58">
        <f t="shared" si="4"/>
        <v>48819.605263157893</v>
      </c>
      <c r="E80" s="59">
        <v>3710.29</v>
      </c>
    </row>
    <row r="81" spans="1:5" s="28" customFormat="1" ht="30" x14ac:dyDescent="0.25">
      <c r="A81" s="36" t="s">
        <v>158</v>
      </c>
      <c r="B81" s="43">
        <v>7.5999999999999998E-2</v>
      </c>
      <c r="C81" s="41" t="s">
        <v>15</v>
      </c>
      <c r="D81" s="58">
        <f t="shared" si="4"/>
        <v>28546.97368421053</v>
      </c>
      <c r="E81" s="59">
        <v>2169.5700000000002</v>
      </c>
    </row>
    <row r="82" spans="1:5" s="28" customFormat="1" ht="30" x14ac:dyDescent="0.25">
      <c r="A82" s="36" t="s">
        <v>159</v>
      </c>
      <c r="B82" s="42">
        <v>2</v>
      </c>
      <c r="C82" s="41" t="s">
        <v>121</v>
      </c>
      <c r="D82" s="58">
        <f t="shared" si="4"/>
        <v>807.98500000000001</v>
      </c>
      <c r="E82" s="59">
        <v>1615.97</v>
      </c>
    </row>
    <row r="83" spans="1:5" s="28" customFormat="1" ht="45" x14ac:dyDescent="0.25">
      <c r="A83" s="36" t="s">
        <v>160</v>
      </c>
      <c r="B83" s="42">
        <v>1</v>
      </c>
      <c r="C83" s="41" t="s">
        <v>121</v>
      </c>
      <c r="D83" s="58">
        <f t="shared" si="4"/>
        <v>659.95</v>
      </c>
      <c r="E83" s="59">
        <v>659.95</v>
      </c>
    </row>
    <row r="84" spans="1:5" s="28" customFormat="1" ht="45" x14ac:dyDescent="0.25">
      <c r="A84" s="36" t="s">
        <v>161</v>
      </c>
      <c r="B84" s="44">
        <v>7.0000000000000007E-2</v>
      </c>
      <c r="C84" s="41" t="s">
        <v>15</v>
      </c>
      <c r="D84" s="58">
        <f t="shared" si="4"/>
        <v>51474.999999999993</v>
      </c>
      <c r="E84" s="59">
        <v>3603.25</v>
      </c>
    </row>
    <row r="85" spans="1:5" s="28" customFormat="1" ht="15" x14ac:dyDescent="0.25">
      <c r="A85" s="36" t="s">
        <v>162</v>
      </c>
      <c r="B85" s="44">
        <v>0.02</v>
      </c>
      <c r="C85" s="41" t="s">
        <v>85</v>
      </c>
      <c r="D85" s="58">
        <f t="shared" si="4"/>
        <v>27227.999999999996</v>
      </c>
      <c r="E85" s="59">
        <v>544.55999999999995</v>
      </c>
    </row>
    <row r="86" spans="1:5" s="28" customFormat="1" ht="30" x14ac:dyDescent="0.25">
      <c r="A86" s="36" t="s">
        <v>163</v>
      </c>
      <c r="B86" s="44">
        <v>0.03</v>
      </c>
      <c r="C86" s="41" t="s">
        <v>17</v>
      </c>
      <c r="D86" s="58">
        <f t="shared" si="4"/>
        <v>44554</v>
      </c>
      <c r="E86" s="59">
        <v>1336.62</v>
      </c>
    </row>
    <row r="87" spans="1:5" s="28" customFormat="1" ht="28.5" x14ac:dyDescent="0.25">
      <c r="A87" s="35" t="s">
        <v>83</v>
      </c>
      <c r="B87" s="40"/>
      <c r="C87" s="40"/>
      <c r="D87" s="60"/>
      <c r="E87" s="61"/>
    </row>
    <row r="88" spans="1:5" s="28" customFormat="1" ht="30" x14ac:dyDescent="0.25">
      <c r="A88" s="36" t="s">
        <v>164</v>
      </c>
      <c r="B88" s="44">
        <v>0.02</v>
      </c>
      <c r="C88" s="41" t="s">
        <v>17</v>
      </c>
      <c r="D88" s="58">
        <f t="shared" ref="D88:D97" si="5">E88/B88</f>
        <v>14799.5</v>
      </c>
      <c r="E88" s="59">
        <v>295.99</v>
      </c>
    </row>
    <row r="89" spans="1:5" s="28" customFormat="1" ht="15" x14ac:dyDescent="0.25">
      <c r="A89" s="36" t="s">
        <v>165</v>
      </c>
      <c r="B89" s="43">
        <v>1.4E-2</v>
      </c>
      <c r="C89" s="41" t="s">
        <v>84</v>
      </c>
      <c r="D89" s="58">
        <f t="shared" si="5"/>
        <v>15780.714285714286</v>
      </c>
      <c r="E89" s="59">
        <v>220.93</v>
      </c>
    </row>
    <row r="90" spans="1:5" s="28" customFormat="1" ht="30" x14ac:dyDescent="0.25">
      <c r="A90" s="36" t="s">
        <v>166</v>
      </c>
      <c r="B90" s="57">
        <v>0.4</v>
      </c>
      <c r="C90" s="41" t="s">
        <v>17</v>
      </c>
      <c r="D90" s="58">
        <f t="shared" si="5"/>
        <v>5127.25</v>
      </c>
      <c r="E90" s="59">
        <v>2050.9</v>
      </c>
    </row>
    <row r="91" spans="1:5" s="28" customFormat="1" ht="45" x14ac:dyDescent="0.25">
      <c r="A91" s="36" t="s">
        <v>167</v>
      </c>
      <c r="B91" s="57">
        <v>4.5</v>
      </c>
      <c r="C91" s="41" t="s">
        <v>118</v>
      </c>
      <c r="D91" s="58">
        <f t="shared" si="5"/>
        <v>183.47777777777776</v>
      </c>
      <c r="E91" s="59">
        <v>825.65</v>
      </c>
    </row>
    <row r="92" spans="1:5" s="28" customFormat="1" ht="30" x14ac:dyDescent="0.25">
      <c r="A92" s="36" t="s">
        <v>168</v>
      </c>
      <c r="B92" s="42">
        <v>1</v>
      </c>
      <c r="C92" s="41" t="s">
        <v>13</v>
      </c>
      <c r="D92" s="58">
        <f t="shared" si="5"/>
        <v>1947.42</v>
      </c>
      <c r="E92" s="59">
        <v>1947.42</v>
      </c>
    </row>
    <row r="93" spans="1:5" s="28" customFormat="1" ht="45" x14ac:dyDescent="0.25">
      <c r="A93" s="36" t="s">
        <v>169</v>
      </c>
      <c r="B93" s="43">
        <v>4.8000000000000001E-2</v>
      </c>
      <c r="C93" s="41" t="s">
        <v>84</v>
      </c>
      <c r="D93" s="58">
        <f t="shared" si="5"/>
        <v>39252.083333333328</v>
      </c>
      <c r="E93" s="59">
        <v>1884.1</v>
      </c>
    </row>
    <row r="94" spans="1:5" s="28" customFormat="1" ht="15" x14ac:dyDescent="0.25">
      <c r="A94" s="36" t="s">
        <v>170</v>
      </c>
      <c r="B94" s="44">
        <v>0.01</v>
      </c>
      <c r="C94" s="41" t="s">
        <v>17</v>
      </c>
      <c r="D94" s="58">
        <f t="shared" si="5"/>
        <v>50566</v>
      </c>
      <c r="E94" s="59">
        <v>505.66</v>
      </c>
    </row>
    <row r="95" spans="1:5" s="28" customFormat="1" ht="30" x14ac:dyDescent="0.25">
      <c r="A95" s="36" t="s">
        <v>171</v>
      </c>
      <c r="B95" s="42">
        <v>1</v>
      </c>
      <c r="C95" s="41" t="s">
        <v>13</v>
      </c>
      <c r="D95" s="58">
        <f t="shared" si="5"/>
        <v>616.28</v>
      </c>
      <c r="E95" s="59">
        <v>616.28</v>
      </c>
    </row>
    <row r="96" spans="1:5" s="28" customFormat="1" ht="30" x14ac:dyDescent="0.25">
      <c r="A96" s="36" t="s">
        <v>172</v>
      </c>
      <c r="B96" s="44">
        <v>0.03</v>
      </c>
      <c r="C96" s="41" t="s">
        <v>17</v>
      </c>
      <c r="D96" s="58">
        <f t="shared" si="5"/>
        <v>50936</v>
      </c>
      <c r="E96" s="59">
        <v>1528.08</v>
      </c>
    </row>
    <row r="97" spans="1:5" s="28" customFormat="1" ht="30" x14ac:dyDescent="0.25">
      <c r="A97" s="36" t="s">
        <v>173</v>
      </c>
      <c r="B97" s="43">
        <v>6.6000000000000003E-2</v>
      </c>
      <c r="C97" s="41" t="s">
        <v>15</v>
      </c>
      <c r="D97" s="58">
        <f t="shared" si="5"/>
        <v>41823.030303030304</v>
      </c>
      <c r="E97" s="59">
        <v>2760.32</v>
      </c>
    </row>
    <row r="98" spans="1:5" s="28" customFormat="1" ht="15" x14ac:dyDescent="0.25">
      <c r="A98" s="35" t="s">
        <v>42</v>
      </c>
      <c r="B98" s="40"/>
      <c r="C98" s="40"/>
      <c r="D98" s="60"/>
      <c r="E98" s="61"/>
    </row>
    <row r="99" spans="1:5" s="28" customFormat="1" ht="15" x14ac:dyDescent="0.25">
      <c r="A99" s="36" t="s">
        <v>87</v>
      </c>
      <c r="B99" s="41" t="s">
        <v>22</v>
      </c>
      <c r="C99" s="41" t="s">
        <v>11</v>
      </c>
      <c r="D99" s="58">
        <f t="shared" ref="D99:D100" si="6">E99</f>
        <v>11867.59</v>
      </c>
      <c r="E99" s="59">
        <v>11867.59</v>
      </c>
    </row>
    <row r="100" spans="1:5" s="28" customFormat="1" ht="15" x14ac:dyDescent="0.25">
      <c r="A100" s="36" t="s">
        <v>68</v>
      </c>
      <c r="B100" s="41" t="s">
        <v>22</v>
      </c>
      <c r="C100" s="41" t="s">
        <v>11</v>
      </c>
      <c r="D100" s="58">
        <f t="shared" si="6"/>
        <v>3252.28</v>
      </c>
      <c r="E100" s="59">
        <v>3252.28</v>
      </c>
    </row>
    <row r="101" spans="1:5" s="28" customFormat="1" ht="15" x14ac:dyDescent="0.25">
      <c r="A101" s="35" t="s">
        <v>43</v>
      </c>
      <c r="B101" s="40"/>
      <c r="C101" s="40"/>
      <c r="D101" s="60"/>
      <c r="E101" s="61"/>
    </row>
    <row r="102" spans="1:5" s="28" customFormat="1" ht="15" x14ac:dyDescent="0.25">
      <c r="A102" s="36" t="s">
        <v>72</v>
      </c>
      <c r="B102" s="41" t="s">
        <v>23</v>
      </c>
      <c r="C102" s="41" t="s">
        <v>12</v>
      </c>
      <c r="D102" s="58">
        <f>E102</f>
        <v>114021.6</v>
      </c>
      <c r="E102" s="59">
        <v>114021.6</v>
      </c>
    </row>
    <row r="103" spans="1:5" s="28" customFormat="1" ht="15" x14ac:dyDescent="0.25">
      <c r="A103" s="35" t="s">
        <v>9</v>
      </c>
      <c r="B103" s="40"/>
      <c r="C103" s="40"/>
      <c r="D103" s="60"/>
      <c r="E103" s="61"/>
    </row>
    <row r="104" spans="1:5" s="28" customFormat="1" ht="15" x14ac:dyDescent="0.25">
      <c r="A104" s="36" t="s">
        <v>69</v>
      </c>
      <c r="B104" s="41" t="s">
        <v>23</v>
      </c>
      <c r="C104" s="41" t="s">
        <v>12</v>
      </c>
      <c r="D104" s="58">
        <f>E104</f>
        <v>268326.25</v>
      </c>
      <c r="E104" s="59">
        <v>268326.25</v>
      </c>
    </row>
    <row r="105" spans="1:5" s="28" customFormat="1" ht="15" x14ac:dyDescent="0.25">
      <c r="A105" s="35" t="s">
        <v>97</v>
      </c>
      <c r="B105" s="40"/>
      <c r="C105" s="40"/>
      <c r="D105" s="60"/>
      <c r="E105" s="61"/>
    </row>
    <row r="106" spans="1:5" s="28" customFormat="1" ht="15" x14ac:dyDescent="0.25">
      <c r="A106" s="36" t="s">
        <v>106</v>
      </c>
      <c r="B106" s="57">
        <v>2396.4</v>
      </c>
      <c r="C106" s="41" t="s">
        <v>12</v>
      </c>
      <c r="D106" s="58">
        <f>E106/B106</f>
        <v>7.0500083458521106</v>
      </c>
      <c r="E106" s="59">
        <v>16894.64</v>
      </c>
    </row>
    <row r="107" spans="1:5" s="28" customFormat="1" ht="15" x14ac:dyDescent="0.25">
      <c r="A107" s="35" t="s">
        <v>10</v>
      </c>
      <c r="B107" s="40"/>
      <c r="C107" s="40"/>
      <c r="D107" s="60"/>
      <c r="E107" s="61"/>
    </row>
    <row r="108" spans="1:5" s="28" customFormat="1" ht="15" x14ac:dyDescent="0.25">
      <c r="A108" s="36" t="s">
        <v>70</v>
      </c>
      <c r="B108" s="41" t="s">
        <v>21</v>
      </c>
      <c r="C108" s="41" t="s">
        <v>11</v>
      </c>
      <c r="D108" s="58">
        <f>E108</f>
        <v>88969.12</v>
      </c>
      <c r="E108" s="59">
        <v>88969.12</v>
      </c>
    </row>
    <row r="109" spans="1:5" ht="14.25" x14ac:dyDescent="0.2">
      <c r="A109" s="24" t="s">
        <v>24</v>
      </c>
      <c r="B109" s="45" t="s">
        <v>20</v>
      </c>
      <c r="C109" s="25"/>
      <c r="D109" s="50"/>
      <c r="E109" s="26">
        <f>SUM(E7:E108)</f>
        <v>1040212.5300000001</v>
      </c>
    </row>
    <row r="110" spans="1:5" ht="15" x14ac:dyDescent="0.2">
      <c r="D110" s="51"/>
    </row>
    <row r="111" spans="1:5" ht="15" x14ac:dyDescent="0.2">
      <c r="A111" s="12" t="s">
        <v>30</v>
      </c>
      <c r="B111" s="46"/>
      <c r="C111" s="46"/>
      <c r="D111" s="51"/>
      <c r="E111" s="51"/>
    </row>
    <row r="112" spans="1:5" ht="15" x14ac:dyDescent="0.2">
      <c r="A112" s="12" t="s">
        <v>174</v>
      </c>
      <c r="B112" s="46"/>
      <c r="C112" s="46"/>
      <c r="D112" s="51"/>
      <c r="E112" s="51"/>
    </row>
    <row r="113" spans="1:5" ht="15" x14ac:dyDescent="0.2">
      <c r="A113" s="12" t="s">
        <v>31</v>
      </c>
      <c r="B113" s="46"/>
      <c r="C113" s="46"/>
      <c r="D113" s="51"/>
      <c r="E113" s="51"/>
    </row>
    <row r="114" spans="1:5" ht="15" x14ac:dyDescent="0.2">
      <c r="A114" s="12" t="s">
        <v>32</v>
      </c>
      <c r="B114" s="46"/>
      <c r="C114" s="46"/>
      <c r="D114" s="52"/>
      <c r="E114" s="51"/>
    </row>
    <row r="115" spans="1:5" ht="15" customHeight="1" x14ac:dyDescent="0.2">
      <c r="A115" s="55" t="s">
        <v>73</v>
      </c>
      <c r="B115" s="47"/>
      <c r="C115" s="47"/>
      <c r="E115" s="52"/>
    </row>
    <row r="116" spans="1:5" ht="15" x14ac:dyDescent="0.25">
      <c r="A116" s="55" t="s">
        <v>74</v>
      </c>
      <c r="D116" s="53"/>
    </row>
    <row r="117" spans="1:5" ht="15" x14ac:dyDescent="0.25">
      <c r="A117" s="55"/>
      <c r="D117" s="53"/>
    </row>
    <row r="118" spans="1:5" ht="15" x14ac:dyDescent="0.25">
      <c r="A118" s="5" t="s">
        <v>25</v>
      </c>
      <c r="B118" s="56"/>
      <c r="C118" s="4"/>
      <c r="D118" s="53"/>
      <c r="E118" s="53"/>
    </row>
    <row r="119" spans="1:5" ht="15" x14ac:dyDescent="0.25">
      <c r="A119" s="5"/>
      <c r="B119" s="56"/>
      <c r="C119" s="4"/>
      <c r="D119" s="54"/>
      <c r="E119" s="53"/>
    </row>
    <row r="120" spans="1:5" ht="15" x14ac:dyDescent="0.25">
      <c r="A120" s="185" t="s">
        <v>50</v>
      </c>
      <c r="B120" s="185"/>
      <c r="C120" s="56" t="s">
        <v>29</v>
      </c>
      <c r="D120" s="53"/>
      <c r="E120" s="54"/>
    </row>
    <row r="121" spans="1:5" ht="15" x14ac:dyDescent="0.25">
      <c r="A121" s="189" t="s">
        <v>51</v>
      </c>
      <c r="B121" s="189"/>
      <c r="C121" s="4" t="s">
        <v>26</v>
      </c>
      <c r="D121" s="53"/>
      <c r="E121" s="53"/>
    </row>
    <row r="122" spans="1:5" ht="15" x14ac:dyDescent="0.25">
      <c r="A122" s="5"/>
      <c r="B122" s="32"/>
      <c r="C122" s="4"/>
      <c r="D122" s="54"/>
      <c r="E122" s="53"/>
    </row>
    <row r="123" spans="1:5" ht="15" x14ac:dyDescent="0.25">
      <c r="A123" s="185" t="s">
        <v>28</v>
      </c>
      <c r="B123" s="185"/>
      <c r="C123" s="32" t="s">
        <v>29</v>
      </c>
      <c r="D123" s="53"/>
      <c r="E123" s="53"/>
    </row>
    <row r="124" spans="1:5" ht="15" x14ac:dyDescent="0.25">
      <c r="A124" s="13" t="s">
        <v>27</v>
      </c>
      <c r="B124" s="32"/>
      <c r="C124" s="4" t="s">
        <v>26</v>
      </c>
      <c r="D124" s="53"/>
      <c r="E124" s="53"/>
    </row>
    <row r="125" spans="1:5" ht="15" x14ac:dyDescent="0.25">
      <c r="A125" s="2"/>
      <c r="B125" s="32"/>
      <c r="C125" s="4"/>
      <c r="E125" s="53"/>
    </row>
  </sheetData>
  <mergeCells count="6">
    <mergeCell ref="A123:B123"/>
    <mergeCell ref="A2:E2"/>
    <mergeCell ref="A1:E1"/>
    <mergeCell ref="D3:E3"/>
    <mergeCell ref="A121:B121"/>
    <mergeCell ref="A120:B12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zoomScale="90" zoomScaleNormal="100" zoomScaleSheetLayoutView="90" workbookViewId="0">
      <selection activeCell="E35" sqref="E35"/>
    </sheetView>
  </sheetViews>
  <sheetFormatPr defaultColWidth="9.140625" defaultRowHeight="15" x14ac:dyDescent="0.25"/>
  <cols>
    <col min="1" max="1" width="50.140625" style="2" customWidth="1"/>
    <col min="2" max="2" width="14.28515625" style="2" customWidth="1"/>
    <col min="3" max="3" width="13.28515625" style="2" bestFit="1" customWidth="1"/>
    <col min="4" max="4" width="13.85546875" style="2" customWidth="1"/>
    <col min="5" max="5" width="12" style="2" bestFit="1" customWidth="1"/>
    <col min="6" max="16384" width="9.140625" style="2"/>
  </cols>
  <sheetData>
    <row r="1" spans="1:4" ht="20.25" x14ac:dyDescent="0.3">
      <c r="A1" s="190" t="s">
        <v>175</v>
      </c>
      <c r="B1" s="190"/>
      <c r="C1" s="190"/>
      <c r="D1" s="190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97"/>
      <c r="D3" s="197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71</v>
      </c>
      <c r="B6" s="191">
        <v>79889.03</v>
      </c>
      <c r="C6" s="192"/>
      <c r="D6" s="193"/>
    </row>
    <row r="7" spans="1:4" x14ac:dyDescent="0.25">
      <c r="A7" s="29" t="s">
        <v>48</v>
      </c>
      <c r="B7" s="30" t="s">
        <v>20</v>
      </c>
      <c r="C7" s="34">
        <v>516738.96</v>
      </c>
      <c r="D7" s="33">
        <v>544923.24</v>
      </c>
    </row>
    <row r="8" spans="1:4" x14ac:dyDescent="0.25">
      <c r="A8" s="29" t="s">
        <v>89</v>
      </c>
      <c r="B8" s="30" t="s">
        <v>20</v>
      </c>
      <c r="C8" s="34">
        <v>6100</v>
      </c>
      <c r="D8" s="33">
        <v>7518.32</v>
      </c>
    </row>
    <row r="9" spans="1:4" x14ac:dyDescent="0.25">
      <c r="A9" s="29" t="s">
        <v>52</v>
      </c>
      <c r="B9" s="30" t="s">
        <v>20</v>
      </c>
      <c r="C9" s="34">
        <v>104815.2</v>
      </c>
      <c r="D9" s="33">
        <v>113349.83</v>
      </c>
    </row>
    <row r="10" spans="1:4" x14ac:dyDescent="0.25">
      <c r="A10" s="29" t="s">
        <v>90</v>
      </c>
      <c r="B10" s="30" t="s">
        <v>20</v>
      </c>
      <c r="C10" s="34">
        <v>12607.47</v>
      </c>
      <c r="D10" s="33">
        <v>4929.79</v>
      </c>
    </row>
    <row r="11" spans="1:4" x14ac:dyDescent="0.25">
      <c r="A11" s="29" t="s">
        <v>91</v>
      </c>
      <c r="B11" s="30" t="s">
        <v>20</v>
      </c>
      <c r="C11" s="34">
        <v>7337.04</v>
      </c>
      <c r="D11" s="33">
        <v>7602.06</v>
      </c>
    </row>
    <row r="12" spans="1:4" x14ac:dyDescent="0.25">
      <c r="A12" s="29" t="s">
        <v>79</v>
      </c>
      <c r="B12" s="30" t="s">
        <v>20</v>
      </c>
      <c r="C12" s="34">
        <v>43498.32</v>
      </c>
      <c r="D12" s="33">
        <v>25822.76</v>
      </c>
    </row>
    <row r="13" spans="1:4" x14ac:dyDescent="0.25">
      <c r="A13" s="29" t="s">
        <v>92</v>
      </c>
      <c r="B13" s="30" t="s">
        <v>20</v>
      </c>
      <c r="C13" s="34">
        <v>3908.13</v>
      </c>
      <c r="D13" s="33" t="s">
        <v>20</v>
      </c>
    </row>
    <row r="14" spans="1:4" x14ac:dyDescent="0.25">
      <c r="A14" s="29" t="s">
        <v>113</v>
      </c>
      <c r="B14" s="30" t="s">
        <v>20</v>
      </c>
      <c r="C14" s="34">
        <v>171859.08</v>
      </c>
      <c r="D14" s="33">
        <v>379957.71</v>
      </c>
    </row>
    <row r="15" spans="1:4" x14ac:dyDescent="0.25">
      <c r="A15" s="29" t="s">
        <v>93</v>
      </c>
      <c r="B15" s="30" t="s">
        <v>20</v>
      </c>
      <c r="C15" s="34">
        <v>3318.42</v>
      </c>
      <c r="D15" s="33">
        <v>12032.07</v>
      </c>
    </row>
    <row r="16" spans="1:4" ht="15" customHeight="1" x14ac:dyDescent="0.25">
      <c r="A16" s="29" t="s">
        <v>94</v>
      </c>
      <c r="B16" s="30" t="s">
        <v>20</v>
      </c>
      <c r="C16" s="34">
        <v>19508.560000000001</v>
      </c>
      <c r="D16" s="33">
        <v>4296.68</v>
      </c>
    </row>
    <row r="17" spans="1:4" x14ac:dyDescent="0.25">
      <c r="A17" s="29" t="s">
        <v>8</v>
      </c>
      <c r="B17" s="30">
        <f>Акт!E7</f>
        <v>8875.93</v>
      </c>
      <c r="C17" s="34" t="s">
        <v>20</v>
      </c>
      <c r="D17" s="33" t="s">
        <v>20</v>
      </c>
    </row>
    <row r="18" spans="1:4" x14ac:dyDescent="0.25">
      <c r="A18" s="29" t="s">
        <v>37</v>
      </c>
      <c r="B18" s="30">
        <f>SUM(Акт!E9:E14)</f>
        <v>32420.969999999998</v>
      </c>
      <c r="C18" s="34" t="s">
        <v>20</v>
      </c>
      <c r="D18" s="33" t="s">
        <v>20</v>
      </c>
    </row>
    <row r="19" spans="1:4" ht="30" x14ac:dyDescent="0.25">
      <c r="A19" s="29" t="s">
        <v>53</v>
      </c>
      <c r="B19" s="30">
        <f>Акт!E16</f>
        <v>104815.2</v>
      </c>
      <c r="C19" s="34" t="s">
        <v>20</v>
      </c>
      <c r="D19" s="33" t="s">
        <v>20</v>
      </c>
    </row>
    <row r="20" spans="1:4" ht="30" x14ac:dyDescent="0.25">
      <c r="A20" s="29" t="s">
        <v>95</v>
      </c>
      <c r="B20" s="30">
        <f>SUM(Акт!E18:E21)</f>
        <v>29284.33</v>
      </c>
      <c r="C20" s="34" t="s">
        <v>20</v>
      </c>
      <c r="D20" s="33" t="s">
        <v>20</v>
      </c>
    </row>
    <row r="21" spans="1:4" x14ac:dyDescent="0.25">
      <c r="A21" s="29" t="s">
        <v>96</v>
      </c>
      <c r="B21" s="30">
        <f>Акт!E23</f>
        <v>87100</v>
      </c>
      <c r="C21" s="34" t="s">
        <v>20</v>
      </c>
      <c r="D21" s="33" t="s">
        <v>20</v>
      </c>
    </row>
    <row r="22" spans="1:4" ht="30" x14ac:dyDescent="0.25">
      <c r="A22" s="29" t="s">
        <v>38</v>
      </c>
      <c r="B22" s="30">
        <f>Акт!E25</f>
        <v>21180.67</v>
      </c>
      <c r="C22" s="34" t="s">
        <v>20</v>
      </c>
      <c r="D22" s="33" t="s">
        <v>20</v>
      </c>
    </row>
    <row r="23" spans="1:4" x14ac:dyDescent="0.25">
      <c r="A23" s="29" t="s">
        <v>39</v>
      </c>
      <c r="B23" s="30">
        <f>SUM(Акт!E27:E51)</f>
        <v>83448.510000000024</v>
      </c>
      <c r="C23" s="34" t="s">
        <v>20</v>
      </c>
      <c r="D23" s="33" t="s">
        <v>20</v>
      </c>
    </row>
    <row r="24" spans="1:4" x14ac:dyDescent="0.25">
      <c r="A24" s="29" t="s">
        <v>40</v>
      </c>
      <c r="B24" s="30">
        <f>SUM(Акт!E53:E71)</f>
        <v>77582.14</v>
      </c>
      <c r="C24" s="34" t="s">
        <v>20</v>
      </c>
      <c r="D24" s="33" t="s">
        <v>20</v>
      </c>
    </row>
    <row r="25" spans="1:4" x14ac:dyDescent="0.25">
      <c r="A25" s="29" t="s">
        <v>79</v>
      </c>
      <c r="B25" s="30">
        <f>Акт!E73</f>
        <v>43200</v>
      </c>
      <c r="C25" s="34" t="s">
        <v>20</v>
      </c>
      <c r="D25" s="33" t="s">
        <v>20</v>
      </c>
    </row>
    <row r="26" spans="1:4" ht="30" x14ac:dyDescent="0.25">
      <c r="A26" s="29" t="s">
        <v>81</v>
      </c>
      <c r="B26" s="30">
        <f>Акт!E75</f>
        <v>5747.71</v>
      </c>
      <c r="C26" s="34" t="s">
        <v>20</v>
      </c>
      <c r="D26" s="33" t="s">
        <v>20</v>
      </c>
    </row>
    <row r="27" spans="1:4" x14ac:dyDescent="0.25">
      <c r="A27" s="29" t="s">
        <v>41</v>
      </c>
      <c r="B27" s="30">
        <f>SUM(Акт!E77:E86)</f>
        <v>30590.260000000002</v>
      </c>
      <c r="C27" s="34" t="s">
        <v>20</v>
      </c>
      <c r="D27" s="33" t="s">
        <v>20</v>
      </c>
    </row>
    <row r="28" spans="1:4" ht="30" x14ac:dyDescent="0.25">
      <c r="A28" s="29" t="s">
        <v>83</v>
      </c>
      <c r="B28" s="30">
        <f>SUM(Акт!E88:E97)</f>
        <v>12635.33</v>
      </c>
      <c r="C28" s="34" t="s">
        <v>20</v>
      </c>
      <c r="D28" s="33" t="s">
        <v>20</v>
      </c>
    </row>
    <row r="29" spans="1:4" x14ac:dyDescent="0.25">
      <c r="A29" s="29" t="s">
        <v>42</v>
      </c>
      <c r="B29" s="30">
        <f>SUM(Акт!E99:E100)</f>
        <v>15119.87</v>
      </c>
      <c r="C29" s="34" t="s">
        <v>20</v>
      </c>
      <c r="D29" s="33" t="s">
        <v>20</v>
      </c>
    </row>
    <row r="30" spans="1:4" x14ac:dyDescent="0.25">
      <c r="A30" s="29" t="s">
        <v>43</v>
      </c>
      <c r="B30" s="30">
        <f>Акт!E102</f>
        <v>114021.6</v>
      </c>
      <c r="C30" s="34" t="s">
        <v>20</v>
      </c>
      <c r="D30" s="33" t="s">
        <v>20</v>
      </c>
    </row>
    <row r="31" spans="1:4" x14ac:dyDescent="0.25">
      <c r="A31" s="29" t="s">
        <v>9</v>
      </c>
      <c r="B31" s="30">
        <f>Акт!E104</f>
        <v>268326.25</v>
      </c>
      <c r="C31" s="34" t="s">
        <v>20</v>
      </c>
      <c r="D31" s="33" t="s">
        <v>20</v>
      </c>
    </row>
    <row r="32" spans="1:4" x14ac:dyDescent="0.25">
      <c r="A32" s="29" t="s">
        <v>97</v>
      </c>
      <c r="B32" s="30">
        <f>Акт!E106</f>
        <v>16894.64</v>
      </c>
      <c r="C32" s="34" t="s">
        <v>20</v>
      </c>
      <c r="D32" s="33" t="s">
        <v>20</v>
      </c>
    </row>
    <row r="33" spans="1:5" x14ac:dyDescent="0.25">
      <c r="A33" s="29" t="s">
        <v>10</v>
      </c>
      <c r="B33" s="30">
        <f>Акт!E108</f>
        <v>88969.12</v>
      </c>
      <c r="C33" s="34" t="s">
        <v>20</v>
      </c>
      <c r="D33" s="33" t="s">
        <v>20</v>
      </c>
    </row>
    <row r="34" spans="1:5" x14ac:dyDescent="0.25">
      <c r="A34" s="21" t="s">
        <v>24</v>
      </c>
      <c r="B34" s="23">
        <f t="shared" ref="B34:C34" si="0">SUM(B7:B33)</f>
        <v>1040212.53</v>
      </c>
      <c r="C34" s="23">
        <f t="shared" si="0"/>
        <v>889691.18</v>
      </c>
      <c r="D34" s="23">
        <f>SUM(D7:D33)</f>
        <v>1100432.46</v>
      </c>
      <c r="E34" s="62">
        <f>D34-B6-B34</f>
        <v>-19669.100000000093</v>
      </c>
    </row>
    <row r="35" spans="1:5" s="10" customFormat="1" ht="24.75" customHeight="1" x14ac:dyDescent="0.25">
      <c r="A35" s="194" t="s">
        <v>176</v>
      </c>
      <c r="B35" s="195"/>
      <c r="C35" s="195"/>
      <c r="D35" s="196"/>
    </row>
    <row r="36" spans="1:5" s="10" customFormat="1" ht="24.75" customHeight="1" x14ac:dyDescent="0.25">
      <c r="A36" s="194" t="s">
        <v>177</v>
      </c>
      <c r="B36" s="195"/>
      <c r="C36" s="195"/>
      <c r="D36" s="196"/>
    </row>
    <row r="37" spans="1:5" s="10" customFormat="1" ht="24.75" customHeight="1" x14ac:dyDescent="0.25">
      <c r="A37" s="2"/>
      <c r="B37" s="2"/>
      <c r="C37" s="2"/>
      <c r="D37" s="2"/>
    </row>
    <row r="38" spans="1:5" ht="15" customHeight="1" x14ac:dyDescent="0.25">
      <c r="A38" s="9" t="s">
        <v>46</v>
      </c>
      <c r="B38" s="8"/>
      <c r="C38" s="8"/>
      <c r="D38" s="6"/>
    </row>
    <row r="39" spans="1:5" ht="22.5" customHeight="1" x14ac:dyDescent="0.25">
      <c r="A39" s="8" t="s">
        <v>47</v>
      </c>
      <c r="B39" s="8"/>
      <c r="C39" s="8"/>
      <c r="D39" s="6"/>
    </row>
    <row r="40" spans="1:5" ht="22.5" customHeight="1" x14ac:dyDescent="0.25">
      <c r="A40" s="9" t="s">
        <v>44</v>
      </c>
      <c r="B40" s="8"/>
      <c r="C40" s="8"/>
      <c r="D40" s="6"/>
    </row>
    <row r="41" spans="1:5" ht="22.5" customHeight="1" x14ac:dyDescent="0.25">
      <c r="A41" s="9" t="s">
        <v>45</v>
      </c>
      <c r="B41" s="8"/>
      <c r="C41" s="8"/>
      <c r="D41" s="6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H12" sqref="H1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12" t="s">
        <v>205</v>
      </c>
      <c r="B1" s="212"/>
      <c r="C1" s="212"/>
      <c r="D1" s="212"/>
      <c r="E1" s="212"/>
      <c r="F1" s="212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178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3" t="s">
        <v>179</v>
      </c>
      <c r="B5" s="213"/>
      <c r="C5" s="213"/>
      <c r="D5" s="213"/>
      <c r="E5" s="213"/>
      <c r="F5" s="213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7" t="s">
        <v>180</v>
      </c>
      <c r="B6" s="107">
        <v>4</v>
      </c>
      <c r="C6" s="107" t="s">
        <v>181</v>
      </c>
      <c r="D6" s="108">
        <v>4367.3</v>
      </c>
      <c r="E6" s="107" t="s">
        <v>182</v>
      </c>
      <c r="F6" s="109">
        <v>2312.9</v>
      </c>
      <c r="G6" s="69"/>
      <c r="H6" s="71"/>
      <c r="I6" s="72"/>
      <c r="J6" s="73"/>
      <c r="K6" s="74"/>
      <c r="L6" s="75"/>
      <c r="M6" s="75"/>
      <c r="N6" s="75"/>
      <c r="O6" s="75"/>
      <c r="P6" s="76"/>
      <c r="Q6" s="214"/>
      <c r="R6" s="215"/>
      <c r="S6" s="77"/>
    </row>
    <row r="7" spans="1:19" s="80" customFormat="1" ht="32.25" customHeight="1" x14ac:dyDescent="0.25">
      <c r="A7" s="107" t="s">
        <v>183</v>
      </c>
      <c r="B7" s="107">
        <v>5</v>
      </c>
      <c r="C7" s="107" t="s">
        <v>184</v>
      </c>
      <c r="D7" s="108">
        <v>1322.4</v>
      </c>
      <c r="E7" s="107" t="s">
        <v>185</v>
      </c>
      <c r="F7" s="109">
        <v>1542</v>
      </c>
      <c r="G7" s="69"/>
      <c r="H7" s="71"/>
      <c r="I7" s="72"/>
      <c r="J7" s="73"/>
      <c r="K7" s="74"/>
      <c r="L7" s="75"/>
      <c r="M7" s="75"/>
      <c r="N7" s="75"/>
      <c r="O7" s="75"/>
      <c r="P7" s="76"/>
      <c r="Q7" s="214"/>
      <c r="R7" s="216"/>
      <c r="S7" s="79"/>
    </row>
    <row r="8" spans="1:19" s="80" customFormat="1" ht="33.75" customHeight="1" x14ac:dyDescent="0.25">
      <c r="A8" s="107" t="s">
        <v>186</v>
      </c>
      <c r="B8" s="107">
        <v>67</v>
      </c>
      <c r="C8" s="107" t="s">
        <v>187</v>
      </c>
      <c r="D8" s="109">
        <v>498.8</v>
      </c>
      <c r="E8" s="107" t="s">
        <v>188</v>
      </c>
      <c r="F8" s="109">
        <v>854.4</v>
      </c>
      <c r="G8" s="69"/>
      <c r="H8" s="71"/>
      <c r="I8" s="72"/>
      <c r="J8" s="73"/>
      <c r="K8" s="74"/>
      <c r="L8" s="75"/>
      <c r="M8" s="75"/>
      <c r="N8" s="75"/>
      <c r="O8" s="75"/>
      <c r="P8" s="76"/>
      <c r="Q8" s="214"/>
      <c r="R8" s="215"/>
      <c r="S8" s="79"/>
    </row>
    <row r="9" spans="1:19" s="80" customFormat="1" ht="33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74"/>
      <c r="L9" s="75"/>
      <c r="M9" s="75"/>
      <c r="N9" s="75"/>
      <c r="O9" s="75"/>
      <c r="P9" s="69"/>
      <c r="Q9" s="74"/>
      <c r="R9" s="83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85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9" t="s">
        <v>189</v>
      </c>
      <c r="B11" s="210"/>
      <c r="C11" s="210"/>
      <c r="D11" s="210"/>
      <c r="E11" s="211"/>
      <c r="F11" s="87" t="s">
        <v>190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2" customFormat="1" ht="30" customHeight="1" x14ac:dyDescent="0.25">
      <c r="A12" s="203" t="s">
        <v>191</v>
      </c>
      <c r="B12" s="204"/>
      <c r="C12" s="204"/>
      <c r="D12" s="204"/>
      <c r="E12" s="205"/>
      <c r="F12" s="110">
        <v>-123580.33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</row>
    <row r="13" spans="1:19" s="115" customFormat="1" ht="30" customHeight="1" x14ac:dyDescent="0.25">
      <c r="A13" s="199" t="s">
        <v>192</v>
      </c>
      <c r="B13" s="200"/>
      <c r="C13" s="200"/>
      <c r="D13" s="200"/>
      <c r="E13" s="201"/>
      <c r="F13" s="113">
        <f>93039.39+F12</f>
        <v>-30540.940000000002</v>
      </c>
      <c r="G13" s="114"/>
    </row>
    <row r="14" spans="1:19" s="115" customFormat="1" ht="30" customHeight="1" x14ac:dyDescent="0.25">
      <c r="A14" s="199" t="s">
        <v>193</v>
      </c>
      <c r="B14" s="200"/>
      <c r="C14" s="200"/>
      <c r="D14" s="200"/>
      <c r="E14" s="201"/>
      <c r="F14" s="113">
        <f>246912.59+220000</f>
        <v>466912.58999999997</v>
      </c>
    </row>
    <row r="15" spans="1:19" s="115" customFormat="1" ht="30" customHeight="1" x14ac:dyDescent="0.25">
      <c r="A15" s="199" t="s">
        <v>194</v>
      </c>
      <c r="B15" s="200"/>
      <c r="C15" s="200"/>
      <c r="D15" s="200"/>
      <c r="E15" s="201"/>
      <c r="F15" s="116">
        <f>SUM(F16:F18)</f>
        <v>897636.4800000001</v>
      </c>
    </row>
    <row r="16" spans="1:19" s="86" customFormat="1" ht="28.5" customHeight="1" x14ac:dyDescent="0.25">
      <c r="A16" s="206" t="s">
        <v>195</v>
      </c>
      <c r="B16" s="207"/>
      <c r="C16" s="207"/>
      <c r="D16" s="207"/>
      <c r="E16" s="208"/>
      <c r="F16" s="89">
        <f>670914.52+36585.3</f>
        <v>707499.82000000007</v>
      </c>
    </row>
    <row r="17" spans="1:19" s="86" customFormat="1" ht="24.75" customHeight="1" x14ac:dyDescent="0.25">
      <c r="A17" s="206" t="s">
        <v>196</v>
      </c>
      <c r="B17" s="207"/>
      <c r="C17" s="207"/>
      <c r="D17" s="207"/>
      <c r="E17" s="208"/>
      <c r="F17" s="89">
        <v>184646.66</v>
      </c>
    </row>
    <row r="18" spans="1:19" s="86" customFormat="1" ht="30" customHeight="1" x14ac:dyDescent="0.25">
      <c r="A18" s="206" t="s">
        <v>197</v>
      </c>
      <c r="B18" s="207"/>
      <c r="C18" s="207"/>
      <c r="D18" s="207"/>
      <c r="E18" s="208"/>
      <c r="F18" s="89">
        <v>5490</v>
      </c>
    </row>
    <row r="19" spans="1:19" s="115" customFormat="1" ht="30" customHeight="1" x14ac:dyDescent="0.25">
      <c r="A19" s="199" t="s">
        <v>198</v>
      </c>
      <c r="B19" s="200"/>
      <c r="C19" s="200"/>
      <c r="D19" s="200"/>
      <c r="E19" s="201"/>
      <c r="F19" s="116">
        <f>SUM(F20:F22)</f>
        <v>1140018.98</v>
      </c>
    </row>
    <row r="20" spans="1:19" s="86" customFormat="1" ht="30" customHeight="1" x14ac:dyDescent="0.25">
      <c r="A20" s="206" t="s">
        <v>195</v>
      </c>
      <c r="B20" s="207"/>
      <c r="C20" s="207"/>
      <c r="D20" s="207"/>
      <c r="E20" s="208"/>
      <c r="F20" s="89">
        <v>730609.82</v>
      </c>
    </row>
    <row r="21" spans="1:19" s="86" customFormat="1" ht="30" customHeight="1" x14ac:dyDescent="0.25">
      <c r="A21" s="206" t="s">
        <v>196</v>
      </c>
      <c r="B21" s="207"/>
      <c r="C21" s="207"/>
      <c r="D21" s="207"/>
      <c r="E21" s="208"/>
      <c r="F21" s="89">
        <v>404646.66</v>
      </c>
    </row>
    <row r="22" spans="1:19" s="90" customFormat="1" ht="30" customHeight="1" x14ac:dyDescent="0.2">
      <c r="A22" s="206" t="s">
        <v>197</v>
      </c>
      <c r="B22" s="207"/>
      <c r="C22" s="207"/>
      <c r="D22" s="207"/>
      <c r="E22" s="208"/>
      <c r="F22" s="89">
        <v>4762.5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</row>
    <row r="23" spans="1:19" s="117" customFormat="1" ht="30" customHeight="1" x14ac:dyDescent="0.25">
      <c r="A23" s="199" t="s">
        <v>199</v>
      </c>
      <c r="B23" s="200"/>
      <c r="C23" s="200"/>
      <c r="D23" s="200"/>
      <c r="E23" s="201"/>
      <c r="F23" s="116">
        <f>F13+F19</f>
        <v>1109478.04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9" t="s">
        <v>200</v>
      </c>
      <c r="B24" s="200"/>
      <c r="C24" s="200"/>
      <c r="D24" s="200"/>
      <c r="E24" s="201"/>
      <c r="F24" s="116">
        <f>'Акт (2)'!E124</f>
        <v>1278488.1670000001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9" t="s">
        <v>201</v>
      </c>
      <c r="B25" s="200"/>
      <c r="C25" s="200"/>
      <c r="D25" s="200"/>
      <c r="E25" s="201"/>
      <c r="F25" s="116">
        <f>F23-F24</f>
        <v>-169010.12700000009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117" customFormat="1" ht="30" customHeight="1" x14ac:dyDescent="0.25">
      <c r="A26" s="199" t="s">
        <v>202</v>
      </c>
      <c r="B26" s="200"/>
      <c r="C26" s="200"/>
      <c r="D26" s="200"/>
      <c r="E26" s="201"/>
      <c r="F26" s="113">
        <f>F14+F15-F19</f>
        <v>224530.09000000008</v>
      </c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</row>
    <row r="27" spans="1:19" s="90" customFormat="1" ht="11.45" customHeight="1" x14ac:dyDescent="0.25">
      <c r="A27" s="91"/>
      <c r="B27" s="91"/>
      <c r="C27" s="91"/>
      <c r="D27" s="91"/>
      <c r="E27" s="91"/>
      <c r="F27" s="91"/>
    </row>
    <row r="28" spans="1:19" s="92" customFormat="1" ht="49.5" customHeight="1" x14ac:dyDescent="0.2">
      <c r="A28" s="198" t="s">
        <v>203</v>
      </c>
      <c r="B28" s="198"/>
      <c r="C28" s="198"/>
      <c r="D28" s="198"/>
    </row>
    <row r="29" spans="1:19" s="64" customFormat="1" ht="21.75" customHeight="1" x14ac:dyDescent="0.25">
      <c r="A29" s="202" t="s">
        <v>204</v>
      </c>
      <c r="B29" s="202"/>
      <c r="C29" s="202"/>
      <c r="D29" s="202"/>
    </row>
    <row r="30" spans="1:19" s="64" customFormat="1" ht="22.5" customHeight="1" x14ac:dyDescent="0.25">
      <c r="A30" s="198" t="s">
        <v>44</v>
      </c>
      <c r="B30" s="198"/>
      <c r="C30" s="198"/>
      <c r="D30" s="198"/>
    </row>
    <row r="31" spans="1:19" s="64" customFormat="1" ht="22.5" customHeight="1" x14ac:dyDescent="0.25">
      <c r="A31" s="198" t="s">
        <v>45</v>
      </c>
      <c r="B31" s="198"/>
      <c r="C31" s="198"/>
      <c r="D31" s="65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topLeftCell="A103" zoomScale="85" zoomScaleNormal="100" zoomScaleSheetLayoutView="85" workbookViewId="0">
      <selection activeCell="A122" sqref="A122:XFD123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7" t="s">
        <v>283</v>
      </c>
      <c r="B1" s="187"/>
      <c r="C1" s="187"/>
      <c r="D1" s="187"/>
      <c r="E1" s="187"/>
      <c r="I1" s="3"/>
    </row>
    <row r="2" spans="1:9" ht="31.5" customHeight="1" x14ac:dyDescent="0.2">
      <c r="A2" s="186" t="s">
        <v>123</v>
      </c>
      <c r="B2" s="186"/>
      <c r="C2" s="186"/>
      <c r="D2" s="186"/>
      <c r="E2" s="186"/>
      <c r="I2" s="3"/>
    </row>
    <row r="3" spans="1:9" ht="14.25" x14ac:dyDescent="0.2">
      <c r="A3" s="17" t="s">
        <v>6</v>
      </c>
      <c r="B3" s="38"/>
      <c r="C3" s="63"/>
      <c r="D3" s="188" t="s">
        <v>284</v>
      </c>
      <c r="E3" s="18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104" customFormat="1" ht="14.25" x14ac:dyDescent="0.2">
      <c r="A6" s="103" t="s">
        <v>8</v>
      </c>
      <c r="B6" s="45"/>
      <c r="C6" s="45"/>
      <c r="D6" s="45"/>
      <c r="E6" s="45"/>
    </row>
    <row r="7" spans="1:9" s="95" customFormat="1" ht="15" x14ac:dyDescent="0.25">
      <c r="A7" s="96" t="s">
        <v>54</v>
      </c>
      <c r="B7" s="97" t="s">
        <v>21</v>
      </c>
      <c r="C7" s="97" t="s">
        <v>11</v>
      </c>
      <c r="D7" s="98">
        <f>E7</f>
        <v>8875.93</v>
      </c>
      <c r="E7" s="98">
        <v>8875.93</v>
      </c>
    </row>
    <row r="8" spans="1:9" s="104" customFormat="1" ht="14.25" x14ac:dyDescent="0.2">
      <c r="A8" s="103" t="s">
        <v>37</v>
      </c>
      <c r="B8" s="45"/>
      <c r="C8" s="45"/>
      <c r="D8" s="45"/>
      <c r="E8" s="45"/>
    </row>
    <row r="9" spans="1:9" s="95" customFormat="1" ht="15" x14ac:dyDescent="0.25">
      <c r="A9" s="96" t="s">
        <v>206</v>
      </c>
      <c r="B9" s="97" t="s">
        <v>22</v>
      </c>
      <c r="C9" s="97" t="s">
        <v>11</v>
      </c>
      <c r="D9" s="98">
        <f>E9</f>
        <v>3000</v>
      </c>
      <c r="E9" s="98">
        <v>3000</v>
      </c>
    </row>
    <row r="10" spans="1:9" s="95" customFormat="1" ht="30" x14ac:dyDescent="0.25">
      <c r="A10" s="96" t="s">
        <v>207</v>
      </c>
      <c r="B10" s="99">
        <v>0.24199999999999999</v>
      </c>
      <c r="C10" s="97" t="s">
        <v>84</v>
      </c>
      <c r="D10" s="102">
        <f>E10/B10</f>
        <v>4707.727272727273</v>
      </c>
      <c r="E10" s="98">
        <v>1139.27</v>
      </c>
    </row>
    <row r="11" spans="1:9" s="95" customFormat="1" ht="30" x14ac:dyDescent="0.25">
      <c r="A11" s="96" t="s">
        <v>208</v>
      </c>
      <c r="B11" s="100">
        <v>1</v>
      </c>
      <c r="C11" s="97" t="s">
        <v>13</v>
      </c>
      <c r="D11" s="102">
        <f>E11/B11</f>
        <v>868.22</v>
      </c>
      <c r="E11" s="98">
        <v>868.22</v>
      </c>
    </row>
    <row r="12" spans="1:9" s="104" customFormat="1" ht="28.5" x14ac:dyDescent="0.2">
      <c r="A12" s="103" t="s">
        <v>53</v>
      </c>
      <c r="B12" s="45"/>
      <c r="C12" s="45"/>
      <c r="D12" s="45"/>
      <c r="E12" s="45"/>
    </row>
    <row r="13" spans="1:9" s="95" customFormat="1" ht="30" x14ac:dyDescent="0.25">
      <c r="A13" s="96" t="s">
        <v>209</v>
      </c>
      <c r="B13" s="97" t="s">
        <v>21</v>
      </c>
      <c r="C13" s="97" t="s">
        <v>11</v>
      </c>
      <c r="D13" s="98">
        <f>E13</f>
        <v>136552.79999999999</v>
      </c>
      <c r="E13" s="98">
        <v>136552.79999999999</v>
      </c>
    </row>
    <row r="14" spans="1:9" s="104" customFormat="1" ht="14.25" x14ac:dyDescent="0.2">
      <c r="A14" s="103" t="s">
        <v>210</v>
      </c>
      <c r="B14" s="45"/>
      <c r="C14" s="45"/>
      <c r="D14" s="45"/>
      <c r="E14" s="45"/>
    </row>
    <row r="15" spans="1:9" s="95" customFormat="1" ht="15" x14ac:dyDescent="0.25">
      <c r="A15" s="96" t="s">
        <v>211</v>
      </c>
      <c r="B15" s="97" t="s">
        <v>22</v>
      </c>
      <c r="C15" s="97" t="s">
        <v>13</v>
      </c>
      <c r="D15" s="98">
        <f>E15</f>
        <v>100</v>
      </c>
      <c r="E15" s="98">
        <v>100</v>
      </c>
    </row>
    <row r="16" spans="1:9" s="104" customFormat="1" ht="28.5" x14ac:dyDescent="0.2">
      <c r="A16" s="103" t="s">
        <v>95</v>
      </c>
      <c r="B16" s="45"/>
      <c r="C16" s="45"/>
      <c r="D16" s="45"/>
      <c r="E16" s="45"/>
    </row>
    <row r="17" spans="1:5" s="95" customFormat="1" ht="30" x14ac:dyDescent="0.25">
      <c r="A17" s="96" t="s">
        <v>212</v>
      </c>
      <c r="B17" s="97" t="s">
        <v>22</v>
      </c>
      <c r="C17" s="97" t="s">
        <v>11</v>
      </c>
      <c r="D17" s="98">
        <f>E17</f>
        <v>36444.559999999998</v>
      </c>
      <c r="E17" s="98">
        <v>36444.559999999998</v>
      </c>
    </row>
    <row r="18" spans="1:5" s="104" customFormat="1" ht="14.25" x14ac:dyDescent="0.2">
      <c r="A18" s="103" t="s">
        <v>96</v>
      </c>
      <c r="B18" s="45"/>
      <c r="C18" s="45"/>
      <c r="D18" s="45"/>
      <c r="E18" s="45"/>
    </row>
    <row r="19" spans="1:5" s="95" customFormat="1" ht="15" x14ac:dyDescent="0.25">
      <c r="A19" s="96" t="s">
        <v>213</v>
      </c>
      <c r="B19" s="97" t="s">
        <v>277</v>
      </c>
      <c r="C19" s="97" t="s">
        <v>112</v>
      </c>
      <c r="D19" s="98">
        <f>E19</f>
        <v>17487.599999999999</v>
      </c>
      <c r="E19" s="98">
        <v>17487.599999999999</v>
      </c>
    </row>
    <row r="20" spans="1:5" s="104" customFormat="1" ht="28.5" x14ac:dyDescent="0.2">
      <c r="A20" s="103" t="s">
        <v>38</v>
      </c>
      <c r="B20" s="45"/>
      <c r="C20" s="45"/>
      <c r="D20" s="45"/>
      <c r="E20" s="45"/>
    </row>
    <row r="21" spans="1:5" s="95" customFormat="1" ht="30" x14ac:dyDescent="0.25">
      <c r="A21" s="96" t="s">
        <v>57</v>
      </c>
      <c r="B21" s="97" t="s">
        <v>278</v>
      </c>
      <c r="C21" s="97" t="s">
        <v>11</v>
      </c>
      <c r="D21" s="98">
        <f>E21</f>
        <v>14797.310000000001</v>
      </c>
      <c r="E21" s="98">
        <f>809.71+13987.6</f>
        <v>14797.310000000001</v>
      </c>
    </row>
    <row r="22" spans="1:5" s="95" customFormat="1" ht="15" x14ac:dyDescent="0.25">
      <c r="A22" s="96" t="s">
        <v>214</v>
      </c>
      <c r="B22" s="100">
        <v>1</v>
      </c>
      <c r="C22" s="97" t="s">
        <v>13</v>
      </c>
      <c r="D22" s="102">
        <f>E22/B22</f>
        <v>5146.8999999999996</v>
      </c>
      <c r="E22" s="98">
        <v>5146.8999999999996</v>
      </c>
    </row>
    <row r="23" spans="1:5" s="104" customFormat="1" ht="14.25" x14ac:dyDescent="0.2">
      <c r="A23" s="103" t="s">
        <v>39</v>
      </c>
      <c r="B23" s="45"/>
      <c r="C23" s="45"/>
      <c r="D23" s="105"/>
      <c r="E23" s="45"/>
    </row>
    <row r="24" spans="1:5" s="95" customFormat="1" ht="15" x14ac:dyDescent="0.25">
      <c r="A24" s="96" t="s">
        <v>115</v>
      </c>
      <c r="B24" s="100">
        <v>3</v>
      </c>
      <c r="C24" s="97" t="s">
        <v>111</v>
      </c>
      <c r="D24" s="102">
        <f t="shared" ref="D24:D86" si="0">E24/B24</f>
        <v>83.593333333333334</v>
      </c>
      <c r="E24" s="98">
        <v>250.78</v>
      </c>
    </row>
    <row r="25" spans="1:5" s="95" customFormat="1" ht="15" x14ac:dyDescent="0.25">
      <c r="A25" s="96" t="s">
        <v>58</v>
      </c>
      <c r="B25" s="100">
        <v>2</v>
      </c>
      <c r="C25" s="97" t="s">
        <v>14</v>
      </c>
      <c r="D25" s="102">
        <f t="shared" si="0"/>
        <v>839.52</v>
      </c>
      <c r="E25" s="98">
        <v>1679.04</v>
      </c>
    </row>
    <row r="26" spans="1:5" s="95" customFormat="1" ht="15" x14ac:dyDescent="0.25">
      <c r="A26" s="96" t="s">
        <v>103</v>
      </c>
      <c r="B26" s="98">
        <v>0.16</v>
      </c>
      <c r="C26" s="97" t="s">
        <v>15</v>
      </c>
      <c r="D26" s="102">
        <f t="shared" si="0"/>
        <v>6078.5625</v>
      </c>
      <c r="E26" s="98">
        <v>972.57</v>
      </c>
    </row>
    <row r="27" spans="1:5" s="95" customFormat="1" ht="30" x14ac:dyDescent="0.25">
      <c r="A27" s="96" t="s">
        <v>215</v>
      </c>
      <c r="B27" s="100">
        <v>1</v>
      </c>
      <c r="C27" s="97" t="s">
        <v>14</v>
      </c>
      <c r="D27" s="102">
        <f t="shared" si="0"/>
        <v>254.67</v>
      </c>
      <c r="E27" s="98">
        <v>254.67</v>
      </c>
    </row>
    <row r="28" spans="1:5" s="95" customFormat="1" ht="30" x14ac:dyDescent="0.25">
      <c r="A28" s="96" t="s">
        <v>130</v>
      </c>
      <c r="B28" s="98">
        <v>0.81</v>
      </c>
      <c r="C28" s="97" t="s">
        <v>16</v>
      </c>
      <c r="D28" s="102">
        <f t="shared" si="0"/>
        <v>1715.3333333333333</v>
      </c>
      <c r="E28" s="98">
        <v>1389.42</v>
      </c>
    </row>
    <row r="29" spans="1:5" s="95" customFormat="1" ht="45" x14ac:dyDescent="0.25">
      <c r="A29" s="96" t="s">
        <v>131</v>
      </c>
      <c r="B29" s="98">
        <v>0.27</v>
      </c>
      <c r="C29" s="97" t="s">
        <v>16</v>
      </c>
      <c r="D29" s="102">
        <f t="shared" si="0"/>
        <v>1728.7777777777776</v>
      </c>
      <c r="E29" s="98">
        <v>466.77</v>
      </c>
    </row>
    <row r="30" spans="1:5" s="95" customFormat="1" ht="15" x14ac:dyDescent="0.25">
      <c r="A30" s="96" t="s">
        <v>75</v>
      </c>
      <c r="B30" s="98">
        <v>0.11</v>
      </c>
      <c r="C30" s="97" t="s">
        <v>76</v>
      </c>
      <c r="D30" s="102">
        <f t="shared" si="0"/>
        <v>25356.272727272728</v>
      </c>
      <c r="E30" s="98">
        <v>2789.19</v>
      </c>
    </row>
    <row r="31" spans="1:5" s="95" customFormat="1" ht="30" x14ac:dyDescent="0.25">
      <c r="A31" s="96" t="s">
        <v>59</v>
      </c>
      <c r="B31" s="99">
        <v>10.215999999999999</v>
      </c>
      <c r="C31" s="97" t="s">
        <v>16</v>
      </c>
      <c r="D31" s="102">
        <f t="shared" si="0"/>
        <v>1693.5366092404072</v>
      </c>
      <c r="E31" s="98">
        <v>17301.169999999998</v>
      </c>
    </row>
    <row r="32" spans="1:5" s="95" customFormat="1" ht="30" x14ac:dyDescent="0.25">
      <c r="A32" s="96" t="s">
        <v>216</v>
      </c>
      <c r="B32" s="98">
        <v>0.02</v>
      </c>
      <c r="C32" s="97" t="s">
        <v>17</v>
      </c>
      <c r="D32" s="102">
        <f t="shared" si="0"/>
        <v>25087</v>
      </c>
      <c r="E32" s="98">
        <v>501.74</v>
      </c>
    </row>
    <row r="33" spans="1:5" s="95" customFormat="1" ht="15" x14ac:dyDescent="0.25">
      <c r="A33" s="96" t="s">
        <v>217</v>
      </c>
      <c r="B33" s="98">
        <v>0.09</v>
      </c>
      <c r="C33" s="97" t="s">
        <v>76</v>
      </c>
      <c r="D33" s="102">
        <f t="shared" si="0"/>
        <v>25251.555555555555</v>
      </c>
      <c r="E33" s="98">
        <v>2272.64</v>
      </c>
    </row>
    <row r="34" spans="1:5" s="95" customFormat="1" ht="30" x14ac:dyDescent="0.25">
      <c r="A34" s="96" t="s">
        <v>61</v>
      </c>
      <c r="B34" s="100">
        <v>2</v>
      </c>
      <c r="C34" s="97" t="s">
        <v>14</v>
      </c>
      <c r="D34" s="102">
        <f t="shared" si="0"/>
        <v>503.41</v>
      </c>
      <c r="E34" s="98">
        <v>1006.82</v>
      </c>
    </row>
    <row r="35" spans="1:5" s="95" customFormat="1" ht="15" x14ac:dyDescent="0.25">
      <c r="A35" s="96" t="s">
        <v>218</v>
      </c>
      <c r="B35" s="101">
        <v>0.5</v>
      </c>
      <c r="C35" s="97" t="s">
        <v>118</v>
      </c>
      <c r="D35" s="102">
        <f t="shared" si="0"/>
        <v>1004.46</v>
      </c>
      <c r="E35" s="98">
        <v>502.23</v>
      </c>
    </row>
    <row r="36" spans="1:5" s="95" customFormat="1" ht="15" x14ac:dyDescent="0.25">
      <c r="A36" s="96" t="s">
        <v>77</v>
      </c>
      <c r="B36" s="98">
        <v>0.52</v>
      </c>
      <c r="C36" s="97" t="s">
        <v>15</v>
      </c>
      <c r="D36" s="102">
        <f t="shared" si="0"/>
        <v>14715.576923076924</v>
      </c>
      <c r="E36" s="98">
        <v>7652.1</v>
      </c>
    </row>
    <row r="37" spans="1:5" s="95" customFormat="1" ht="30" x14ac:dyDescent="0.25">
      <c r="A37" s="96" t="s">
        <v>62</v>
      </c>
      <c r="B37" s="100">
        <v>6</v>
      </c>
      <c r="C37" s="97" t="s">
        <v>18</v>
      </c>
      <c r="D37" s="102">
        <f t="shared" si="0"/>
        <v>210.57833333333335</v>
      </c>
      <c r="E37" s="98">
        <v>1263.47</v>
      </c>
    </row>
    <row r="38" spans="1:5" s="95" customFormat="1" ht="15" x14ac:dyDescent="0.25">
      <c r="A38" s="96" t="s">
        <v>219</v>
      </c>
      <c r="B38" s="98">
        <v>0.02</v>
      </c>
      <c r="C38" s="97" t="s">
        <v>17</v>
      </c>
      <c r="D38" s="102">
        <f t="shared" si="0"/>
        <v>25125</v>
      </c>
      <c r="E38" s="98">
        <v>502.5</v>
      </c>
    </row>
    <row r="39" spans="1:5" s="95" customFormat="1" ht="15" x14ac:dyDescent="0.25">
      <c r="A39" s="96" t="s">
        <v>109</v>
      </c>
      <c r="B39" s="100">
        <v>2</v>
      </c>
      <c r="C39" s="97" t="s">
        <v>111</v>
      </c>
      <c r="D39" s="102">
        <f t="shared" si="0"/>
        <v>67.084999999999994</v>
      </c>
      <c r="E39" s="98">
        <v>134.16999999999999</v>
      </c>
    </row>
    <row r="40" spans="1:5" s="95" customFormat="1" ht="15" x14ac:dyDescent="0.25">
      <c r="A40" s="96" t="s">
        <v>132</v>
      </c>
      <c r="B40" s="100">
        <v>1</v>
      </c>
      <c r="C40" s="97" t="s">
        <v>13</v>
      </c>
      <c r="D40" s="102">
        <f t="shared" si="0"/>
        <v>3686.27</v>
      </c>
      <c r="E40" s="98">
        <v>3686.27</v>
      </c>
    </row>
    <row r="41" spans="1:5" s="95" customFormat="1" ht="15" x14ac:dyDescent="0.25">
      <c r="A41" s="96" t="s">
        <v>104</v>
      </c>
      <c r="B41" s="100">
        <v>1</v>
      </c>
      <c r="C41" s="97" t="s">
        <v>13</v>
      </c>
      <c r="D41" s="102">
        <f t="shared" si="0"/>
        <v>5260.25</v>
      </c>
      <c r="E41" s="98">
        <v>5260.25</v>
      </c>
    </row>
    <row r="42" spans="1:5" s="95" customFormat="1" ht="15" x14ac:dyDescent="0.25">
      <c r="A42" s="96" t="s">
        <v>133</v>
      </c>
      <c r="B42" s="100">
        <v>29283</v>
      </c>
      <c r="C42" s="97" t="s">
        <v>134</v>
      </c>
      <c r="D42" s="102">
        <f t="shared" si="0"/>
        <v>1.2219431069221052</v>
      </c>
      <c r="E42" s="98">
        <v>35782.160000000003</v>
      </c>
    </row>
    <row r="43" spans="1:5" s="95" customFormat="1" ht="30" x14ac:dyDescent="0.25">
      <c r="A43" s="96" t="s">
        <v>220</v>
      </c>
      <c r="B43" s="98">
        <v>0.01</v>
      </c>
      <c r="C43" s="97" t="s">
        <v>17</v>
      </c>
      <c r="D43" s="102">
        <f t="shared" si="0"/>
        <v>95047</v>
      </c>
      <c r="E43" s="98">
        <v>950.47</v>
      </c>
    </row>
    <row r="44" spans="1:5" s="95" customFormat="1" ht="15" x14ac:dyDescent="0.25">
      <c r="A44" s="96" t="s">
        <v>65</v>
      </c>
      <c r="B44" s="100">
        <v>54</v>
      </c>
      <c r="C44" s="97" t="s">
        <v>19</v>
      </c>
      <c r="D44" s="102">
        <f t="shared" si="0"/>
        <v>254.25462962962962</v>
      </c>
      <c r="E44" s="98">
        <v>13729.75</v>
      </c>
    </row>
    <row r="45" spans="1:5" s="95" customFormat="1" ht="15" x14ac:dyDescent="0.25">
      <c r="A45" s="96" t="s">
        <v>221</v>
      </c>
      <c r="B45" s="98">
        <v>0.01</v>
      </c>
      <c r="C45" s="97" t="s">
        <v>17</v>
      </c>
      <c r="D45" s="102">
        <f t="shared" si="0"/>
        <v>2418</v>
      </c>
      <c r="E45" s="98">
        <v>24.18</v>
      </c>
    </row>
    <row r="46" spans="1:5" s="104" customFormat="1" ht="14.25" x14ac:dyDescent="0.2">
      <c r="A46" s="103" t="s">
        <v>40</v>
      </c>
      <c r="B46" s="45"/>
      <c r="C46" s="45"/>
      <c r="D46" s="105"/>
      <c r="E46" s="45"/>
    </row>
    <row r="47" spans="1:5" s="95" customFormat="1" ht="15" x14ac:dyDescent="0.25">
      <c r="A47" s="96" t="s">
        <v>222</v>
      </c>
      <c r="B47" s="98">
        <v>0.44</v>
      </c>
      <c r="C47" s="97" t="s">
        <v>16</v>
      </c>
      <c r="D47" s="102">
        <f t="shared" si="0"/>
        <v>1498</v>
      </c>
      <c r="E47" s="98">
        <v>659.12</v>
      </c>
    </row>
    <row r="48" spans="1:5" s="95" customFormat="1" ht="30" x14ac:dyDescent="0.25">
      <c r="A48" s="96" t="s">
        <v>145</v>
      </c>
      <c r="B48" s="99">
        <v>2.8940000000000001</v>
      </c>
      <c r="C48" s="97" t="s">
        <v>16</v>
      </c>
      <c r="D48" s="102">
        <f t="shared" si="0"/>
        <v>1651.2232204561162</v>
      </c>
      <c r="E48" s="98">
        <v>4778.6400000000003</v>
      </c>
    </row>
    <row r="49" spans="1:5" s="95" customFormat="1" ht="15" x14ac:dyDescent="0.25">
      <c r="A49" s="96" t="s">
        <v>223</v>
      </c>
      <c r="B49" s="101">
        <v>610.29999999999995</v>
      </c>
      <c r="C49" s="97" t="s">
        <v>67</v>
      </c>
      <c r="D49" s="102">
        <f t="shared" si="0"/>
        <v>63.995969195477635</v>
      </c>
      <c r="E49" s="98">
        <v>39056.74</v>
      </c>
    </row>
    <row r="50" spans="1:5" s="95" customFormat="1" ht="30" x14ac:dyDescent="0.25">
      <c r="A50" s="96" t="s">
        <v>224</v>
      </c>
      <c r="B50" s="100">
        <v>100</v>
      </c>
      <c r="C50" s="97" t="s">
        <v>118</v>
      </c>
      <c r="D50" s="102">
        <f t="shared" si="0"/>
        <v>64.84859999999999</v>
      </c>
      <c r="E50" s="98">
        <v>6484.86</v>
      </c>
    </row>
    <row r="51" spans="1:5" s="95" customFormat="1" ht="30" x14ac:dyDescent="0.25">
      <c r="A51" s="96" t="s">
        <v>147</v>
      </c>
      <c r="B51" s="100">
        <v>80</v>
      </c>
      <c r="C51" s="97" t="s">
        <v>67</v>
      </c>
      <c r="D51" s="102">
        <f t="shared" si="0"/>
        <v>68.628375000000005</v>
      </c>
      <c r="E51" s="98">
        <v>5490.27</v>
      </c>
    </row>
    <row r="52" spans="1:5" s="95" customFormat="1" ht="30" x14ac:dyDescent="0.25">
      <c r="A52" s="96" t="s">
        <v>225</v>
      </c>
      <c r="B52" s="97" t="s">
        <v>20</v>
      </c>
      <c r="C52" s="97" t="s">
        <v>12</v>
      </c>
      <c r="D52" s="102">
        <f>E52</f>
        <v>7067.75</v>
      </c>
      <c r="E52" s="98">
        <v>7067.75</v>
      </c>
    </row>
    <row r="53" spans="1:5" s="95" customFormat="1" ht="15" x14ac:dyDescent="0.25">
      <c r="A53" s="96" t="s">
        <v>226</v>
      </c>
      <c r="B53" s="98">
        <v>0.05</v>
      </c>
      <c r="C53" s="97" t="s">
        <v>16</v>
      </c>
      <c r="D53" s="102">
        <f t="shared" si="0"/>
        <v>1536.6</v>
      </c>
      <c r="E53" s="98">
        <v>76.83</v>
      </c>
    </row>
    <row r="54" spans="1:5" s="95" customFormat="1" ht="15" x14ac:dyDescent="0.25">
      <c r="A54" s="96" t="s">
        <v>227</v>
      </c>
      <c r="B54" s="98">
        <v>0.24</v>
      </c>
      <c r="C54" s="97" t="s">
        <v>15</v>
      </c>
      <c r="D54" s="102">
        <f t="shared" si="0"/>
        <v>9227.75</v>
      </c>
      <c r="E54" s="98">
        <v>2214.66</v>
      </c>
    </row>
    <row r="55" spans="1:5" s="95" customFormat="1" ht="15" x14ac:dyDescent="0.25">
      <c r="A55" s="96" t="s">
        <v>119</v>
      </c>
      <c r="B55" s="98">
        <v>0.01</v>
      </c>
      <c r="C55" s="97" t="s">
        <v>85</v>
      </c>
      <c r="D55" s="102">
        <f t="shared" si="0"/>
        <v>29124</v>
      </c>
      <c r="E55" s="98">
        <v>291.24</v>
      </c>
    </row>
    <row r="56" spans="1:5" s="95" customFormat="1" ht="15" x14ac:dyDescent="0.25">
      <c r="A56" s="96" t="s">
        <v>120</v>
      </c>
      <c r="B56" s="98">
        <v>0.02</v>
      </c>
      <c r="C56" s="97" t="s">
        <v>85</v>
      </c>
      <c r="D56" s="102">
        <f t="shared" si="0"/>
        <v>32158.499999999996</v>
      </c>
      <c r="E56" s="98">
        <v>643.16999999999996</v>
      </c>
    </row>
    <row r="57" spans="1:5" s="95" customFormat="1" ht="15" x14ac:dyDescent="0.25">
      <c r="A57" s="96" t="s">
        <v>228</v>
      </c>
      <c r="B57" s="98">
        <v>0.04</v>
      </c>
      <c r="C57" s="97" t="s">
        <v>85</v>
      </c>
      <c r="D57" s="102">
        <f t="shared" si="0"/>
        <v>49820.5</v>
      </c>
      <c r="E57" s="98">
        <v>1992.82</v>
      </c>
    </row>
    <row r="58" spans="1:5" s="95" customFormat="1" ht="15" x14ac:dyDescent="0.25">
      <c r="A58" s="96" t="s">
        <v>149</v>
      </c>
      <c r="B58" s="98">
        <v>0.01</v>
      </c>
      <c r="C58" s="97" t="s">
        <v>85</v>
      </c>
      <c r="D58" s="102">
        <f t="shared" si="0"/>
        <v>33117</v>
      </c>
      <c r="E58" s="98">
        <v>331.17</v>
      </c>
    </row>
    <row r="59" spans="1:5" s="95" customFormat="1" ht="45" x14ac:dyDescent="0.25">
      <c r="A59" s="96" t="s">
        <v>229</v>
      </c>
      <c r="B59" s="99">
        <v>6.9000000000000006E-2</v>
      </c>
      <c r="C59" s="97" t="s">
        <v>84</v>
      </c>
      <c r="D59" s="102">
        <f t="shared" si="0"/>
        <v>113079.71014492752</v>
      </c>
      <c r="E59" s="98">
        <v>7802.5</v>
      </c>
    </row>
    <row r="60" spans="1:5" s="95" customFormat="1" ht="30" x14ac:dyDescent="0.25">
      <c r="A60" s="96" t="s">
        <v>151</v>
      </c>
      <c r="B60" s="98">
        <v>0.01</v>
      </c>
      <c r="C60" s="97" t="s">
        <v>17</v>
      </c>
      <c r="D60" s="102">
        <f t="shared" si="0"/>
        <v>29313</v>
      </c>
      <c r="E60" s="98">
        <v>293.13</v>
      </c>
    </row>
    <row r="61" spans="1:5" s="95" customFormat="1" ht="30" x14ac:dyDescent="0.25">
      <c r="A61" s="96" t="s">
        <v>230</v>
      </c>
      <c r="B61" s="99">
        <v>7.0000000000000001E-3</v>
      </c>
      <c r="C61" s="97" t="s">
        <v>84</v>
      </c>
      <c r="D61" s="102">
        <f t="shared" si="0"/>
        <v>8032.8571428571422</v>
      </c>
      <c r="E61" s="98">
        <v>56.23</v>
      </c>
    </row>
    <row r="62" spans="1:5" s="95" customFormat="1" ht="30" x14ac:dyDescent="0.25">
      <c r="A62" s="96" t="s">
        <v>86</v>
      </c>
      <c r="B62" s="98">
        <v>0.03</v>
      </c>
      <c r="C62" s="97" t="s">
        <v>17</v>
      </c>
      <c r="D62" s="102">
        <f t="shared" si="0"/>
        <v>44414.000000000007</v>
      </c>
      <c r="E62" s="98">
        <v>1332.42</v>
      </c>
    </row>
    <row r="63" spans="1:5" s="104" customFormat="1" ht="14.25" x14ac:dyDescent="0.2">
      <c r="A63" s="103" t="s">
        <v>79</v>
      </c>
      <c r="B63" s="45"/>
      <c r="C63" s="45"/>
      <c r="D63" s="105"/>
      <c r="E63" s="45"/>
    </row>
    <row r="64" spans="1:5" s="95" customFormat="1" ht="15" x14ac:dyDescent="0.25">
      <c r="A64" s="96" t="s">
        <v>80</v>
      </c>
      <c r="B64" s="97" t="s">
        <v>278</v>
      </c>
      <c r="C64" s="97" t="s">
        <v>11</v>
      </c>
      <c r="D64" s="102">
        <f>E64</f>
        <v>43200</v>
      </c>
      <c r="E64" s="98">
        <v>43200</v>
      </c>
    </row>
    <row r="65" spans="1:5" s="104" customFormat="1" ht="14.25" x14ac:dyDescent="0.2">
      <c r="A65" s="103" t="s">
        <v>41</v>
      </c>
      <c r="B65" s="45"/>
      <c r="C65" s="45"/>
      <c r="D65" s="105"/>
      <c r="E65" s="45"/>
    </row>
    <row r="66" spans="1:5" s="95" customFormat="1" ht="15" x14ac:dyDescent="0.25">
      <c r="A66" s="96" t="s">
        <v>231</v>
      </c>
      <c r="B66" s="100">
        <v>2</v>
      </c>
      <c r="C66" s="97" t="s">
        <v>13</v>
      </c>
      <c r="D66" s="102">
        <f t="shared" si="0"/>
        <v>5424.4949999999999</v>
      </c>
      <c r="E66" s="98">
        <v>10848.99</v>
      </c>
    </row>
    <row r="67" spans="1:5" s="95" customFormat="1" ht="15" x14ac:dyDescent="0.25">
      <c r="A67" s="96" t="s">
        <v>232</v>
      </c>
      <c r="B67" s="98">
        <v>0.02</v>
      </c>
      <c r="C67" s="97" t="s">
        <v>233</v>
      </c>
      <c r="D67" s="102">
        <f t="shared" si="0"/>
        <v>25313.999999999996</v>
      </c>
      <c r="E67" s="98">
        <v>506.28</v>
      </c>
    </row>
    <row r="68" spans="1:5" s="95" customFormat="1" ht="30" x14ac:dyDescent="0.25">
      <c r="A68" s="96" t="s">
        <v>157</v>
      </c>
      <c r="B68" s="98">
        <v>0.02</v>
      </c>
      <c r="C68" s="97" t="s">
        <v>15</v>
      </c>
      <c r="D68" s="102">
        <f t="shared" si="0"/>
        <v>45700.5</v>
      </c>
      <c r="E68" s="98">
        <v>914.01</v>
      </c>
    </row>
    <row r="69" spans="1:5" s="95" customFormat="1" ht="30" x14ac:dyDescent="0.25">
      <c r="A69" s="96" t="s">
        <v>234</v>
      </c>
      <c r="B69" s="98">
        <v>0.02</v>
      </c>
      <c r="C69" s="97" t="s">
        <v>15</v>
      </c>
      <c r="D69" s="102">
        <f t="shared" si="0"/>
        <v>38832</v>
      </c>
      <c r="E69" s="98">
        <v>776.64</v>
      </c>
    </row>
    <row r="70" spans="1:5" s="95" customFormat="1" ht="15" x14ac:dyDescent="0.25">
      <c r="A70" s="96" t="s">
        <v>235</v>
      </c>
      <c r="B70" s="98">
        <v>0.72</v>
      </c>
      <c r="C70" s="97" t="s">
        <v>12</v>
      </c>
      <c r="D70" s="102">
        <f t="shared" si="0"/>
        <v>2430.8333333333335</v>
      </c>
      <c r="E70" s="98">
        <v>1750.2</v>
      </c>
    </row>
    <row r="71" spans="1:5" s="95" customFormat="1" ht="15" x14ac:dyDescent="0.25">
      <c r="A71" s="96" t="s">
        <v>236</v>
      </c>
      <c r="B71" s="100">
        <v>1</v>
      </c>
      <c r="C71" s="97" t="s">
        <v>13</v>
      </c>
      <c r="D71" s="102">
        <f t="shared" si="0"/>
        <v>760.49</v>
      </c>
      <c r="E71" s="98">
        <v>760.49</v>
      </c>
    </row>
    <row r="72" spans="1:5" s="95" customFormat="1" ht="30" x14ac:dyDescent="0.25">
      <c r="A72" s="96" t="s">
        <v>159</v>
      </c>
      <c r="B72" s="100">
        <v>2</v>
      </c>
      <c r="C72" s="97" t="s">
        <v>121</v>
      </c>
      <c r="D72" s="102">
        <f t="shared" si="0"/>
        <v>885.74</v>
      </c>
      <c r="E72" s="98">
        <v>1771.48</v>
      </c>
    </row>
    <row r="73" spans="1:5" s="95" customFormat="1" ht="45" x14ac:dyDescent="0.25">
      <c r="A73" s="96" t="s">
        <v>237</v>
      </c>
      <c r="B73" s="100">
        <v>1</v>
      </c>
      <c r="C73" s="97" t="s">
        <v>121</v>
      </c>
      <c r="D73" s="102">
        <f t="shared" si="0"/>
        <v>1112.58</v>
      </c>
      <c r="E73" s="98">
        <v>1112.58</v>
      </c>
    </row>
    <row r="74" spans="1:5" s="95" customFormat="1" ht="30" x14ac:dyDescent="0.25">
      <c r="A74" s="96" t="s">
        <v>163</v>
      </c>
      <c r="B74" s="98">
        <v>0.01</v>
      </c>
      <c r="C74" s="97" t="s">
        <v>17</v>
      </c>
      <c r="D74" s="102">
        <f t="shared" si="0"/>
        <v>53840.999999999993</v>
      </c>
      <c r="E74" s="98">
        <v>538.41</v>
      </c>
    </row>
    <row r="75" spans="1:5" s="104" customFormat="1" ht="28.5" x14ac:dyDescent="0.2">
      <c r="A75" s="103" t="s">
        <v>83</v>
      </c>
      <c r="B75" s="45"/>
      <c r="C75" s="45"/>
      <c r="D75" s="105"/>
      <c r="E75" s="45"/>
    </row>
    <row r="76" spans="1:5" s="95" customFormat="1" ht="30" x14ac:dyDescent="0.25">
      <c r="A76" s="96" t="s">
        <v>164</v>
      </c>
      <c r="B76" s="98">
        <v>0.04</v>
      </c>
      <c r="C76" s="97" t="s">
        <v>17</v>
      </c>
      <c r="D76" s="102">
        <f t="shared" si="0"/>
        <v>15076.750000000002</v>
      </c>
      <c r="E76" s="98">
        <v>603.07000000000005</v>
      </c>
    </row>
    <row r="77" spans="1:5" s="95" customFormat="1" ht="30" x14ac:dyDescent="0.25">
      <c r="A77" s="96" t="s">
        <v>238</v>
      </c>
      <c r="B77" s="100">
        <v>2</v>
      </c>
      <c r="C77" s="97" t="s">
        <v>139</v>
      </c>
      <c r="D77" s="102">
        <f t="shared" si="0"/>
        <v>2052.125</v>
      </c>
      <c r="E77" s="98">
        <v>4104.25</v>
      </c>
    </row>
    <row r="78" spans="1:5" s="95" customFormat="1" ht="15" x14ac:dyDescent="0.25">
      <c r="A78" s="96" t="s">
        <v>239</v>
      </c>
      <c r="B78" s="101">
        <v>12.2</v>
      </c>
      <c r="C78" s="97" t="s">
        <v>240</v>
      </c>
      <c r="D78" s="102">
        <f t="shared" si="0"/>
        <v>336.25573770491803</v>
      </c>
      <c r="E78" s="98">
        <v>4102.32</v>
      </c>
    </row>
    <row r="79" spans="1:5" s="95" customFormat="1" ht="15" x14ac:dyDescent="0.25">
      <c r="A79" s="96" t="s">
        <v>241</v>
      </c>
      <c r="B79" s="97" t="s">
        <v>277</v>
      </c>
      <c r="C79" s="97" t="s">
        <v>11</v>
      </c>
      <c r="D79" s="102">
        <f>E79</f>
        <v>19041.55</v>
      </c>
      <c r="E79" s="98">
        <v>19041.55</v>
      </c>
    </row>
    <row r="80" spans="1:5" s="95" customFormat="1" ht="30" x14ac:dyDescent="0.25">
      <c r="A80" s="96" t="s">
        <v>242</v>
      </c>
      <c r="B80" s="98">
        <v>0.31</v>
      </c>
      <c r="C80" s="97" t="s">
        <v>15</v>
      </c>
      <c r="D80" s="102">
        <f t="shared" si="0"/>
        <v>523.45161290322585</v>
      </c>
      <c r="E80" s="98">
        <v>162.27000000000001</v>
      </c>
    </row>
    <row r="81" spans="1:5" s="95" customFormat="1" ht="30" x14ac:dyDescent="0.25">
      <c r="A81" s="96" t="s">
        <v>243</v>
      </c>
      <c r="B81" s="98">
        <v>0.76</v>
      </c>
      <c r="C81" s="97" t="s">
        <v>67</v>
      </c>
      <c r="D81" s="102">
        <f t="shared" si="0"/>
        <v>491.7763157894737</v>
      </c>
      <c r="E81" s="98">
        <v>373.75</v>
      </c>
    </row>
    <row r="82" spans="1:5" s="95" customFormat="1" ht="15" x14ac:dyDescent="0.25">
      <c r="A82" s="96" t="s">
        <v>165</v>
      </c>
      <c r="B82" s="99">
        <v>7.0000000000000001E-3</v>
      </c>
      <c r="C82" s="97" t="s">
        <v>84</v>
      </c>
      <c r="D82" s="102">
        <f t="shared" si="0"/>
        <v>18782.857142857141</v>
      </c>
      <c r="E82" s="98">
        <v>131.47999999999999</v>
      </c>
    </row>
    <row r="83" spans="1:5" s="95" customFormat="1" ht="30" x14ac:dyDescent="0.25">
      <c r="A83" s="96" t="s">
        <v>244</v>
      </c>
      <c r="B83" s="99">
        <v>7.6999999999999999E-2</v>
      </c>
      <c r="C83" s="97" t="s">
        <v>245</v>
      </c>
      <c r="D83" s="102">
        <f t="shared" si="0"/>
        <v>41388.441558441555</v>
      </c>
      <c r="E83" s="98">
        <v>3186.91</v>
      </c>
    </row>
    <row r="84" spans="1:5" s="95" customFormat="1" ht="30" x14ac:dyDescent="0.25">
      <c r="A84" s="96" t="s">
        <v>246</v>
      </c>
      <c r="B84" s="99">
        <v>2.1000000000000001E-2</v>
      </c>
      <c r="C84" s="97" t="s">
        <v>84</v>
      </c>
      <c r="D84" s="102">
        <f t="shared" si="0"/>
        <v>28759.523809523809</v>
      </c>
      <c r="E84" s="98">
        <v>603.95000000000005</v>
      </c>
    </row>
    <row r="85" spans="1:5" s="95" customFormat="1" ht="15" x14ac:dyDescent="0.25">
      <c r="A85" s="96" t="s">
        <v>247</v>
      </c>
      <c r="B85" s="98">
        <v>0.31</v>
      </c>
      <c r="C85" s="97" t="s">
        <v>248</v>
      </c>
      <c r="D85" s="102">
        <f t="shared" si="0"/>
        <v>523.45161290322585</v>
      </c>
      <c r="E85" s="98">
        <v>162.27000000000001</v>
      </c>
    </row>
    <row r="86" spans="1:5" s="95" customFormat="1" ht="15" x14ac:dyDescent="0.25">
      <c r="A86" s="96" t="s">
        <v>249</v>
      </c>
      <c r="B86" s="99">
        <v>1.7999999999999999E-2</v>
      </c>
      <c r="C86" s="97" t="s">
        <v>84</v>
      </c>
      <c r="D86" s="102">
        <f t="shared" si="0"/>
        <v>12388.333333333334</v>
      </c>
      <c r="E86" s="98">
        <v>222.99</v>
      </c>
    </row>
    <row r="87" spans="1:5" s="95" customFormat="1" ht="30" x14ac:dyDescent="0.25">
      <c r="A87" s="96" t="s">
        <v>250</v>
      </c>
      <c r="B87" s="99">
        <v>1.7999999999999999E-2</v>
      </c>
      <c r="C87" s="97" t="s">
        <v>84</v>
      </c>
      <c r="D87" s="102">
        <f t="shared" ref="D87:D113" si="1">E87/B87</f>
        <v>3622.2222222222226</v>
      </c>
      <c r="E87" s="98">
        <v>65.2</v>
      </c>
    </row>
    <row r="88" spans="1:5" s="95" customFormat="1" ht="30" x14ac:dyDescent="0.25">
      <c r="A88" s="96" t="s">
        <v>166</v>
      </c>
      <c r="B88" s="98">
        <v>0.44</v>
      </c>
      <c r="C88" s="97" t="s">
        <v>17</v>
      </c>
      <c r="D88" s="102">
        <f t="shared" si="1"/>
        <v>4412.568181818182</v>
      </c>
      <c r="E88" s="98">
        <v>1941.53</v>
      </c>
    </row>
    <row r="89" spans="1:5" s="95" customFormat="1" ht="45" x14ac:dyDescent="0.25">
      <c r="A89" s="96" t="s">
        <v>251</v>
      </c>
      <c r="B89" s="99">
        <v>1.2E-2</v>
      </c>
      <c r="C89" s="97" t="s">
        <v>84</v>
      </c>
      <c r="D89" s="102">
        <f t="shared" si="1"/>
        <v>15800.833333333334</v>
      </c>
      <c r="E89" s="98">
        <v>189.61</v>
      </c>
    </row>
    <row r="90" spans="1:5" s="95" customFormat="1" ht="15" x14ac:dyDescent="0.25">
      <c r="A90" s="96" t="s">
        <v>252</v>
      </c>
      <c r="B90" s="98">
        <v>0.01</v>
      </c>
      <c r="C90" s="97" t="s">
        <v>17</v>
      </c>
      <c r="D90" s="102">
        <f t="shared" si="1"/>
        <v>123168</v>
      </c>
      <c r="E90" s="98">
        <v>1231.68</v>
      </c>
    </row>
    <row r="91" spans="1:5" s="95" customFormat="1" ht="15" x14ac:dyDescent="0.25">
      <c r="A91" s="96" t="s">
        <v>253</v>
      </c>
      <c r="B91" s="101">
        <v>0.1</v>
      </c>
      <c r="C91" s="97" t="s">
        <v>142</v>
      </c>
      <c r="D91" s="102">
        <f t="shared" si="1"/>
        <v>203.79999999999998</v>
      </c>
      <c r="E91" s="98">
        <v>20.38</v>
      </c>
    </row>
    <row r="92" spans="1:5" s="95" customFormat="1" ht="30" x14ac:dyDescent="0.25">
      <c r="A92" s="96" t="s">
        <v>254</v>
      </c>
      <c r="B92" s="98">
        <v>0.05</v>
      </c>
      <c r="C92" s="97" t="s">
        <v>15</v>
      </c>
      <c r="D92" s="102">
        <f t="shared" si="1"/>
        <v>35527.199999999997</v>
      </c>
      <c r="E92" s="98">
        <v>1776.36</v>
      </c>
    </row>
    <row r="93" spans="1:5" s="95" customFormat="1" ht="30" x14ac:dyDescent="0.25">
      <c r="A93" s="96" t="s">
        <v>255</v>
      </c>
      <c r="B93" s="101">
        <v>1.2</v>
      </c>
      <c r="C93" s="97" t="s">
        <v>12</v>
      </c>
      <c r="D93" s="102">
        <f t="shared" si="1"/>
        <v>365.70833333333337</v>
      </c>
      <c r="E93" s="98">
        <v>438.85</v>
      </c>
    </row>
    <row r="94" spans="1:5" s="95" customFormat="1" ht="15" x14ac:dyDescent="0.25">
      <c r="A94" s="96" t="s">
        <v>256</v>
      </c>
      <c r="B94" s="97" t="s">
        <v>277</v>
      </c>
      <c r="C94" s="97" t="s">
        <v>13</v>
      </c>
      <c r="D94" s="102">
        <f>E94</f>
        <v>75960.28</v>
      </c>
      <c r="E94" s="98">
        <v>75960.28</v>
      </c>
    </row>
    <row r="95" spans="1:5" s="95" customFormat="1" ht="15" x14ac:dyDescent="0.25">
      <c r="A95" s="96" t="s">
        <v>256</v>
      </c>
      <c r="B95" s="97" t="s">
        <v>277</v>
      </c>
      <c r="C95" s="97" t="s">
        <v>13</v>
      </c>
      <c r="D95" s="102">
        <f>E95</f>
        <v>71212.539999999994</v>
      </c>
      <c r="E95" s="98">
        <v>71212.539999999994</v>
      </c>
    </row>
    <row r="96" spans="1:5" s="95" customFormat="1" ht="15" x14ac:dyDescent="0.25">
      <c r="A96" s="96" t="s">
        <v>257</v>
      </c>
      <c r="B96" s="98">
        <v>0.01</v>
      </c>
      <c r="C96" s="97" t="s">
        <v>17</v>
      </c>
      <c r="D96" s="102">
        <f t="shared" si="1"/>
        <v>134305</v>
      </c>
      <c r="E96" s="98">
        <v>1343.05</v>
      </c>
    </row>
    <row r="97" spans="1:5" s="95" customFormat="1" ht="15" x14ac:dyDescent="0.25">
      <c r="A97" s="96" t="s">
        <v>258</v>
      </c>
      <c r="B97" s="97" t="s">
        <v>277</v>
      </c>
      <c r="C97" s="97" t="s">
        <v>13</v>
      </c>
      <c r="D97" s="102">
        <f>E97</f>
        <v>50605.67</v>
      </c>
      <c r="E97" s="98">
        <v>50605.67</v>
      </c>
    </row>
    <row r="98" spans="1:5" s="95" customFormat="1" ht="15" x14ac:dyDescent="0.25">
      <c r="A98" s="96" t="s">
        <v>259</v>
      </c>
      <c r="B98" s="98">
        <v>0.01</v>
      </c>
      <c r="C98" s="97" t="s">
        <v>17</v>
      </c>
      <c r="D98" s="102">
        <f t="shared" si="1"/>
        <v>41717</v>
      </c>
      <c r="E98" s="98">
        <v>417.17</v>
      </c>
    </row>
    <row r="99" spans="1:5" s="95" customFormat="1" ht="15" x14ac:dyDescent="0.25">
      <c r="A99" s="96" t="s">
        <v>260</v>
      </c>
      <c r="B99" s="98">
        <v>0.08</v>
      </c>
      <c r="C99" s="97" t="s">
        <v>15</v>
      </c>
      <c r="D99" s="102">
        <f t="shared" si="1"/>
        <v>17091.125</v>
      </c>
      <c r="E99" s="98">
        <v>1367.29</v>
      </c>
    </row>
    <row r="100" spans="1:5" s="95" customFormat="1" ht="15" x14ac:dyDescent="0.25">
      <c r="A100" s="96" t="s">
        <v>261</v>
      </c>
      <c r="B100" s="98">
        <v>0.01</v>
      </c>
      <c r="C100" s="97" t="s">
        <v>17</v>
      </c>
      <c r="D100" s="102">
        <f t="shared" si="1"/>
        <v>171983</v>
      </c>
      <c r="E100" s="98">
        <v>1719.83</v>
      </c>
    </row>
    <row r="101" spans="1:5" s="95" customFormat="1" ht="30" x14ac:dyDescent="0.25">
      <c r="A101" s="96" t="s">
        <v>262</v>
      </c>
      <c r="B101" s="98">
        <v>0.02</v>
      </c>
      <c r="C101" s="97" t="s">
        <v>17</v>
      </c>
      <c r="D101" s="102">
        <f t="shared" si="1"/>
        <v>54175.5</v>
      </c>
      <c r="E101" s="98">
        <v>1083.51</v>
      </c>
    </row>
    <row r="102" spans="1:5" s="95" customFormat="1" ht="30" x14ac:dyDescent="0.25">
      <c r="A102" s="96" t="s">
        <v>263</v>
      </c>
      <c r="B102" s="99">
        <v>2.1999999999999999E-2</v>
      </c>
      <c r="C102" s="97" t="s">
        <v>15</v>
      </c>
      <c r="D102" s="102">
        <f t="shared" si="1"/>
        <v>48831.36363636364</v>
      </c>
      <c r="E102" s="98">
        <v>1074.29</v>
      </c>
    </row>
    <row r="103" spans="1:5" s="95" customFormat="1" ht="30" x14ac:dyDescent="0.25">
      <c r="A103" s="96" t="s">
        <v>168</v>
      </c>
      <c r="B103" s="100">
        <v>1</v>
      </c>
      <c r="C103" s="97" t="s">
        <v>13</v>
      </c>
      <c r="D103" s="102">
        <f t="shared" si="1"/>
        <v>863.86</v>
      </c>
      <c r="E103" s="98">
        <v>863.86</v>
      </c>
    </row>
    <row r="104" spans="1:5" s="95" customFormat="1" ht="15" x14ac:dyDescent="0.25">
      <c r="A104" s="96" t="s">
        <v>264</v>
      </c>
      <c r="B104" s="98">
        <v>0.02</v>
      </c>
      <c r="C104" s="97" t="s">
        <v>17</v>
      </c>
      <c r="D104" s="102">
        <f t="shared" si="1"/>
        <v>58891.999999999993</v>
      </c>
      <c r="E104" s="98">
        <v>1177.8399999999999</v>
      </c>
    </row>
    <row r="105" spans="1:5" s="95" customFormat="1" ht="15" x14ac:dyDescent="0.25">
      <c r="A105" s="96" t="s">
        <v>265</v>
      </c>
      <c r="B105" s="98">
        <v>0.02</v>
      </c>
      <c r="C105" s="97" t="s">
        <v>17</v>
      </c>
      <c r="D105" s="102">
        <f t="shared" si="1"/>
        <v>143826.5</v>
      </c>
      <c r="E105" s="98">
        <v>2876.53</v>
      </c>
    </row>
    <row r="106" spans="1:5" s="95" customFormat="1" ht="30" x14ac:dyDescent="0.25">
      <c r="A106" s="96" t="s">
        <v>266</v>
      </c>
      <c r="B106" s="99">
        <v>2.1999999999999999E-2</v>
      </c>
      <c r="C106" s="97" t="s">
        <v>15</v>
      </c>
      <c r="D106" s="102">
        <f t="shared" si="1"/>
        <v>126694.09090909091</v>
      </c>
      <c r="E106" s="98">
        <v>2787.27</v>
      </c>
    </row>
    <row r="107" spans="1:5" s="95" customFormat="1" ht="30" x14ac:dyDescent="0.25">
      <c r="A107" s="96" t="s">
        <v>267</v>
      </c>
      <c r="B107" s="101">
        <v>20.2</v>
      </c>
      <c r="C107" s="97" t="s">
        <v>12</v>
      </c>
      <c r="D107" s="102">
        <f t="shared" si="1"/>
        <v>1002.2252475247525</v>
      </c>
      <c r="E107" s="98">
        <v>20244.95</v>
      </c>
    </row>
    <row r="108" spans="1:5" s="95" customFormat="1" ht="15" x14ac:dyDescent="0.25">
      <c r="A108" s="96" t="s">
        <v>268</v>
      </c>
      <c r="B108" s="99">
        <v>8.4000000000000005E-2</v>
      </c>
      <c r="C108" s="97" t="s">
        <v>84</v>
      </c>
      <c r="D108" s="102">
        <f t="shared" si="1"/>
        <v>20111.190476190473</v>
      </c>
      <c r="E108" s="98">
        <v>1689.34</v>
      </c>
    </row>
    <row r="109" spans="1:5" s="95" customFormat="1" ht="15" x14ac:dyDescent="0.25">
      <c r="A109" s="96" t="s">
        <v>269</v>
      </c>
      <c r="B109" s="98">
        <v>0.15</v>
      </c>
      <c r="C109" s="97" t="s">
        <v>15</v>
      </c>
      <c r="D109" s="102">
        <f t="shared" si="1"/>
        <v>2297.8666666666668</v>
      </c>
      <c r="E109" s="98">
        <v>344.68</v>
      </c>
    </row>
    <row r="110" spans="1:5" s="95" customFormat="1" ht="15" x14ac:dyDescent="0.25">
      <c r="A110" s="96" t="s">
        <v>270</v>
      </c>
      <c r="B110" s="98">
        <v>0.04</v>
      </c>
      <c r="C110" s="97" t="s">
        <v>17</v>
      </c>
      <c r="D110" s="102">
        <f t="shared" si="1"/>
        <v>47132</v>
      </c>
      <c r="E110" s="98">
        <v>1885.28</v>
      </c>
    </row>
    <row r="111" spans="1:5" s="95" customFormat="1" ht="15" x14ac:dyDescent="0.25">
      <c r="A111" s="96" t="s">
        <v>271</v>
      </c>
      <c r="B111" s="98">
        <v>0.08</v>
      </c>
      <c r="C111" s="97" t="s">
        <v>272</v>
      </c>
      <c r="D111" s="102">
        <f t="shared" si="1"/>
        <v>111937.625</v>
      </c>
      <c r="E111" s="98">
        <v>8955.01</v>
      </c>
    </row>
    <row r="112" spans="1:5" s="95" customFormat="1" ht="15" x14ac:dyDescent="0.25">
      <c r="A112" s="96" t="s">
        <v>273</v>
      </c>
      <c r="B112" s="98">
        <v>0.15</v>
      </c>
      <c r="C112" s="97" t="s">
        <v>84</v>
      </c>
      <c r="D112" s="102">
        <f t="shared" si="1"/>
        <v>19774.933333333334</v>
      </c>
      <c r="E112" s="98">
        <v>2966.24</v>
      </c>
    </row>
    <row r="113" spans="1:5" s="95" customFormat="1" ht="15" x14ac:dyDescent="0.25">
      <c r="A113" s="96" t="s">
        <v>274</v>
      </c>
      <c r="B113" s="100">
        <v>4</v>
      </c>
      <c r="C113" s="97" t="s">
        <v>275</v>
      </c>
      <c r="D113" s="102">
        <f t="shared" si="1"/>
        <v>2617.2075</v>
      </c>
      <c r="E113" s="98">
        <v>10468.83</v>
      </c>
    </row>
    <row r="114" spans="1:5" s="104" customFormat="1" ht="14.25" x14ac:dyDescent="0.2">
      <c r="A114" s="103" t="s">
        <v>42</v>
      </c>
      <c r="B114" s="45"/>
      <c r="C114" s="45"/>
      <c r="D114" s="45"/>
      <c r="E114" s="45"/>
    </row>
    <row r="115" spans="1:5" s="95" customFormat="1" ht="15" x14ac:dyDescent="0.25">
      <c r="A115" s="96" t="s">
        <v>87</v>
      </c>
      <c r="B115" s="97" t="s">
        <v>22</v>
      </c>
      <c r="C115" s="97" t="s">
        <v>11</v>
      </c>
      <c r="D115" s="98">
        <f>E115</f>
        <v>5556.17</v>
      </c>
      <c r="E115" s="98">
        <v>5556.17</v>
      </c>
    </row>
    <row r="116" spans="1:5" s="95" customFormat="1" ht="15" x14ac:dyDescent="0.25">
      <c r="A116" s="96" t="s">
        <v>68</v>
      </c>
      <c r="B116" s="97" t="s">
        <v>22</v>
      </c>
      <c r="C116" s="97" t="s">
        <v>11</v>
      </c>
      <c r="D116" s="98">
        <f t="shared" ref="D116:D121" si="2">E116</f>
        <v>7200</v>
      </c>
      <c r="E116" s="98">
        <v>7200</v>
      </c>
    </row>
    <row r="117" spans="1:5" s="104" customFormat="1" ht="15" x14ac:dyDescent="0.2">
      <c r="A117" s="103" t="s">
        <v>43</v>
      </c>
      <c r="B117" s="45"/>
      <c r="C117" s="45"/>
      <c r="D117" s="98"/>
      <c r="E117" s="45"/>
    </row>
    <row r="118" spans="1:5" s="95" customFormat="1" ht="15" x14ac:dyDescent="0.25">
      <c r="A118" s="96" t="s">
        <v>72</v>
      </c>
      <c r="B118" s="97" t="s">
        <v>279</v>
      </c>
      <c r="C118" s="97" t="s">
        <v>12</v>
      </c>
      <c r="D118" s="98">
        <f t="shared" si="2"/>
        <v>114021.59</v>
      </c>
      <c r="E118" s="98">
        <v>114021.59</v>
      </c>
    </row>
    <row r="119" spans="1:5" s="104" customFormat="1" ht="15" x14ac:dyDescent="0.2">
      <c r="A119" s="103" t="s">
        <v>9</v>
      </c>
      <c r="B119" s="45"/>
      <c r="C119" s="45"/>
      <c r="D119" s="98"/>
      <c r="E119" s="45"/>
    </row>
    <row r="120" spans="1:5" s="95" customFormat="1" ht="15" x14ac:dyDescent="0.25">
      <c r="A120" s="96" t="s">
        <v>69</v>
      </c>
      <c r="B120" s="97" t="s">
        <v>279</v>
      </c>
      <c r="C120" s="97" t="s">
        <v>12</v>
      </c>
      <c r="D120" s="98">
        <f t="shared" si="2"/>
        <v>268326.25</v>
      </c>
      <c r="E120" s="98">
        <v>268326.25</v>
      </c>
    </row>
    <row r="121" spans="1:5" s="95" customFormat="1" ht="30" x14ac:dyDescent="0.25">
      <c r="A121" s="96" t="s">
        <v>276</v>
      </c>
      <c r="B121" s="97" t="s">
        <v>22</v>
      </c>
      <c r="C121" s="97" t="s">
        <v>11</v>
      </c>
      <c r="D121" s="98">
        <f t="shared" si="2"/>
        <v>6220.5</v>
      </c>
      <c r="E121" s="98">
        <v>6220.5</v>
      </c>
    </row>
    <row r="122" spans="1:5" s="28" customFormat="1" ht="15" x14ac:dyDescent="0.25">
      <c r="A122" s="35" t="s">
        <v>10</v>
      </c>
      <c r="B122" s="40"/>
      <c r="C122" s="40"/>
      <c r="D122" s="60"/>
      <c r="E122" s="61"/>
    </row>
    <row r="123" spans="1:5" s="28" customFormat="1" ht="15" x14ac:dyDescent="0.25">
      <c r="A123" s="36" t="s">
        <v>70</v>
      </c>
      <c r="B123" s="41" t="s">
        <v>21</v>
      </c>
      <c r="C123" s="41" t="s">
        <v>11</v>
      </c>
      <c r="D123" s="58">
        <f>E123</f>
        <v>116226.19700000003</v>
      </c>
      <c r="E123" s="59">
        <f>SUM(E7:E121)*10%</f>
        <v>116226.19700000003</v>
      </c>
    </row>
    <row r="124" spans="1:5" ht="14.25" x14ac:dyDescent="0.2">
      <c r="A124" s="24" t="s">
        <v>24</v>
      </c>
      <c r="B124" s="45" t="s">
        <v>20</v>
      </c>
      <c r="C124" s="25"/>
      <c r="D124" s="50"/>
      <c r="E124" s="26">
        <f>SUM(E6:E123)</f>
        <v>1278488.1670000001</v>
      </c>
    </row>
    <row r="125" spans="1:5" ht="15" x14ac:dyDescent="0.2">
      <c r="D125" s="51"/>
    </row>
    <row r="126" spans="1:5" ht="15" customHeight="1" x14ac:dyDescent="0.2">
      <c r="A126" s="217" t="s">
        <v>282</v>
      </c>
      <c r="B126" s="217"/>
      <c r="C126" s="217"/>
      <c r="D126" s="217"/>
      <c r="E126" s="217"/>
    </row>
    <row r="127" spans="1:5" ht="15" customHeight="1" x14ac:dyDescent="0.2">
      <c r="A127" s="217"/>
      <c r="B127" s="217"/>
      <c r="C127" s="217"/>
      <c r="D127" s="217"/>
      <c r="E127" s="217"/>
    </row>
    <row r="128" spans="1:5" ht="15" customHeight="1" x14ac:dyDescent="0.2">
      <c r="A128" s="218" t="s">
        <v>31</v>
      </c>
      <c r="B128" s="218"/>
      <c r="C128" s="218"/>
      <c r="D128" s="218"/>
      <c r="E128" s="218"/>
    </row>
    <row r="129" spans="1:5" ht="15" customHeight="1" x14ac:dyDescent="0.2">
      <c r="A129" s="218" t="s">
        <v>32</v>
      </c>
      <c r="B129" s="218"/>
      <c r="C129" s="218"/>
      <c r="D129" s="218"/>
      <c r="E129" s="218"/>
    </row>
    <row r="130" spans="1:5" ht="15" customHeight="1" x14ac:dyDescent="0.2">
      <c r="A130" s="219" t="s">
        <v>280</v>
      </c>
      <c r="B130" s="219"/>
      <c r="C130" s="219"/>
      <c r="D130" s="219"/>
      <c r="E130" s="219"/>
    </row>
    <row r="131" spans="1:5" ht="15" customHeight="1" x14ac:dyDescent="0.2">
      <c r="A131" s="219"/>
      <c r="B131" s="219"/>
      <c r="C131" s="219"/>
      <c r="D131" s="219"/>
      <c r="E131" s="219"/>
    </row>
    <row r="132" spans="1:5" ht="12.75" customHeight="1" x14ac:dyDescent="0.2">
      <c r="A132" s="220"/>
      <c r="B132" s="220"/>
      <c r="C132" s="220"/>
      <c r="D132" s="220"/>
      <c r="E132" s="220"/>
    </row>
    <row r="133" spans="1:5" ht="3" hidden="1" customHeight="1" x14ac:dyDescent="0.2">
      <c r="A133" s="106"/>
      <c r="B133" s="47"/>
      <c r="C133" s="47"/>
      <c r="D133" s="52"/>
      <c r="E133" s="47"/>
    </row>
    <row r="134" spans="1:5" ht="15" customHeight="1" x14ac:dyDescent="0.2">
      <c r="A134" s="5" t="s">
        <v>25</v>
      </c>
      <c r="B134" s="94"/>
      <c r="C134" s="94"/>
      <c r="D134" s="54"/>
      <c r="E134" s="94"/>
    </row>
    <row r="135" spans="1:5" ht="15" x14ac:dyDescent="0.2">
      <c r="A135" s="5"/>
      <c r="B135" s="94"/>
      <c r="C135" s="94" t="s">
        <v>20</v>
      </c>
      <c r="D135" s="54" t="s">
        <v>20</v>
      </c>
      <c r="E135" s="94"/>
    </row>
    <row r="136" spans="1:5" ht="15" customHeight="1" x14ac:dyDescent="0.2">
      <c r="A136" s="185" t="s">
        <v>281</v>
      </c>
      <c r="B136" s="185"/>
      <c r="C136" s="189" t="s">
        <v>29</v>
      </c>
      <c r="D136" s="189"/>
      <c r="E136" s="94"/>
    </row>
    <row r="137" spans="1:5" ht="15" customHeight="1" x14ac:dyDescent="0.2">
      <c r="A137" s="189" t="s">
        <v>51</v>
      </c>
      <c r="B137" s="189"/>
      <c r="C137" s="189" t="s">
        <v>26</v>
      </c>
      <c r="D137" s="189"/>
      <c r="E137" s="94"/>
    </row>
    <row r="138" spans="1:5" ht="15" customHeight="1" x14ac:dyDescent="0.2">
      <c r="A138" s="5"/>
      <c r="B138" s="94"/>
      <c r="C138" s="94"/>
      <c r="D138" s="54"/>
      <c r="E138" s="94"/>
    </row>
    <row r="139" spans="1:5" ht="15" customHeight="1" x14ac:dyDescent="0.2">
      <c r="A139" s="185" t="s">
        <v>28</v>
      </c>
      <c r="B139" s="185"/>
      <c r="C139" s="189" t="s">
        <v>29</v>
      </c>
      <c r="D139" s="189"/>
      <c r="E139" s="94"/>
    </row>
    <row r="140" spans="1:5" ht="15" x14ac:dyDescent="0.2">
      <c r="A140" s="13" t="s">
        <v>27</v>
      </c>
      <c r="B140" s="94"/>
      <c r="C140" s="189" t="s">
        <v>26</v>
      </c>
      <c r="D140" s="189"/>
      <c r="E140" s="94"/>
    </row>
    <row r="141" spans="1:5" x14ac:dyDescent="0.2">
      <c r="B141" s="1"/>
      <c r="C141" s="1"/>
      <c r="D141" s="1"/>
      <c r="E141" s="1"/>
    </row>
  </sheetData>
  <mergeCells count="15">
    <mergeCell ref="A1:E1"/>
    <mergeCell ref="A2:E2"/>
    <mergeCell ref="D3:E3"/>
    <mergeCell ref="A136:B136"/>
    <mergeCell ref="A139:B139"/>
    <mergeCell ref="C139:D139"/>
    <mergeCell ref="C140:D140"/>
    <mergeCell ref="A126:E127"/>
    <mergeCell ref="A128:E128"/>
    <mergeCell ref="A129:E129"/>
    <mergeCell ref="A130:E131"/>
    <mergeCell ref="A132:E132"/>
    <mergeCell ref="C136:D136"/>
    <mergeCell ref="A137:B137"/>
    <mergeCell ref="C137:D13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1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D6" sqref="D6:D7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12" t="s">
        <v>346</v>
      </c>
      <c r="B1" s="212"/>
      <c r="C1" s="212"/>
      <c r="D1" s="212"/>
      <c r="E1" s="212"/>
      <c r="F1" s="212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344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3" t="s">
        <v>179</v>
      </c>
      <c r="B5" s="213"/>
      <c r="C5" s="213"/>
      <c r="D5" s="213"/>
      <c r="E5" s="213"/>
      <c r="F5" s="213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7" t="s">
        <v>180</v>
      </c>
      <c r="B6" s="107">
        <v>4</v>
      </c>
      <c r="C6" s="107" t="s">
        <v>181</v>
      </c>
      <c r="D6" s="138">
        <v>4286.6000000000004</v>
      </c>
      <c r="E6" s="107" t="s">
        <v>182</v>
      </c>
      <c r="F6" s="109">
        <v>2312.9</v>
      </c>
      <c r="G6" s="69"/>
      <c r="H6" s="71"/>
      <c r="I6" s="72"/>
      <c r="J6" s="73"/>
      <c r="K6" s="119"/>
      <c r="L6" s="75"/>
      <c r="M6" s="75"/>
      <c r="N6" s="75"/>
      <c r="O6" s="75"/>
      <c r="P6" s="76"/>
      <c r="Q6" s="214"/>
      <c r="R6" s="215"/>
      <c r="S6" s="77"/>
    </row>
    <row r="7" spans="1:19" s="80" customFormat="1" ht="32.25" customHeight="1" x14ac:dyDescent="0.25">
      <c r="A7" s="107" t="s">
        <v>183</v>
      </c>
      <c r="B7" s="107">
        <v>5</v>
      </c>
      <c r="C7" s="107" t="s">
        <v>184</v>
      </c>
      <c r="D7" s="138">
        <f>899.7+503.9</f>
        <v>1403.6</v>
      </c>
      <c r="E7" s="107" t="s">
        <v>185</v>
      </c>
      <c r="F7" s="109">
        <v>1542</v>
      </c>
      <c r="G7" s="69"/>
      <c r="H7" s="71"/>
      <c r="I7" s="72"/>
      <c r="J7" s="73"/>
      <c r="K7" s="119"/>
      <c r="L7" s="75"/>
      <c r="M7" s="75"/>
      <c r="N7" s="75"/>
      <c r="O7" s="75"/>
      <c r="P7" s="76"/>
      <c r="Q7" s="214"/>
      <c r="R7" s="216"/>
      <c r="S7" s="79"/>
    </row>
    <row r="8" spans="1:19" s="80" customFormat="1" ht="46.5" customHeight="1" x14ac:dyDescent="0.25">
      <c r="A8" s="107" t="s">
        <v>186</v>
      </c>
      <c r="B8" s="107">
        <v>67</v>
      </c>
      <c r="C8" s="107" t="s">
        <v>187</v>
      </c>
      <c r="D8" s="109">
        <v>498.8</v>
      </c>
      <c r="E8" s="107" t="s">
        <v>188</v>
      </c>
      <c r="F8" s="109">
        <v>854.4</v>
      </c>
      <c r="G8" s="69"/>
      <c r="H8" s="71"/>
      <c r="I8" s="72"/>
      <c r="J8" s="73"/>
      <c r="K8" s="119"/>
      <c r="L8" s="75"/>
      <c r="M8" s="75"/>
      <c r="N8" s="75"/>
      <c r="O8" s="75"/>
      <c r="P8" s="76"/>
      <c r="Q8" s="214"/>
      <c r="R8" s="215"/>
      <c r="S8" s="79"/>
    </row>
    <row r="9" spans="1:19" s="80" customFormat="1" ht="33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19"/>
      <c r="L9" s="75"/>
      <c r="M9" s="75"/>
      <c r="N9" s="75"/>
      <c r="O9" s="75"/>
      <c r="P9" s="69"/>
      <c r="Q9" s="119"/>
      <c r="R9" s="120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18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9" t="s">
        <v>189</v>
      </c>
      <c r="B11" s="210"/>
      <c r="C11" s="210"/>
      <c r="D11" s="210"/>
      <c r="E11" s="211"/>
      <c r="F11" s="87" t="s">
        <v>190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5" customFormat="1" ht="30" customHeight="1" x14ac:dyDescent="0.25">
      <c r="A12" s="199" t="s">
        <v>192</v>
      </c>
      <c r="B12" s="200"/>
      <c r="C12" s="200"/>
      <c r="D12" s="200"/>
      <c r="E12" s="201"/>
      <c r="F12" s="113">
        <v>-169010.12700000009</v>
      </c>
      <c r="G12" s="114"/>
    </row>
    <row r="13" spans="1:19" s="115" customFormat="1" ht="30" customHeight="1" x14ac:dyDescent="0.25">
      <c r="A13" s="199" t="s">
        <v>193</v>
      </c>
      <c r="B13" s="200"/>
      <c r="C13" s="200"/>
      <c r="D13" s="200"/>
      <c r="E13" s="201"/>
      <c r="F13" s="113">
        <v>260355.58</v>
      </c>
      <c r="G13" s="115" t="s">
        <v>345</v>
      </c>
    </row>
    <row r="14" spans="1:19" s="115" customFormat="1" ht="30" customHeight="1" x14ac:dyDescent="0.25">
      <c r="A14" s="199" t="s">
        <v>194</v>
      </c>
      <c r="B14" s="200"/>
      <c r="C14" s="200"/>
      <c r="D14" s="200"/>
      <c r="E14" s="201"/>
      <c r="F14" s="116">
        <f>SUM(F15:F17)</f>
        <v>1011905.7</v>
      </c>
    </row>
    <row r="15" spans="1:19" s="86" customFormat="1" ht="28.5" customHeight="1" x14ac:dyDescent="0.25">
      <c r="A15" s="206" t="s">
        <v>195</v>
      </c>
      <c r="B15" s="207"/>
      <c r="C15" s="207"/>
      <c r="D15" s="207"/>
      <c r="E15" s="208"/>
      <c r="F15" s="89">
        <f>2408.66+729376.73+38727.24</f>
        <v>770512.63</v>
      </c>
    </row>
    <row r="16" spans="1:19" s="86" customFormat="1" ht="24.75" customHeight="1" x14ac:dyDescent="0.25">
      <c r="A16" s="206" t="s">
        <v>196</v>
      </c>
      <c r="B16" s="207"/>
      <c r="C16" s="207"/>
      <c r="D16" s="207"/>
      <c r="E16" s="208"/>
      <c r="F16" s="89">
        <v>235678.07</v>
      </c>
    </row>
    <row r="17" spans="1:19" s="86" customFormat="1" ht="30" customHeight="1" x14ac:dyDescent="0.25">
      <c r="A17" s="206" t="s">
        <v>197</v>
      </c>
      <c r="B17" s="207"/>
      <c r="C17" s="207"/>
      <c r="D17" s="207"/>
      <c r="E17" s="208"/>
      <c r="F17" s="89">
        <v>5715</v>
      </c>
    </row>
    <row r="18" spans="1:19" s="115" customFormat="1" ht="30" customHeight="1" x14ac:dyDescent="0.25">
      <c r="A18" s="199" t="s">
        <v>198</v>
      </c>
      <c r="B18" s="200"/>
      <c r="C18" s="200"/>
      <c r="D18" s="200"/>
      <c r="E18" s="201"/>
      <c r="F18" s="116">
        <f>SUM(F19:F21)</f>
        <v>974622.74</v>
      </c>
    </row>
    <row r="19" spans="1:19" s="86" customFormat="1" ht="30" customHeight="1" x14ac:dyDescent="0.25">
      <c r="A19" s="206" t="s">
        <v>195</v>
      </c>
      <c r="B19" s="207"/>
      <c r="C19" s="207"/>
      <c r="D19" s="207"/>
      <c r="E19" s="208"/>
      <c r="F19" s="89">
        <f>2408.66+730889.76</f>
        <v>733298.42</v>
      </c>
    </row>
    <row r="20" spans="1:19" s="86" customFormat="1" ht="30" customHeight="1" x14ac:dyDescent="0.25">
      <c r="A20" s="206" t="s">
        <v>196</v>
      </c>
      <c r="B20" s="207"/>
      <c r="C20" s="207"/>
      <c r="D20" s="207"/>
      <c r="E20" s="208"/>
      <c r="F20" s="89">
        <v>235678.07</v>
      </c>
    </row>
    <row r="21" spans="1:19" s="90" customFormat="1" ht="30" customHeight="1" x14ac:dyDescent="0.2">
      <c r="A21" s="206" t="s">
        <v>197</v>
      </c>
      <c r="B21" s="207"/>
      <c r="C21" s="207"/>
      <c r="D21" s="207"/>
      <c r="E21" s="208"/>
      <c r="F21" s="89">
        <v>5646.25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7" customFormat="1" ht="30" customHeight="1" x14ac:dyDescent="0.25">
      <c r="A22" s="199" t="s">
        <v>199</v>
      </c>
      <c r="B22" s="200"/>
      <c r="C22" s="200"/>
      <c r="D22" s="200"/>
      <c r="E22" s="201"/>
      <c r="F22" s="116">
        <f>F12+F18</f>
        <v>805612.6129999999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199" t="s">
        <v>200</v>
      </c>
      <c r="B23" s="200"/>
      <c r="C23" s="200"/>
      <c r="D23" s="200"/>
      <c r="E23" s="201"/>
      <c r="F23" s="116">
        <f>Лист3!E98</f>
        <v>780378.63199999975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9" t="s">
        <v>201</v>
      </c>
      <c r="B24" s="200"/>
      <c r="C24" s="200"/>
      <c r="D24" s="200"/>
      <c r="E24" s="201"/>
      <c r="F24" s="116">
        <f>F22-F23</f>
        <v>25233.981000000145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9" t="s">
        <v>202</v>
      </c>
      <c r="B25" s="200"/>
      <c r="C25" s="200"/>
      <c r="D25" s="200"/>
      <c r="E25" s="201"/>
      <c r="F25" s="113">
        <f>F13+F14-F18</f>
        <v>297638.54000000004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49.5" customHeight="1" x14ac:dyDescent="0.2">
      <c r="A27" s="198" t="s">
        <v>203</v>
      </c>
      <c r="B27" s="198"/>
      <c r="C27" s="198"/>
      <c r="D27" s="198"/>
    </row>
    <row r="28" spans="1:19" s="64" customFormat="1" ht="21.75" customHeight="1" x14ac:dyDescent="0.25">
      <c r="A28" s="202" t="s">
        <v>204</v>
      </c>
      <c r="B28" s="202"/>
      <c r="C28" s="202"/>
      <c r="D28" s="202"/>
    </row>
    <row r="29" spans="1:19" s="64" customFormat="1" ht="22.5" customHeight="1" x14ac:dyDescent="0.25">
      <c r="A29" s="198" t="s">
        <v>44</v>
      </c>
      <c r="B29" s="198"/>
      <c r="C29" s="198"/>
      <c r="D29" s="198"/>
    </row>
    <row r="30" spans="1:19" s="64" customFormat="1" ht="22.5" customHeight="1" x14ac:dyDescent="0.25">
      <c r="A30" s="198" t="s">
        <v>45</v>
      </c>
      <c r="B30" s="198"/>
      <c r="C30" s="198"/>
      <c r="D30" s="65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view="pageBreakPreview" topLeftCell="A67" zoomScale="60" zoomScaleNormal="100" workbookViewId="0">
      <selection activeCell="A95" sqref="A95:XFD97"/>
    </sheetView>
  </sheetViews>
  <sheetFormatPr defaultRowHeight="15" x14ac:dyDescent="0.25"/>
  <cols>
    <col min="1" max="1" width="51.28515625" style="95" customWidth="1"/>
    <col min="2" max="2" width="14.28515625" style="130" customWidth="1"/>
    <col min="3" max="3" width="13.42578125" style="131" customWidth="1"/>
    <col min="4" max="4" width="17.5703125" style="130" customWidth="1"/>
    <col min="5" max="5" width="14.7109375" style="130" customWidth="1"/>
    <col min="6" max="255" width="9.140625" style="95"/>
    <col min="256" max="256" width="8.7109375" style="95" customWidth="1"/>
    <col min="257" max="257" width="31.5703125" style="95" customWidth="1"/>
    <col min="258" max="258" width="13.85546875" style="95" customWidth="1"/>
    <col min="259" max="259" width="19.140625" style="95" customWidth="1"/>
    <col min="260" max="260" width="17.5703125" style="95" customWidth="1"/>
    <col min="261" max="261" width="14.7109375" style="95" customWidth="1"/>
    <col min="262" max="511" width="9.140625" style="95"/>
    <col min="512" max="512" width="8.7109375" style="95" customWidth="1"/>
    <col min="513" max="513" width="31.5703125" style="95" customWidth="1"/>
    <col min="514" max="514" width="13.85546875" style="95" customWidth="1"/>
    <col min="515" max="515" width="19.140625" style="95" customWidth="1"/>
    <col min="516" max="516" width="17.5703125" style="95" customWidth="1"/>
    <col min="517" max="517" width="14.7109375" style="95" customWidth="1"/>
    <col min="518" max="767" width="9.140625" style="95"/>
    <col min="768" max="768" width="8.7109375" style="95" customWidth="1"/>
    <col min="769" max="769" width="31.5703125" style="95" customWidth="1"/>
    <col min="770" max="770" width="13.85546875" style="95" customWidth="1"/>
    <col min="771" max="771" width="19.140625" style="95" customWidth="1"/>
    <col min="772" max="772" width="17.5703125" style="95" customWidth="1"/>
    <col min="773" max="773" width="14.7109375" style="95" customWidth="1"/>
    <col min="774" max="1023" width="9.140625" style="95"/>
    <col min="1024" max="1024" width="8.7109375" style="95" customWidth="1"/>
    <col min="1025" max="1025" width="31.5703125" style="95" customWidth="1"/>
    <col min="1026" max="1026" width="13.85546875" style="95" customWidth="1"/>
    <col min="1027" max="1027" width="19.140625" style="95" customWidth="1"/>
    <col min="1028" max="1028" width="17.5703125" style="95" customWidth="1"/>
    <col min="1029" max="1029" width="14.7109375" style="95" customWidth="1"/>
    <col min="1030" max="1279" width="9.140625" style="95"/>
    <col min="1280" max="1280" width="8.7109375" style="95" customWidth="1"/>
    <col min="1281" max="1281" width="31.5703125" style="95" customWidth="1"/>
    <col min="1282" max="1282" width="13.85546875" style="95" customWidth="1"/>
    <col min="1283" max="1283" width="19.140625" style="95" customWidth="1"/>
    <col min="1284" max="1284" width="17.5703125" style="95" customWidth="1"/>
    <col min="1285" max="1285" width="14.7109375" style="95" customWidth="1"/>
    <col min="1286" max="1535" width="9.140625" style="95"/>
    <col min="1536" max="1536" width="8.7109375" style="95" customWidth="1"/>
    <col min="1537" max="1537" width="31.5703125" style="95" customWidth="1"/>
    <col min="1538" max="1538" width="13.85546875" style="95" customWidth="1"/>
    <col min="1539" max="1539" width="19.140625" style="95" customWidth="1"/>
    <col min="1540" max="1540" width="17.5703125" style="95" customWidth="1"/>
    <col min="1541" max="1541" width="14.7109375" style="95" customWidth="1"/>
    <col min="1542" max="1791" width="9.140625" style="95"/>
    <col min="1792" max="1792" width="8.7109375" style="95" customWidth="1"/>
    <col min="1793" max="1793" width="31.5703125" style="95" customWidth="1"/>
    <col min="1794" max="1794" width="13.85546875" style="95" customWidth="1"/>
    <col min="1795" max="1795" width="19.140625" style="95" customWidth="1"/>
    <col min="1796" max="1796" width="17.5703125" style="95" customWidth="1"/>
    <col min="1797" max="1797" width="14.7109375" style="95" customWidth="1"/>
    <col min="1798" max="2047" width="9.140625" style="95"/>
    <col min="2048" max="2048" width="8.7109375" style="95" customWidth="1"/>
    <col min="2049" max="2049" width="31.5703125" style="95" customWidth="1"/>
    <col min="2050" max="2050" width="13.85546875" style="95" customWidth="1"/>
    <col min="2051" max="2051" width="19.140625" style="95" customWidth="1"/>
    <col min="2052" max="2052" width="17.5703125" style="95" customWidth="1"/>
    <col min="2053" max="2053" width="14.7109375" style="95" customWidth="1"/>
    <col min="2054" max="2303" width="9.140625" style="95"/>
    <col min="2304" max="2304" width="8.7109375" style="95" customWidth="1"/>
    <col min="2305" max="2305" width="31.5703125" style="95" customWidth="1"/>
    <col min="2306" max="2306" width="13.85546875" style="95" customWidth="1"/>
    <col min="2307" max="2307" width="19.140625" style="95" customWidth="1"/>
    <col min="2308" max="2308" width="17.5703125" style="95" customWidth="1"/>
    <col min="2309" max="2309" width="14.7109375" style="95" customWidth="1"/>
    <col min="2310" max="2559" width="9.140625" style="95"/>
    <col min="2560" max="2560" width="8.7109375" style="95" customWidth="1"/>
    <col min="2561" max="2561" width="31.5703125" style="95" customWidth="1"/>
    <col min="2562" max="2562" width="13.85546875" style="95" customWidth="1"/>
    <col min="2563" max="2563" width="19.140625" style="95" customWidth="1"/>
    <col min="2564" max="2564" width="17.5703125" style="95" customWidth="1"/>
    <col min="2565" max="2565" width="14.7109375" style="95" customWidth="1"/>
    <col min="2566" max="2815" width="9.140625" style="95"/>
    <col min="2816" max="2816" width="8.7109375" style="95" customWidth="1"/>
    <col min="2817" max="2817" width="31.5703125" style="95" customWidth="1"/>
    <col min="2818" max="2818" width="13.85546875" style="95" customWidth="1"/>
    <col min="2819" max="2819" width="19.140625" style="95" customWidth="1"/>
    <col min="2820" max="2820" width="17.5703125" style="95" customWidth="1"/>
    <col min="2821" max="2821" width="14.7109375" style="95" customWidth="1"/>
    <col min="2822" max="3071" width="9.140625" style="95"/>
    <col min="3072" max="3072" width="8.7109375" style="95" customWidth="1"/>
    <col min="3073" max="3073" width="31.5703125" style="95" customWidth="1"/>
    <col min="3074" max="3074" width="13.85546875" style="95" customWidth="1"/>
    <col min="3075" max="3075" width="19.140625" style="95" customWidth="1"/>
    <col min="3076" max="3076" width="17.5703125" style="95" customWidth="1"/>
    <col min="3077" max="3077" width="14.7109375" style="95" customWidth="1"/>
    <col min="3078" max="3327" width="9.140625" style="95"/>
    <col min="3328" max="3328" width="8.7109375" style="95" customWidth="1"/>
    <col min="3329" max="3329" width="31.5703125" style="95" customWidth="1"/>
    <col min="3330" max="3330" width="13.85546875" style="95" customWidth="1"/>
    <col min="3331" max="3331" width="19.140625" style="95" customWidth="1"/>
    <col min="3332" max="3332" width="17.5703125" style="95" customWidth="1"/>
    <col min="3333" max="3333" width="14.7109375" style="95" customWidth="1"/>
    <col min="3334" max="3583" width="9.140625" style="95"/>
    <col min="3584" max="3584" width="8.7109375" style="95" customWidth="1"/>
    <col min="3585" max="3585" width="31.5703125" style="95" customWidth="1"/>
    <col min="3586" max="3586" width="13.85546875" style="95" customWidth="1"/>
    <col min="3587" max="3587" width="19.140625" style="95" customWidth="1"/>
    <col min="3588" max="3588" width="17.5703125" style="95" customWidth="1"/>
    <col min="3589" max="3589" width="14.7109375" style="95" customWidth="1"/>
    <col min="3590" max="3839" width="9.140625" style="95"/>
    <col min="3840" max="3840" width="8.7109375" style="95" customWidth="1"/>
    <col min="3841" max="3841" width="31.5703125" style="95" customWidth="1"/>
    <col min="3842" max="3842" width="13.85546875" style="95" customWidth="1"/>
    <col min="3843" max="3843" width="19.140625" style="95" customWidth="1"/>
    <col min="3844" max="3844" width="17.5703125" style="95" customWidth="1"/>
    <col min="3845" max="3845" width="14.7109375" style="95" customWidth="1"/>
    <col min="3846" max="4095" width="9.140625" style="95"/>
    <col min="4096" max="4096" width="8.7109375" style="95" customWidth="1"/>
    <col min="4097" max="4097" width="31.5703125" style="95" customWidth="1"/>
    <col min="4098" max="4098" width="13.85546875" style="95" customWidth="1"/>
    <col min="4099" max="4099" width="19.140625" style="95" customWidth="1"/>
    <col min="4100" max="4100" width="17.5703125" style="95" customWidth="1"/>
    <col min="4101" max="4101" width="14.7109375" style="95" customWidth="1"/>
    <col min="4102" max="4351" width="9.140625" style="95"/>
    <col min="4352" max="4352" width="8.7109375" style="95" customWidth="1"/>
    <col min="4353" max="4353" width="31.5703125" style="95" customWidth="1"/>
    <col min="4354" max="4354" width="13.85546875" style="95" customWidth="1"/>
    <col min="4355" max="4355" width="19.140625" style="95" customWidth="1"/>
    <col min="4356" max="4356" width="17.5703125" style="95" customWidth="1"/>
    <col min="4357" max="4357" width="14.7109375" style="95" customWidth="1"/>
    <col min="4358" max="4607" width="9.140625" style="95"/>
    <col min="4608" max="4608" width="8.7109375" style="95" customWidth="1"/>
    <col min="4609" max="4609" width="31.5703125" style="95" customWidth="1"/>
    <col min="4610" max="4610" width="13.85546875" style="95" customWidth="1"/>
    <col min="4611" max="4611" width="19.140625" style="95" customWidth="1"/>
    <col min="4612" max="4612" width="17.5703125" style="95" customWidth="1"/>
    <col min="4613" max="4613" width="14.7109375" style="95" customWidth="1"/>
    <col min="4614" max="4863" width="9.140625" style="95"/>
    <col min="4864" max="4864" width="8.7109375" style="95" customWidth="1"/>
    <col min="4865" max="4865" width="31.5703125" style="95" customWidth="1"/>
    <col min="4866" max="4866" width="13.85546875" style="95" customWidth="1"/>
    <col min="4867" max="4867" width="19.140625" style="95" customWidth="1"/>
    <col min="4868" max="4868" width="17.5703125" style="95" customWidth="1"/>
    <col min="4869" max="4869" width="14.7109375" style="95" customWidth="1"/>
    <col min="4870" max="5119" width="9.140625" style="95"/>
    <col min="5120" max="5120" width="8.7109375" style="95" customWidth="1"/>
    <col min="5121" max="5121" width="31.5703125" style="95" customWidth="1"/>
    <col min="5122" max="5122" width="13.85546875" style="95" customWidth="1"/>
    <col min="5123" max="5123" width="19.140625" style="95" customWidth="1"/>
    <col min="5124" max="5124" width="17.5703125" style="95" customWidth="1"/>
    <col min="5125" max="5125" width="14.7109375" style="95" customWidth="1"/>
    <col min="5126" max="5375" width="9.140625" style="95"/>
    <col min="5376" max="5376" width="8.7109375" style="95" customWidth="1"/>
    <col min="5377" max="5377" width="31.5703125" style="95" customWidth="1"/>
    <col min="5378" max="5378" width="13.85546875" style="95" customWidth="1"/>
    <col min="5379" max="5379" width="19.140625" style="95" customWidth="1"/>
    <col min="5380" max="5380" width="17.5703125" style="95" customWidth="1"/>
    <col min="5381" max="5381" width="14.7109375" style="95" customWidth="1"/>
    <col min="5382" max="5631" width="9.140625" style="95"/>
    <col min="5632" max="5632" width="8.7109375" style="95" customWidth="1"/>
    <col min="5633" max="5633" width="31.5703125" style="95" customWidth="1"/>
    <col min="5634" max="5634" width="13.85546875" style="95" customWidth="1"/>
    <col min="5635" max="5635" width="19.140625" style="95" customWidth="1"/>
    <col min="5636" max="5636" width="17.5703125" style="95" customWidth="1"/>
    <col min="5637" max="5637" width="14.7109375" style="95" customWidth="1"/>
    <col min="5638" max="5887" width="9.140625" style="95"/>
    <col min="5888" max="5888" width="8.7109375" style="95" customWidth="1"/>
    <col min="5889" max="5889" width="31.5703125" style="95" customWidth="1"/>
    <col min="5890" max="5890" width="13.85546875" style="95" customWidth="1"/>
    <col min="5891" max="5891" width="19.140625" style="95" customWidth="1"/>
    <col min="5892" max="5892" width="17.5703125" style="95" customWidth="1"/>
    <col min="5893" max="5893" width="14.7109375" style="95" customWidth="1"/>
    <col min="5894" max="6143" width="9.140625" style="95"/>
    <col min="6144" max="6144" width="8.7109375" style="95" customWidth="1"/>
    <col min="6145" max="6145" width="31.5703125" style="95" customWidth="1"/>
    <col min="6146" max="6146" width="13.85546875" style="95" customWidth="1"/>
    <col min="6147" max="6147" width="19.140625" style="95" customWidth="1"/>
    <col min="6148" max="6148" width="17.5703125" style="95" customWidth="1"/>
    <col min="6149" max="6149" width="14.7109375" style="95" customWidth="1"/>
    <col min="6150" max="6399" width="9.140625" style="95"/>
    <col min="6400" max="6400" width="8.7109375" style="95" customWidth="1"/>
    <col min="6401" max="6401" width="31.5703125" style="95" customWidth="1"/>
    <col min="6402" max="6402" width="13.85546875" style="95" customWidth="1"/>
    <col min="6403" max="6403" width="19.140625" style="95" customWidth="1"/>
    <col min="6404" max="6404" width="17.5703125" style="95" customWidth="1"/>
    <col min="6405" max="6405" width="14.7109375" style="95" customWidth="1"/>
    <col min="6406" max="6655" width="9.140625" style="95"/>
    <col min="6656" max="6656" width="8.7109375" style="95" customWidth="1"/>
    <col min="6657" max="6657" width="31.5703125" style="95" customWidth="1"/>
    <col min="6658" max="6658" width="13.85546875" style="95" customWidth="1"/>
    <col min="6659" max="6659" width="19.140625" style="95" customWidth="1"/>
    <col min="6660" max="6660" width="17.5703125" style="95" customWidth="1"/>
    <col min="6661" max="6661" width="14.7109375" style="95" customWidth="1"/>
    <col min="6662" max="6911" width="9.140625" style="95"/>
    <col min="6912" max="6912" width="8.7109375" style="95" customWidth="1"/>
    <col min="6913" max="6913" width="31.5703125" style="95" customWidth="1"/>
    <col min="6914" max="6914" width="13.85546875" style="95" customWidth="1"/>
    <col min="6915" max="6915" width="19.140625" style="95" customWidth="1"/>
    <col min="6916" max="6916" width="17.5703125" style="95" customWidth="1"/>
    <col min="6917" max="6917" width="14.7109375" style="95" customWidth="1"/>
    <col min="6918" max="7167" width="9.140625" style="95"/>
    <col min="7168" max="7168" width="8.7109375" style="95" customWidth="1"/>
    <col min="7169" max="7169" width="31.5703125" style="95" customWidth="1"/>
    <col min="7170" max="7170" width="13.85546875" style="95" customWidth="1"/>
    <col min="7171" max="7171" width="19.140625" style="95" customWidth="1"/>
    <col min="7172" max="7172" width="17.5703125" style="95" customWidth="1"/>
    <col min="7173" max="7173" width="14.7109375" style="95" customWidth="1"/>
    <col min="7174" max="7423" width="9.140625" style="95"/>
    <col min="7424" max="7424" width="8.7109375" style="95" customWidth="1"/>
    <col min="7425" max="7425" width="31.5703125" style="95" customWidth="1"/>
    <col min="7426" max="7426" width="13.85546875" style="95" customWidth="1"/>
    <col min="7427" max="7427" width="19.140625" style="95" customWidth="1"/>
    <col min="7428" max="7428" width="17.5703125" style="95" customWidth="1"/>
    <col min="7429" max="7429" width="14.7109375" style="95" customWidth="1"/>
    <col min="7430" max="7679" width="9.140625" style="95"/>
    <col min="7680" max="7680" width="8.7109375" style="95" customWidth="1"/>
    <col min="7681" max="7681" width="31.5703125" style="95" customWidth="1"/>
    <col min="7682" max="7682" width="13.85546875" style="95" customWidth="1"/>
    <col min="7683" max="7683" width="19.140625" style="95" customWidth="1"/>
    <col min="7684" max="7684" width="17.5703125" style="95" customWidth="1"/>
    <col min="7685" max="7685" width="14.7109375" style="95" customWidth="1"/>
    <col min="7686" max="7935" width="9.140625" style="95"/>
    <col min="7936" max="7936" width="8.7109375" style="95" customWidth="1"/>
    <col min="7937" max="7937" width="31.5703125" style="95" customWidth="1"/>
    <col min="7938" max="7938" width="13.85546875" style="95" customWidth="1"/>
    <col min="7939" max="7939" width="19.140625" style="95" customWidth="1"/>
    <col min="7940" max="7940" width="17.5703125" style="95" customWidth="1"/>
    <col min="7941" max="7941" width="14.7109375" style="95" customWidth="1"/>
    <col min="7942" max="8191" width="9.140625" style="95"/>
    <col min="8192" max="8192" width="8.7109375" style="95" customWidth="1"/>
    <col min="8193" max="8193" width="31.5703125" style="95" customWidth="1"/>
    <col min="8194" max="8194" width="13.85546875" style="95" customWidth="1"/>
    <col min="8195" max="8195" width="19.140625" style="95" customWidth="1"/>
    <col min="8196" max="8196" width="17.5703125" style="95" customWidth="1"/>
    <col min="8197" max="8197" width="14.7109375" style="95" customWidth="1"/>
    <col min="8198" max="8447" width="9.140625" style="95"/>
    <col min="8448" max="8448" width="8.7109375" style="95" customWidth="1"/>
    <col min="8449" max="8449" width="31.5703125" style="95" customWidth="1"/>
    <col min="8450" max="8450" width="13.85546875" style="95" customWidth="1"/>
    <col min="8451" max="8451" width="19.140625" style="95" customWidth="1"/>
    <col min="8452" max="8452" width="17.5703125" style="95" customWidth="1"/>
    <col min="8453" max="8453" width="14.7109375" style="95" customWidth="1"/>
    <col min="8454" max="8703" width="9.140625" style="95"/>
    <col min="8704" max="8704" width="8.7109375" style="95" customWidth="1"/>
    <col min="8705" max="8705" width="31.5703125" style="95" customWidth="1"/>
    <col min="8706" max="8706" width="13.85546875" style="95" customWidth="1"/>
    <col min="8707" max="8707" width="19.140625" style="95" customWidth="1"/>
    <col min="8708" max="8708" width="17.5703125" style="95" customWidth="1"/>
    <col min="8709" max="8709" width="14.7109375" style="95" customWidth="1"/>
    <col min="8710" max="8959" width="9.140625" style="95"/>
    <col min="8960" max="8960" width="8.7109375" style="95" customWidth="1"/>
    <col min="8961" max="8961" width="31.5703125" style="95" customWidth="1"/>
    <col min="8962" max="8962" width="13.85546875" style="95" customWidth="1"/>
    <col min="8963" max="8963" width="19.140625" style="95" customWidth="1"/>
    <col min="8964" max="8964" width="17.5703125" style="95" customWidth="1"/>
    <col min="8965" max="8965" width="14.7109375" style="95" customWidth="1"/>
    <col min="8966" max="9215" width="9.140625" style="95"/>
    <col min="9216" max="9216" width="8.7109375" style="95" customWidth="1"/>
    <col min="9217" max="9217" width="31.5703125" style="95" customWidth="1"/>
    <col min="9218" max="9218" width="13.85546875" style="95" customWidth="1"/>
    <col min="9219" max="9219" width="19.140625" style="95" customWidth="1"/>
    <col min="9220" max="9220" width="17.5703125" style="95" customWidth="1"/>
    <col min="9221" max="9221" width="14.7109375" style="95" customWidth="1"/>
    <col min="9222" max="9471" width="9.140625" style="95"/>
    <col min="9472" max="9472" width="8.7109375" style="95" customWidth="1"/>
    <col min="9473" max="9473" width="31.5703125" style="95" customWidth="1"/>
    <col min="9474" max="9474" width="13.85546875" style="95" customWidth="1"/>
    <col min="9475" max="9475" width="19.140625" style="95" customWidth="1"/>
    <col min="9476" max="9476" width="17.5703125" style="95" customWidth="1"/>
    <col min="9477" max="9477" width="14.7109375" style="95" customWidth="1"/>
    <col min="9478" max="9727" width="9.140625" style="95"/>
    <col min="9728" max="9728" width="8.7109375" style="95" customWidth="1"/>
    <col min="9729" max="9729" width="31.5703125" style="95" customWidth="1"/>
    <col min="9730" max="9730" width="13.85546875" style="95" customWidth="1"/>
    <col min="9731" max="9731" width="19.140625" style="95" customWidth="1"/>
    <col min="9732" max="9732" width="17.5703125" style="95" customWidth="1"/>
    <col min="9733" max="9733" width="14.7109375" style="95" customWidth="1"/>
    <col min="9734" max="9983" width="9.140625" style="95"/>
    <col min="9984" max="9984" width="8.7109375" style="95" customWidth="1"/>
    <col min="9985" max="9985" width="31.5703125" style="95" customWidth="1"/>
    <col min="9986" max="9986" width="13.85546875" style="95" customWidth="1"/>
    <col min="9987" max="9987" width="19.140625" style="95" customWidth="1"/>
    <col min="9988" max="9988" width="17.5703125" style="95" customWidth="1"/>
    <col min="9989" max="9989" width="14.7109375" style="95" customWidth="1"/>
    <col min="9990" max="10239" width="9.140625" style="95"/>
    <col min="10240" max="10240" width="8.7109375" style="95" customWidth="1"/>
    <col min="10241" max="10241" width="31.5703125" style="95" customWidth="1"/>
    <col min="10242" max="10242" width="13.85546875" style="95" customWidth="1"/>
    <col min="10243" max="10243" width="19.140625" style="95" customWidth="1"/>
    <col min="10244" max="10244" width="17.5703125" style="95" customWidth="1"/>
    <col min="10245" max="10245" width="14.7109375" style="95" customWidth="1"/>
    <col min="10246" max="10495" width="9.140625" style="95"/>
    <col min="10496" max="10496" width="8.7109375" style="95" customWidth="1"/>
    <col min="10497" max="10497" width="31.5703125" style="95" customWidth="1"/>
    <col min="10498" max="10498" width="13.85546875" style="95" customWidth="1"/>
    <col min="10499" max="10499" width="19.140625" style="95" customWidth="1"/>
    <col min="10500" max="10500" width="17.5703125" style="95" customWidth="1"/>
    <col min="10501" max="10501" width="14.7109375" style="95" customWidth="1"/>
    <col min="10502" max="10751" width="9.140625" style="95"/>
    <col min="10752" max="10752" width="8.7109375" style="95" customWidth="1"/>
    <col min="10753" max="10753" width="31.5703125" style="95" customWidth="1"/>
    <col min="10754" max="10754" width="13.85546875" style="95" customWidth="1"/>
    <col min="10755" max="10755" width="19.140625" style="95" customWidth="1"/>
    <col min="10756" max="10756" width="17.5703125" style="95" customWidth="1"/>
    <col min="10757" max="10757" width="14.7109375" style="95" customWidth="1"/>
    <col min="10758" max="11007" width="9.140625" style="95"/>
    <col min="11008" max="11008" width="8.7109375" style="95" customWidth="1"/>
    <col min="11009" max="11009" width="31.5703125" style="95" customWidth="1"/>
    <col min="11010" max="11010" width="13.85546875" style="95" customWidth="1"/>
    <col min="11011" max="11011" width="19.140625" style="95" customWidth="1"/>
    <col min="11012" max="11012" width="17.5703125" style="95" customWidth="1"/>
    <col min="11013" max="11013" width="14.7109375" style="95" customWidth="1"/>
    <col min="11014" max="11263" width="9.140625" style="95"/>
    <col min="11264" max="11264" width="8.7109375" style="95" customWidth="1"/>
    <col min="11265" max="11265" width="31.5703125" style="95" customWidth="1"/>
    <col min="11266" max="11266" width="13.85546875" style="95" customWidth="1"/>
    <col min="11267" max="11267" width="19.140625" style="95" customWidth="1"/>
    <col min="11268" max="11268" width="17.5703125" style="95" customWidth="1"/>
    <col min="11269" max="11269" width="14.7109375" style="95" customWidth="1"/>
    <col min="11270" max="11519" width="9.140625" style="95"/>
    <col min="11520" max="11520" width="8.7109375" style="95" customWidth="1"/>
    <col min="11521" max="11521" width="31.5703125" style="95" customWidth="1"/>
    <col min="11522" max="11522" width="13.85546875" style="95" customWidth="1"/>
    <col min="11523" max="11523" width="19.140625" style="95" customWidth="1"/>
    <col min="11524" max="11524" width="17.5703125" style="95" customWidth="1"/>
    <col min="11525" max="11525" width="14.7109375" style="95" customWidth="1"/>
    <col min="11526" max="11775" width="9.140625" style="95"/>
    <col min="11776" max="11776" width="8.7109375" style="95" customWidth="1"/>
    <col min="11777" max="11777" width="31.5703125" style="95" customWidth="1"/>
    <col min="11778" max="11778" width="13.85546875" style="95" customWidth="1"/>
    <col min="11779" max="11779" width="19.140625" style="95" customWidth="1"/>
    <col min="11780" max="11780" width="17.5703125" style="95" customWidth="1"/>
    <col min="11781" max="11781" width="14.7109375" style="95" customWidth="1"/>
    <col min="11782" max="12031" width="9.140625" style="95"/>
    <col min="12032" max="12032" width="8.7109375" style="95" customWidth="1"/>
    <col min="12033" max="12033" width="31.5703125" style="95" customWidth="1"/>
    <col min="12034" max="12034" width="13.85546875" style="95" customWidth="1"/>
    <col min="12035" max="12035" width="19.140625" style="95" customWidth="1"/>
    <col min="12036" max="12036" width="17.5703125" style="95" customWidth="1"/>
    <col min="12037" max="12037" width="14.7109375" style="95" customWidth="1"/>
    <col min="12038" max="12287" width="9.140625" style="95"/>
    <col min="12288" max="12288" width="8.7109375" style="95" customWidth="1"/>
    <col min="12289" max="12289" width="31.5703125" style="95" customWidth="1"/>
    <col min="12290" max="12290" width="13.85546875" style="95" customWidth="1"/>
    <col min="12291" max="12291" width="19.140625" style="95" customWidth="1"/>
    <col min="12292" max="12292" width="17.5703125" style="95" customWidth="1"/>
    <col min="12293" max="12293" width="14.7109375" style="95" customWidth="1"/>
    <col min="12294" max="12543" width="9.140625" style="95"/>
    <col min="12544" max="12544" width="8.7109375" style="95" customWidth="1"/>
    <col min="12545" max="12545" width="31.5703125" style="95" customWidth="1"/>
    <col min="12546" max="12546" width="13.85546875" style="95" customWidth="1"/>
    <col min="12547" max="12547" width="19.140625" style="95" customWidth="1"/>
    <col min="12548" max="12548" width="17.5703125" style="95" customWidth="1"/>
    <col min="12549" max="12549" width="14.7109375" style="95" customWidth="1"/>
    <col min="12550" max="12799" width="9.140625" style="95"/>
    <col min="12800" max="12800" width="8.7109375" style="95" customWidth="1"/>
    <col min="12801" max="12801" width="31.5703125" style="95" customWidth="1"/>
    <col min="12802" max="12802" width="13.85546875" style="95" customWidth="1"/>
    <col min="12803" max="12803" width="19.140625" style="95" customWidth="1"/>
    <col min="12804" max="12804" width="17.5703125" style="95" customWidth="1"/>
    <col min="12805" max="12805" width="14.7109375" style="95" customWidth="1"/>
    <col min="12806" max="13055" width="9.140625" style="95"/>
    <col min="13056" max="13056" width="8.7109375" style="95" customWidth="1"/>
    <col min="13057" max="13057" width="31.5703125" style="95" customWidth="1"/>
    <col min="13058" max="13058" width="13.85546875" style="95" customWidth="1"/>
    <col min="13059" max="13059" width="19.140625" style="95" customWidth="1"/>
    <col min="13060" max="13060" width="17.5703125" style="95" customWidth="1"/>
    <col min="13061" max="13061" width="14.7109375" style="95" customWidth="1"/>
    <col min="13062" max="13311" width="9.140625" style="95"/>
    <col min="13312" max="13312" width="8.7109375" style="95" customWidth="1"/>
    <col min="13313" max="13313" width="31.5703125" style="95" customWidth="1"/>
    <col min="13314" max="13314" width="13.85546875" style="95" customWidth="1"/>
    <col min="13315" max="13315" width="19.140625" style="95" customWidth="1"/>
    <col min="13316" max="13316" width="17.5703125" style="95" customWidth="1"/>
    <col min="13317" max="13317" width="14.7109375" style="95" customWidth="1"/>
    <col min="13318" max="13567" width="9.140625" style="95"/>
    <col min="13568" max="13568" width="8.7109375" style="95" customWidth="1"/>
    <col min="13569" max="13569" width="31.5703125" style="95" customWidth="1"/>
    <col min="13570" max="13570" width="13.85546875" style="95" customWidth="1"/>
    <col min="13571" max="13571" width="19.140625" style="95" customWidth="1"/>
    <col min="13572" max="13572" width="17.5703125" style="95" customWidth="1"/>
    <col min="13573" max="13573" width="14.7109375" style="95" customWidth="1"/>
    <col min="13574" max="13823" width="9.140625" style="95"/>
    <col min="13824" max="13824" width="8.7109375" style="95" customWidth="1"/>
    <col min="13825" max="13825" width="31.5703125" style="95" customWidth="1"/>
    <col min="13826" max="13826" width="13.85546875" style="95" customWidth="1"/>
    <col min="13827" max="13827" width="19.140625" style="95" customWidth="1"/>
    <col min="13828" max="13828" width="17.5703125" style="95" customWidth="1"/>
    <col min="13829" max="13829" width="14.7109375" style="95" customWidth="1"/>
    <col min="13830" max="14079" width="9.140625" style="95"/>
    <col min="14080" max="14080" width="8.7109375" style="95" customWidth="1"/>
    <col min="14081" max="14081" width="31.5703125" style="95" customWidth="1"/>
    <col min="14082" max="14082" width="13.85546875" style="95" customWidth="1"/>
    <col min="14083" max="14083" width="19.140625" style="95" customWidth="1"/>
    <col min="14084" max="14084" width="17.5703125" style="95" customWidth="1"/>
    <col min="14085" max="14085" width="14.7109375" style="95" customWidth="1"/>
    <col min="14086" max="14335" width="9.140625" style="95"/>
    <col min="14336" max="14336" width="8.7109375" style="95" customWidth="1"/>
    <col min="14337" max="14337" width="31.5703125" style="95" customWidth="1"/>
    <col min="14338" max="14338" width="13.85546875" style="95" customWidth="1"/>
    <col min="14339" max="14339" width="19.140625" style="95" customWidth="1"/>
    <col min="14340" max="14340" width="17.5703125" style="95" customWidth="1"/>
    <col min="14341" max="14341" width="14.7109375" style="95" customWidth="1"/>
    <col min="14342" max="14591" width="9.140625" style="95"/>
    <col min="14592" max="14592" width="8.7109375" style="95" customWidth="1"/>
    <col min="14593" max="14593" width="31.5703125" style="95" customWidth="1"/>
    <col min="14594" max="14594" width="13.85546875" style="95" customWidth="1"/>
    <col min="14595" max="14595" width="19.140625" style="95" customWidth="1"/>
    <col min="14596" max="14596" width="17.5703125" style="95" customWidth="1"/>
    <col min="14597" max="14597" width="14.7109375" style="95" customWidth="1"/>
    <col min="14598" max="14847" width="9.140625" style="95"/>
    <col min="14848" max="14848" width="8.7109375" style="95" customWidth="1"/>
    <col min="14849" max="14849" width="31.5703125" style="95" customWidth="1"/>
    <col min="14850" max="14850" width="13.85546875" style="95" customWidth="1"/>
    <col min="14851" max="14851" width="19.140625" style="95" customWidth="1"/>
    <col min="14852" max="14852" width="17.5703125" style="95" customWidth="1"/>
    <col min="14853" max="14853" width="14.7109375" style="95" customWidth="1"/>
    <col min="14854" max="15103" width="9.140625" style="95"/>
    <col min="15104" max="15104" width="8.7109375" style="95" customWidth="1"/>
    <col min="15105" max="15105" width="31.5703125" style="95" customWidth="1"/>
    <col min="15106" max="15106" width="13.85546875" style="95" customWidth="1"/>
    <col min="15107" max="15107" width="19.140625" style="95" customWidth="1"/>
    <col min="15108" max="15108" width="17.5703125" style="95" customWidth="1"/>
    <col min="15109" max="15109" width="14.7109375" style="95" customWidth="1"/>
    <col min="15110" max="15359" width="9.140625" style="95"/>
    <col min="15360" max="15360" width="8.7109375" style="95" customWidth="1"/>
    <col min="15361" max="15361" width="31.5703125" style="95" customWidth="1"/>
    <col min="15362" max="15362" width="13.85546875" style="95" customWidth="1"/>
    <col min="15363" max="15363" width="19.140625" style="95" customWidth="1"/>
    <col min="15364" max="15364" width="17.5703125" style="95" customWidth="1"/>
    <col min="15365" max="15365" width="14.7109375" style="95" customWidth="1"/>
    <col min="15366" max="15615" width="9.140625" style="95"/>
    <col min="15616" max="15616" width="8.7109375" style="95" customWidth="1"/>
    <col min="15617" max="15617" width="31.5703125" style="95" customWidth="1"/>
    <col min="15618" max="15618" width="13.85546875" style="95" customWidth="1"/>
    <col min="15619" max="15619" width="19.140625" style="95" customWidth="1"/>
    <col min="15620" max="15620" width="17.5703125" style="95" customWidth="1"/>
    <col min="15621" max="15621" width="14.7109375" style="95" customWidth="1"/>
    <col min="15622" max="15871" width="9.140625" style="95"/>
    <col min="15872" max="15872" width="8.7109375" style="95" customWidth="1"/>
    <col min="15873" max="15873" width="31.5703125" style="95" customWidth="1"/>
    <col min="15874" max="15874" width="13.85546875" style="95" customWidth="1"/>
    <col min="15875" max="15875" width="19.140625" style="95" customWidth="1"/>
    <col min="15876" max="15876" width="17.5703125" style="95" customWidth="1"/>
    <col min="15877" max="15877" width="14.7109375" style="95" customWidth="1"/>
    <col min="15878" max="16127" width="9.140625" style="95"/>
    <col min="16128" max="16128" width="8.7109375" style="95" customWidth="1"/>
    <col min="16129" max="16129" width="31.5703125" style="95" customWidth="1"/>
    <col min="16130" max="16130" width="13.85546875" style="95" customWidth="1"/>
    <col min="16131" max="16131" width="19.140625" style="95" customWidth="1"/>
    <col min="16132" max="16132" width="17.5703125" style="95" customWidth="1"/>
    <col min="16133" max="16133" width="14.7109375" style="95" customWidth="1"/>
    <col min="16134" max="16384" width="9.140625" style="95"/>
  </cols>
  <sheetData>
    <row r="1" spans="1:5" ht="23.25" customHeight="1" x14ac:dyDescent="0.25">
      <c r="E1" s="131"/>
    </row>
    <row r="2" spans="1:5" x14ac:dyDescent="0.25">
      <c r="A2" s="95" t="s">
        <v>285</v>
      </c>
    </row>
    <row r="3" spans="1:5" ht="15.75" customHeight="1" x14ac:dyDescent="0.25">
      <c r="B3" s="122" t="s">
        <v>340</v>
      </c>
    </row>
    <row r="4" spans="1:5" x14ac:dyDescent="0.25">
      <c r="B4" s="122" t="s">
        <v>286</v>
      </c>
      <c r="C4" s="132"/>
      <c r="D4" s="122"/>
    </row>
    <row r="5" spans="1:5" x14ac:dyDescent="0.25">
      <c r="B5" s="122" t="s">
        <v>287</v>
      </c>
      <c r="C5" s="132"/>
      <c r="D5" s="122"/>
    </row>
    <row r="6" spans="1:5" ht="26.25" customHeight="1" x14ac:dyDescent="0.25">
      <c r="A6" s="121" t="s">
        <v>288</v>
      </c>
      <c r="E6" s="122" t="s">
        <v>289</v>
      </c>
    </row>
    <row r="8" spans="1:5" ht="28.5" customHeight="1" x14ac:dyDescent="0.25">
      <c r="A8" s="221" t="s">
        <v>341</v>
      </c>
      <c r="B8" s="221"/>
      <c r="C8" s="221"/>
      <c r="D8" s="221"/>
      <c r="E8" s="221"/>
    </row>
    <row r="9" spans="1:5" ht="30" customHeight="1" x14ac:dyDescent="0.25">
      <c r="A9" s="221" t="s">
        <v>290</v>
      </c>
      <c r="B9" s="221"/>
      <c r="C9" s="221"/>
      <c r="D9" s="221"/>
      <c r="E9" s="221"/>
    </row>
    <row r="10" spans="1:5" ht="32.25" customHeight="1" x14ac:dyDescent="0.25">
      <c r="A10" s="221" t="s">
        <v>291</v>
      </c>
      <c r="B10" s="221"/>
      <c r="C10" s="221"/>
      <c r="D10" s="221"/>
      <c r="E10" s="221"/>
    </row>
    <row r="11" spans="1:5" ht="30" customHeight="1" x14ac:dyDescent="0.25">
      <c r="A11" s="221" t="s">
        <v>292</v>
      </c>
      <c r="B11" s="221"/>
      <c r="C11" s="221"/>
      <c r="D11" s="221"/>
      <c r="E11" s="221"/>
    </row>
    <row r="12" spans="1:5" ht="29.25" customHeight="1" x14ac:dyDescent="0.25">
      <c r="A12" s="221" t="s">
        <v>293</v>
      </c>
      <c r="B12" s="221"/>
      <c r="C12" s="221"/>
      <c r="D12" s="221"/>
      <c r="E12" s="221"/>
    </row>
    <row r="13" spans="1:5" ht="28.5" customHeight="1" x14ac:dyDescent="0.25">
      <c r="A13" s="221" t="s">
        <v>294</v>
      </c>
      <c r="B13" s="221"/>
      <c r="C13" s="221"/>
      <c r="D13" s="221"/>
      <c r="E13" s="221"/>
    </row>
    <row r="14" spans="1:5" ht="15.75" customHeight="1" x14ac:dyDescent="0.25"/>
    <row r="15" spans="1:5" ht="135" x14ac:dyDescent="0.25">
      <c r="A15" s="125" t="s">
        <v>2</v>
      </c>
      <c r="B15" s="126" t="s">
        <v>296</v>
      </c>
      <c r="C15" s="126" t="s">
        <v>0</v>
      </c>
      <c r="D15" s="126" t="s">
        <v>295</v>
      </c>
      <c r="E15" s="126" t="s">
        <v>1</v>
      </c>
    </row>
    <row r="16" spans="1:5" s="104" customFormat="1" ht="14.25" x14ac:dyDescent="0.2">
      <c r="A16" s="128" t="s">
        <v>8</v>
      </c>
      <c r="B16" s="133"/>
      <c r="C16" s="133"/>
      <c r="D16" s="133"/>
      <c r="E16" s="133"/>
    </row>
    <row r="17" spans="1:5" x14ac:dyDescent="0.25">
      <c r="A17" s="127" t="s">
        <v>54</v>
      </c>
      <c r="B17" s="134" t="s">
        <v>21</v>
      </c>
      <c r="C17" s="126" t="s">
        <v>11</v>
      </c>
      <c r="D17" s="134">
        <v>0.13</v>
      </c>
      <c r="E17" s="134">
        <v>8875.93</v>
      </c>
    </row>
    <row r="18" spans="1:5" s="104" customFormat="1" ht="28.5" x14ac:dyDescent="0.2">
      <c r="A18" s="128" t="s">
        <v>299</v>
      </c>
      <c r="B18" s="133"/>
      <c r="C18" s="133"/>
      <c r="D18" s="133"/>
      <c r="E18" s="133"/>
    </row>
    <row r="19" spans="1:5" ht="30" x14ac:dyDescent="0.25">
      <c r="A19" s="127" t="s">
        <v>300</v>
      </c>
      <c r="B19" s="134">
        <v>1</v>
      </c>
      <c r="C19" s="126" t="s">
        <v>125</v>
      </c>
      <c r="D19" s="134">
        <f>E19/B19</f>
        <v>957.44</v>
      </c>
      <c r="E19" s="134">
        <v>957.44</v>
      </c>
    </row>
    <row r="20" spans="1:5" ht="30" x14ac:dyDescent="0.25">
      <c r="A20" s="127" t="s">
        <v>301</v>
      </c>
      <c r="B20" s="134">
        <v>0.08</v>
      </c>
      <c r="C20" s="126" t="s">
        <v>17</v>
      </c>
      <c r="D20" s="134">
        <f t="shared" ref="D20:D80" si="0">E20/B20</f>
        <v>6509.25</v>
      </c>
      <c r="E20" s="134">
        <v>520.74</v>
      </c>
    </row>
    <row r="21" spans="1:5" ht="45" x14ac:dyDescent="0.25">
      <c r="A21" s="127" t="s">
        <v>302</v>
      </c>
      <c r="B21" s="134">
        <v>0.15</v>
      </c>
      <c r="C21" s="126" t="s">
        <v>17</v>
      </c>
      <c r="D21" s="134">
        <f t="shared" si="0"/>
        <v>2996.2666666666669</v>
      </c>
      <c r="E21" s="134">
        <v>449.44</v>
      </c>
    </row>
    <row r="22" spans="1:5" ht="30" x14ac:dyDescent="0.25">
      <c r="A22" s="127" t="s">
        <v>303</v>
      </c>
      <c r="B22" s="134" t="s">
        <v>279</v>
      </c>
      <c r="C22" s="126" t="s">
        <v>12</v>
      </c>
      <c r="D22" s="134">
        <f>E22</f>
        <v>394637.59</v>
      </c>
      <c r="E22" s="134">
        <v>394637.59</v>
      </c>
    </row>
    <row r="23" spans="1:5" x14ac:dyDescent="0.25">
      <c r="A23" s="127" t="s">
        <v>304</v>
      </c>
      <c r="B23" s="134" t="s">
        <v>279</v>
      </c>
      <c r="C23" s="126" t="s">
        <v>12</v>
      </c>
      <c r="D23" s="134">
        <f t="shared" ref="D23:D28" si="1">E23</f>
        <v>11144.43</v>
      </c>
      <c r="E23" s="134">
        <f>6023.52+5120.91</f>
        <v>11144.43</v>
      </c>
    </row>
    <row r="24" spans="1:5" ht="30" x14ac:dyDescent="0.25">
      <c r="A24" s="127" t="s">
        <v>305</v>
      </c>
      <c r="B24" s="134" t="s">
        <v>22</v>
      </c>
      <c r="C24" s="126" t="s">
        <v>11</v>
      </c>
      <c r="D24" s="134">
        <f t="shared" si="1"/>
        <v>2526.98</v>
      </c>
      <c r="E24" s="134">
        <v>2526.98</v>
      </c>
    </row>
    <row r="25" spans="1:5" s="104" customFormat="1" ht="28.5" x14ac:dyDescent="0.2">
      <c r="A25" s="128" t="s">
        <v>95</v>
      </c>
      <c r="B25" s="133"/>
      <c r="C25" s="133"/>
      <c r="D25" s="134"/>
      <c r="E25" s="133"/>
    </row>
    <row r="26" spans="1:5" ht="30" x14ac:dyDescent="0.25">
      <c r="A26" s="127" t="s">
        <v>212</v>
      </c>
      <c r="B26" s="134" t="s">
        <v>22</v>
      </c>
      <c r="C26" s="126" t="s">
        <v>11</v>
      </c>
      <c r="D26" s="134">
        <f t="shared" si="1"/>
        <v>48268.7</v>
      </c>
      <c r="E26" s="134">
        <v>48268.7</v>
      </c>
    </row>
    <row r="27" spans="1:5" s="104" customFormat="1" x14ac:dyDescent="0.2">
      <c r="A27" s="128" t="s">
        <v>96</v>
      </c>
      <c r="B27" s="133"/>
      <c r="C27" s="133"/>
      <c r="D27" s="134"/>
      <c r="E27" s="133"/>
    </row>
    <row r="28" spans="1:5" x14ac:dyDescent="0.25">
      <c r="A28" s="127" t="s">
        <v>213</v>
      </c>
      <c r="B28" s="134" t="s">
        <v>278</v>
      </c>
      <c r="C28" s="126" t="s">
        <v>306</v>
      </c>
      <c r="D28" s="134">
        <f t="shared" si="1"/>
        <v>17000</v>
      </c>
      <c r="E28" s="134">
        <v>17000</v>
      </c>
    </row>
    <row r="29" spans="1:5" s="104" customFormat="1" ht="28.5" x14ac:dyDescent="0.2">
      <c r="A29" s="128" t="s">
        <v>307</v>
      </c>
      <c r="B29" s="133"/>
      <c r="C29" s="133"/>
      <c r="D29" s="134"/>
      <c r="E29" s="133"/>
    </row>
    <row r="30" spans="1:5" x14ac:dyDescent="0.25">
      <c r="A30" s="127" t="s">
        <v>153</v>
      </c>
      <c r="B30" s="134">
        <v>1</v>
      </c>
      <c r="C30" s="126" t="s">
        <v>13</v>
      </c>
      <c r="D30" s="134">
        <f t="shared" si="0"/>
        <v>647.61</v>
      </c>
      <c r="E30" s="134">
        <v>647.61</v>
      </c>
    </row>
    <row r="31" spans="1:5" ht="30" x14ac:dyDescent="0.25">
      <c r="A31" s="127" t="s">
        <v>308</v>
      </c>
      <c r="B31" s="134">
        <v>2</v>
      </c>
      <c r="C31" s="126" t="s">
        <v>13</v>
      </c>
      <c r="D31" s="134">
        <f t="shared" si="0"/>
        <v>303.72000000000003</v>
      </c>
      <c r="E31" s="134">
        <v>607.44000000000005</v>
      </c>
    </row>
    <row r="32" spans="1:5" ht="30" x14ac:dyDescent="0.25">
      <c r="A32" s="127" t="s">
        <v>309</v>
      </c>
      <c r="B32" s="134">
        <v>0.02</v>
      </c>
      <c r="C32" s="126" t="s">
        <v>15</v>
      </c>
      <c r="D32" s="134">
        <f t="shared" si="0"/>
        <v>51122.5</v>
      </c>
      <c r="E32" s="134">
        <v>1022.45</v>
      </c>
    </row>
    <row r="33" spans="1:5" ht="30" x14ac:dyDescent="0.25">
      <c r="A33" s="127" t="s">
        <v>159</v>
      </c>
      <c r="B33" s="134">
        <v>1</v>
      </c>
      <c r="C33" s="126" t="s">
        <v>121</v>
      </c>
      <c r="D33" s="134">
        <f t="shared" si="0"/>
        <v>1112.58</v>
      </c>
      <c r="E33" s="134">
        <v>1112.58</v>
      </c>
    </row>
    <row r="34" spans="1:5" ht="30" x14ac:dyDescent="0.25">
      <c r="A34" s="127" t="s">
        <v>310</v>
      </c>
      <c r="B34" s="134">
        <v>1</v>
      </c>
      <c r="C34" s="126" t="s">
        <v>121</v>
      </c>
      <c r="D34" s="134">
        <f t="shared" si="0"/>
        <v>1260.1600000000001</v>
      </c>
      <c r="E34" s="134">
        <v>1260.1600000000001</v>
      </c>
    </row>
    <row r="35" spans="1:5" x14ac:dyDescent="0.25">
      <c r="A35" s="127" t="s">
        <v>163</v>
      </c>
      <c r="B35" s="134">
        <v>0.02</v>
      </c>
      <c r="C35" s="126" t="s">
        <v>17</v>
      </c>
      <c r="D35" s="134">
        <f t="shared" si="0"/>
        <v>57564</v>
      </c>
      <c r="E35" s="134">
        <v>1151.28</v>
      </c>
    </row>
    <row r="36" spans="1:5" x14ac:dyDescent="0.25">
      <c r="A36" s="127" t="s">
        <v>115</v>
      </c>
      <c r="B36" s="134">
        <v>5</v>
      </c>
      <c r="C36" s="126" t="s">
        <v>111</v>
      </c>
      <c r="D36" s="134">
        <f t="shared" si="0"/>
        <v>91.117999999999995</v>
      </c>
      <c r="E36" s="134">
        <v>455.59</v>
      </c>
    </row>
    <row r="37" spans="1:5" x14ac:dyDescent="0.25">
      <c r="A37" s="127" t="s">
        <v>58</v>
      </c>
      <c r="B37" s="134">
        <v>2</v>
      </c>
      <c r="C37" s="126" t="s">
        <v>14</v>
      </c>
      <c r="D37" s="134">
        <f t="shared" si="0"/>
        <v>907.5</v>
      </c>
      <c r="E37" s="134">
        <v>1815</v>
      </c>
    </row>
    <row r="38" spans="1:5" x14ac:dyDescent="0.25">
      <c r="A38" s="127" t="s">
        <v>103</v>
      </c>
      <c r="B38" s="134">
        <v>1</v>
      </c>
      <c r="C38" s="126" t="s">
        <v>15</v>
      </c>
      <c r="D38" s="134">
        <f t="shared" si="0"/>
        <v>812.33</v>
      </c>
      <c r="E38" s="134">
        <v>812.33</v>
      </c>
    </row>
    <row r="39" spans="1:5" x14ac:dyDescent="0.25">
      <c r="A39" s="127" t="s">
        <v>129</v>
      </c>
      <c r="B39" s="134">
        <v>1</v>
      </c>
      <c r="C39" s="126" t="s">
        <v>15</v>
      </c>
      <c r="D39" s="134">
        <f t="shared" si="0"/>
        <v>699.33</v>
      </c>
      <c r="E39" s="134">
        <v>699.33</v>
      </c>
    </row>
    <row r="40" spans="1:5" ht="30" x14ac:dyDescent="0.25">
      <c r="A40" s="127" t="s">
        <v>131</v>
      </c>
      <c r="B40" s="134">
        <v>0.2</v>
      </c>
      <c r="C40" s="126" t="s">
        <v>16</v>
      </c>
      <c r="D40" s="134">
        <f t="shared" si="0"/>
        <v>1791.3</v>
      </c>
      <c r="E40" s="134">
        <v>358.26</v>
      </c>
    </row>
    <row r="41" spans="1:5" x14ac:dyDescent="0.25">
      <c r="A41" s="127" t="s">
        <v>75</v>
      </c>
      <c r="B41" s="134">
        <v>0.18</v>
      </c>
      <c r="C41" s="126" t="s">
        <v>76</v>
      </c>
      <c r="D41" s="134">
        <f t="shared" si="0"/>
        <v>27235.333333333332</v>
      </c>
      <c r="E41" s="134">
        <v>4902.3599999999997</v>
      </c>
    </row>
    <row r="42" spans="1:5" ht="30" x14ac:dyDescent="0.25">
      <c r="A42" s="127" t="s">
        <v>59</v>
      </c>
      <c r="B42" s="134">
        <v>5.782</v>
      </c>
      <c r="C42" s="126" t="s">
        <v>16</v>
      </c>
      <c r="D42" s="134">
        <f t="shared" si="0"/>
        <v>1805.2836388792805</v>
      </c>
      <c r="E42" s="134">
        <v>10438.15</v>
      </c>
    </row>
    <row r="43" spans="1:5" x14ac:dyDescent="0.25">
      <c r="A43" s="127" t="s">
        <v>77</v>
      </c>
      <c r="B43" s="134">
        <v>0.3</v>
      </c>
      <c r="C43" s="126" t="s">
        <v>15</v>
      </c>
      <c r="D43" s="134">
        <f t="shared" si="0"/>
        <v>15770.200000000003</v>
      </c>
      <c r="E43" s="134">
        <v>4731.0600000000004</v>
      </c>
    </row>
    <row r="44" spans="1:5" ht="30" x14ac:dyDescent="0.25">
      <c r="A44" s="127" t="s">
        <v>62</v>
      </c>
      <c r="B44" s="134">
        <v>10</v>
      </c>
      <c r="C44" s="126" t="s">
        <v>18</v>
      </c>
      <c r="D44" s="134">
        <f t="shared" si="0"/>
        <v>226.53899999999999</v>
      </c>
      <c r="E44" s="134">
        <v>2265.39</v>
      </c>
    </row>
    <row r="45" spans="1:5" x14ac:dyDescent="0.25">
      <c r="A45" s="127" t="s">
        <v>219</v>
      </c>
      <c r="B45" s="134">
        <v>0.01</v>
      </c>
      <c r="C45" s="126" t="s">
        <v>17</v>
      </c>
      <c r="D45" s="134">
        <f t="shared" si="0"/>
        <v>27708.999999999996</v>
      </c>
      <c r="E45" s="134">
        <v>277.08999999999997</v>
      </c>
    </row>
    <row r="46" spans="1:5" x14ac:dyDescent="0.25">
      <c r="A46" s="127" t="s">
        <v>109</v>
      </c>
      <c r="B46" s="134">
        <v>6</v>
      </c>
      <c r="C46" s="126" t="s">
        <v>111</v>
      </c>
      <c r="D46" s="134">
        <f t="shared" si="0"/>
        <v>72.92</v>
      </c>
      <c r="E46" s="134">
        <v>437.52</v>
      </c>
    </row>
    <row r="47" spans="1:5" x14ac:dyDescent="0.25">
      <c r="A47" s="127" t="s">
        <v>311</v>
      </c>
      <c r="B47" s="134">
        <v>1</v>
      </c>
      <c r="C47" s="126" t="s">
        <v>312</v>
      </c>
      <c r="D47" s="134">
        <f t="shared" si="0"/>
        <v>354.85</v>
      </c>
      <c r="E47" s="134">
        <v>354.85</v>
      </c>
    </row>
    <row r="48" spans="1:5" x14ac:dyDescent="0.25">
      <c r="A48" s="127" t="s">
        <v>313</v>
      </c>
      <c r="B48" s="134">
        <v>2</v>
      </c>
      <c r="C48" s="126" t="s">
        <v>13</v>
      </c>
      <c r="D48" s="134">
        <f t="shared" si="0"/>
        <v>5874.3649999999998</v>
      </c>
      <c r="E48" s="134">
        <v>11748.73</v>
      </c>
    </row>
    <row r="49" spans="1:5" ht="30" x14ac:dyDescent="0.25">
      <c r="A49" s="127" t="s">
        <v>314</v>
      </c>
      <c r="B49" s="134">
        <v>1.542</v>
      </c>
      <c r="C49" s="126" t="s">
        <v>16</v>
      </c>
      <c r="D49" s="134">
        <f t="shared" si="0"/>
        <v>4537.5162127107651</v>
      </c>
      <c r="E49" s="134">
        <v>6996.85</v>
      </c>
    </row>
    <row r="50" spans="1:5" ht="30" x14ac:dyDescent="0.25">
      <c r="A50" s="127" t="s">
        <v>315</v>
      </c>
      <c r="B50" s="134">
        <v>2</v>
      </c>
      <c r="C50" s="126" t="s">
        <v>19</v>
      </c>
      <c r="D50" s="134">
        <f t="shared" si="0"/>
        <v>716.88</v>
      </c>
      <c r="E50" s="134">
        <v>1433.76</v>
      </c>
    </row>
    <row r="51" spans="1:5" ht="30" x14ac:dyDescent="0.25">
      <c r="A51" s="127" t="s">
        <v>316</v>
      </c>
      <c r="B51" s="134">
        <v>1</v>
      </c>
      <c r="C51" s="126" t="s">
        <v>19</v>
      </c>
      <c r="D51" s="134">
        <f t="shared" si="0"/>
        <v>610.09</v>
      </c>
      <c r="E51" s="134">
        <v>610.09</v>
      </c>
    </row>
    <row r="52" spans="1:5" x14ac:dyDescent="0.25">
      <c r="A52" s="127" t="s">
        <v>65</v>
      </c>
      <c r="B52" s="134">
        <v>45</v>
      </c>
      <c r="C52" s="126" t="s">
        <v>19</v>
      </c>
      <c r="D52" s="134">
        <f t="shared" si="0"/>
        <v>271.25555555555553</v>
      </c>
      <c r="E52" s="134">
        <v>12206.5</v>
      </c>
    </row>
    <row r="53" spans="1:5" s="104" customFormat="1" ht="28.5" x14ac:dyDescent="0.2">
      <c r="A53" s="128" t="s">
        <v>317</v>
      </c>
      <c r="B53" s="133"/>
      <c r="C53" s="133"/>
      <c r="D53" s="134"/>
      <c r="E53" s="133"/>
    </row>
    <row r="54" spans="1:5" x14ac:dyDescent="0.25">
      <c r="A54" s="127" t="s">
        <v>318</v>
      </c>
      <c r="B54" s="134">
        <v>1</v>
      </c>
      <c r="C54" s="126" t="s">
        <v>13</v>
      </c>
      <c r="D54" s="134">
        <f t="shared" si="0"/>
        <v>785.82</v>
      </c>
      <c r="E54" s="134">
        <v>785.82</v>
      </c>
    </row>
    <row r="55" spans="1:5" ht="30" x14ac:dyDescent="0.25">
      <c r="A55" s="127" t="s">
        <v>297</v>
      </c>
      <c r="B55" s="134">
        <v>2</v>
      </c>
      <c r="C55" s="126" t="s">
        <v>298</v>
      </c>
      <c r="D55" s="134">
        <f t="shared" si="0"/>
        <v>1199.6199999999999</v>
      </c>
      <c r="E55" s="134">
        <v>2399.2399999999998</v>
      </c>
    </row>
    <row r="56" spans="1:5" x14ac:dyDescent="0.25">
      <c r="A56" s="127" t="s">
        <v>319</v>
      </c>
      <c r="B56" s="134">
        <v>0.01</v>
      </c>
      <c r="C56" s="126" t="s">
        <v>17</v>
      </c>
      <c r="D56" s="134">
        <f t="shared" si="0"/>
        <v>21562</v>
      </c>
      <c r="E56" s="134">
        <v>215.62</v>
      </c>
    </row>
    <row r="57" spans="1:5" ht="30" x14ac:dyDescent="0.25">
      <c r="A57" s="127" t="s">
        <v>320</v>
      </c>
      <c r="B57" s="134">
        <v>1.0999999999999999E-2</v>
      </c>
      <c r="C57" s="126" t="s">
        <v>15</v>
      </c>
      <c r="D57" s="134">
        <f t="shared" si="0"/>
        <v>17211.818181818184</v>
      </c>
      <c r="E57" s="134">
        <v>189.33</v>
      </c>
    </row>
    <row r="58" spans="1:5" ht="30" x14ac:dyDescent="0.25">
      <c r="A58" s="127" t="s">
        <v>238</v>
      </c>
      <c r="B58" s="134">
        <v>0.11</v>
      </c>
      <c r="C58" s="126" t="s">
        <v>139</v>
      </c>
      <c r="D58" s="134">
        <f t="shared" si="0"/>
        <v>2583.818181818182</v>
      </c>
      <c r="E58" s="134">
        <v>284.22000000000003</v>
      </c>
    </row>
    <row r="59" spans="1:5" x14ac:dyDescent="0.25">
      <c r="A59" s="127" t="s">
        <v>165</v>
      </c>
      <c r="B59" s="134">
        <v>3.7999999999999999E-2</v>
      </c>
      <c r="C59" s="126" t="s">
        <v>84</v>
      </c>
      <c r="D59" s="134">
        <f t="shared" si="0"/>
        <v>20617.894736842107</v>
      </c>
      <c r="E59" s="134">
        <v>783.48</v>
      </c>
    </row>
    <row r="60" spans="1:5" x14ac:dyDescent="0.25">
      <c r="A60" s="127" t="s">
        <v>166</v>
      </c>
      <c r="B60" s="134">
        <v>0.52</v>
      </c>
      <c r="C60" s="126" t="s">
        <v>17</v>
      </c>
      <c r="D60" s="134">
        <f t="shared" si="0"/>
        <v>4089.8846153846148</v>
      </c>
      <c r="E60" s="134">
        <v>2126.7399999999998</v>
      </c>
    </row>
    <row r="61" spans="1:5" x14ac:dyDescent="0.25">
      <c r="A61" s="127" t="s">
        <v>321</v>
      </c>
      <c r="B61" s="134">
        <v>2.1</v>
      </c>
      <c r="C61" s="126" t="s">
        <v>84</v>
      </c>
      <c r="D61" s="134">
        <f t="shared" si="0"/>
        <v>5100.6571428571424</v>
      </c>
      <c r="E61" s="134">
        <v>10711.38</v>
      </c>
    </row>
    <row r="62" spans="1:5" x14ac:dyDescent="0.25">
      <c r="A62" s="127" t="s">
        <v>322</v>
      </c>
      <c r="B62" s="134">
        <v>1</v>
      </c>
      <c r="C62" s="126" t="s">
        <v>13</v>
      </c>
      <c r="D62" s="134">
        <f t="shared" si="0"/>
        <v>704.41</v>
      </c>
      <c r="E62" s="134">
        <v>704.41</v>
      </c>
    </row>
    <row r="63" spans="1:5" ht="30" x14ac:dyDescent="0.25">
      <c r="A63" s="127" t="s">
        <v>262</v>
      </c>
      <c r="B63" s="134">
        <v>0.01</v>
      </c>
      <c r="C63" s="126" t="s">
        <v>17</v>
      </c>
      <c r="D63" s="134">
        <f t="shared" si="0"/>
        <v>55796</v>
      </c>
      <c r="E63" s="134">
        <v>557.96</v>
      </c>
    </row>
    <row r="64" spans="1:5" ht="30" x14ac:dyDescent="0.25">
      <c r="A64" s="127" t="s">
        <v>263</v>
      </c>
      <c r="B64" s="134">
        <v>2.1999999999999999E-2</v>
      </c>
      <c r="C64" s="126" t="s">
        <v>15</v>
      </c>
      <c r="D64" s="134">
        <f t="shared" si="0"/>
        <v>50025.909090909088</v>
      </c>
      <c r="E64" s="134">
        <v>1100.57</v>
      </c>
    </row>
    <row r="65" spans="1:5" x14ac:dyDescent="0.25">
      <c r="A65" s="127" t="s">
        <v>323</v>
      </c>
      <c r="B65" s="134">
        <v>1.0999999999999999E-2</v>
      </c>
      <c r="C65" s="126" t="s">
        <v>15</v>
      </c>
      <c r="D65" s="134">
        <f t="shared" si="0"/>
        <v>49971.818181818191</v>
      </c>
      <c r="E65" s="134">
        <v>549.69000000000005</v>
      </c>
    </row>
    <row r="66" spans="1:5" x14ac:dyDescent="0.25">
      <c r="A66" s="127" t="s">
        <v>172</v>
      </c>
      <c r="B66" s="134">
        <v>0.04</v>
      </c>
      <c r="C66" s="126" t="s">
        <v>17</v>
      </c>
      <c r="D66" s="134">
        <f t="shared" si="0"/>
        <v>45950</v>
      </c>
      <c r="E66" s="134">
        <v>1838</v>
      </c>
    </row>
    <row r="67" spans="1:5" x14ac:dyDescent="0.25">
      <c r="A67" s="127" t="s">
        <v>324</v>
      </c>
      <c r="B67" s="134">
        <v>0.3</v>
      </c>
      <c r="C67" s="126" t="s">
        <v>142</v>
      </c>
      <c r="D67" s="134">
        <f t="shared" si="0"/>
        <v>2126.2000000000003</v>
      </c>
      <c r="E67" s="134">
        <v>637.86</v>
      </c>
    </row>
    <row r="68" spans="1:5" x14ac:dyDescent="0.25">
      <c r="A68" s="127" t="s">
        <v>144</v>
      </c>
      <c r="B68" s="134">
        <v>0.02</v>
      </c>
      <c r="C68" s="126" t="s">
        <v>76</v>
      </c>
      <c r="D68" s="134">
        <f t="shared" si="0"/>
        <v>23034.5</v>
      </c>
      <c r="E68" s="134">
        <v>460.69</v>
      </c>
    </row>
    <row r="69" spans="1:5" ht="30" x14ac:dyDescent="0.25">
      <c r="A69" s="127" t="s">
        <v>66</v>
      </c>
      <c r="B69" s="134">
        <v>2.895</v>
      </c>
      <c r="C69" s="126" t="s">
        <v>16</v>
      </c>
      <c r="D69" s="134">
        <f t="shared" si="0"/>
        <v>1814.3868739205525</v>
      </c>
      <c r="E69" s="134">
        <v>5252.65</v>
      </c>
    </row>
    <row r="70" spans="1:5" ht="30" x14ac:dyDescent="0.25">
      <c r="A70" s="127" t="s">
        <v>145</v>
      </c>
      <c r="B70" s="134">
        <v>2.8940000000000001</v>
      </c>
      <c r="C70" s="126" t="s">
        <v>16</v>
      </c>
      <c r="D70" s="134">
        <f t="shared" si="0"/>
        <v>1834.2847270214236</v>
      </c>
      <c r="E70" s="134">
        <v>5308.42</v>
      </c>
    </row>
    <row r="71" spans="1:5" ht="45" x14ac:dyDescent="0.25">
      <c r="A71" s="127" t="s">
        <v>325</v>
      </c>
      <c r="B71" s="134">
        <v>1.06</v>
      </c>
      <c r="C71" s="126" t="s">
        <v>16</v>
      </c>
      <c r="D71" s="134">
        <f t="shared" si="0"/>
        <v>1953.7358490566037</v>
      </c>
      <c r="E71" s="134">
        <v>2070.96</v>
      </c>
    </row>
    <row r="72" spans="1:5" ht="30" x14ac:dyDescent="0.25">
      <c r="A72" s="127" t="s">
        <v>326</v>
      </c>
      <c r="B72" s="134">
        <v>240</v>
      </c>
      <c r="C72" s="126" t="s">
        <v>67</v>
      </c>
      <c r="D72" s="134">
        <f t="shared" si="0"/>
        <v>36.686250000000001</v>
      </c>
      <c r="E72" s="134">
        <v>8804.7000000000007</v>
      </c>
    </row>
    <row r="73" spans="1:5" ht="30" x14ac:dyDescent="0.25">
      <c r="A73" s="127" t="s">
        <v>327</v>
      </c>
      <c r="B73" s="134">
        <v>300</v>
      </c>
      <c r="C73" s="126" t="s">
        <v>328</v>
      </c>
      <c r="D73" s="134">
        <f t="shared" si="0"/>
        <v>72.880766666666659</v>
      </c>
      <c r="E73" s="134">
        <v>21864.23</v>
      </c>
    </row>
    <row r="74" spans="1:5" x14ac:dyDescent="0.25">
      <c r="A74" s="127" t="s">
        <v>329</v>
      </c>
      <c r="B74" s="134">
        <v>23</v>
      </c>
      <c r="C74" s="126" t="s">
        <v>112</v>
      </c>
      <c r="D74" s="134">
        <f t="shared" si="0"/>
        <v>189.17826086956524</v>
      </c>
      <c r="E74" s="134">
        <v>4351.1000000000004</v>
      </c>
    </row>
    <row r="75" spans="1:5" ht="30" x14ac:dyDescent="0.25">
      <c r="A75" s="127" t="s">
        <v>225</v>
      </c>
      <c r="B75" s="134" t="s">
        <v>342</v>
      </c>
      <c r="C75" s="126" t="s">
        <v>16</v>
      </c>
      <c r="D75" s="134">
        <f>E75</f>
        <v>5086.7299999999996</v>
      </c>
      <c r="E75" s="134">
        <v>5086.7299999999996</v>
      </c>
    </row>
    <row r="76" spans="1:5" x14ac:dyDescent="0.25">
      <c r="A76" s="127" t="s">
        <v>330</v>
      </c>
      <c r="B76" s="134">
        <v>18</v>
      </c>
      <c r="C76" s="126" t="s">
        <v>331</v>
      </c>
      <c r="D76" s="134">
        <f t="shared" si="0"/>
        <v>239.52277777777778</v>
      </c>
      <c r="E76" s="134">
        <v>4311.41</v>
      </c>
    </row>
    <row r="77" spans="1:5" ht="30" x14ac:dyDescent="0.25">
      <c r="A77" s="127" t="s">
        <v>332</v>
      </c>
      <c r="B77" s="134">
        <v>0.4</v>
      </c>
      <c r="C77" s="126" t="s">
        <v>16</v>
      </c>
      <c r="D77" s="134">
        <f t="shared" si="0"/>
        <v>1613.5499999999997</v>
      </c>
      <c r="E77" s="134">
        <v>645.41999999999996</v>
      </c>
    </row>
    <row r="78" spans="1:5" x14ac:dyDescent="0.25">
      <c r="A78" s="127" t="s">
        <v>226</v>
      </c>
      <c r="B78" s="134">
        <v>0.12</v>
      </c>
      <c r="C78" s="126" t="s">
        <v>16</v>
      </c>
      <c r="D78" s="134">
        <f t="shared" si="0"/>
        <v>1612.1666666666667</v>
      </c>
      <c r="E78" s="134">
        <v>193.46</v>
      </c>
    </row>
    <row r="79" spans="1:5" x14ac:dyDescent="0.25">
      <c r="A79" s="127" t="s">
        <v>333</v>
      </c>
      <c r="B79" s="134">
        <v>1</v>
      </c>
      <c r="C79" s="126" t="s">
        <v>112</v>
      </c>
      <c r="D79" s="134">
        <f t="shared" si="0"/>
        <v>252.33</v>
      </c>
      <c r="E79" s="134">
        <v>252.33</v>
      </c>
    </row>
    <row r="80" spans="1:5" x14ac:dyDescent="0.25">
      <c r="A80" s="127" t="s">
        <v>227</v>
      </c>
      <c r="B80" s="134">
        <v>5.0000000000000001E-3</v>
      </c>
      <c r="C80" s="126" t="s">
        <v>15</v>
      </c>
      <c r="D80" s="134">
        <f t="shared" si="0"/>
        <v>11788</v>
      </c>
      <c r="E80" s="134">
        <v>58.94</v>
      </c>
    </row>
    <row r="81" spans="1:5" x14ac:dyDescent="0.25">
      <c r="A81" s="127" t="s">
        <v>119</v>
      </c>
      <c r="B81" s="134">
        <v>0.01</v>
      </c>
      <c r="C81" s="126" t="s">
        <v>85</v>
      </c>
      <c r="D81" s="134">
        <f t="shared" ref="D81:D88" si="2">E81/B81</f>
        <v>29460</v>
      </c>
      <c r="E81" s="134">
        <v>294.60000000000002</v>
      </c>
    </row>
    <row r="82" spans="1:5" x14ac:dyDescent="0.25">
      <c r="A82" s="127" t="s">
        <v>120</v>
      </c>
      <c r="B82" s="134">
        <v>0.02</v>
      </c>
      <c r="C82" s="126" t="s">
        <v>85</v>
      </c>
      <c r="D82" s="134">
        <f t="shared" si="2"/>
        <v>33334</v>
      </c>
      <c r="E82" s="134">
        <v>666.68</v>
      </c>
    </row>
    <row r="83" spans="1:5" x14ac:dyDescent="0.25">
      <c r="A83" s="127" t="s">
        <v>228</v>
      </c>
      <c r="B83" s="134">
        <v>0.01</v>
      </c>
      <c r="C83" s="126" t="s">
        <v>85</v>
      </c>
      <c r="D83" s="134">
        <f t="shared" si="2"/>
        <v>36731</v>
      </c>
      <c r="E83" s="134">
        <v>367.31</v>
      </c>
    </row>
    <row r="84" spans="1:5" x14ac:dyDescent="0.25">
      <c r="A84" s="127" t="s">
        <v>149</v>
      </c>
      <c r="B84" s="134">
        <v>0.01</v>
      </c>
      <c r="C84" s="126" t="s">
        <v>85</v>
      </c>
      <c r="D84" s="134">
        <f t="shared" si="2"/>
        <v>26411</v>
      </c>
      <c r="E84" s="134">
        <v>264.11</v>
      </c>
    </row>
    <row r="85" spans="1:5" x14ac:dyDescent="0.25">
      <c r="A85" s="127" t="s">
        <v>334</v>
      </c>
      <c r="B85" s="134">
        <v>0.02</v>
      </c>
      <c r="C85" s="126" t="s">
        <v>17</v>
      </c>
      <c r="D85" s="134">
        <f t="shared" si="2"/>
        <v>19381</v>
      </c>
      <c r="E85" s="134">
        <v>387.62</v>
      </c>
    </row>
    <row r="86" spans="1:5" ht="30" x14ac:dyDescent="0.25">
      <c r="A86" s="127" t="s">
        <v>150</v>
      </c>
      <c r="B86" s="134">
        <v>6.0000000000000001E-3</v>
      </c>
      <c r="C86" s="126" t="s">
        <v>84</v>
      </c>
      <c r="D86" s="134">
        <f t="shared" si="2"/>
        <v>160015</v>
      </c>
      <c r="E86" s="134">
        <v>960.09</v>
      </c>
    </row>
    <row r="87" spans="1:5" x14ac:dyDescent="0.25">
      <c r="A87" s="127" t="s">
        <v>335</v>
      </c>
      <c r="B87" s="134">
        <v>3.7999999999999999E-2</v>
      </c>
      <c r="C87" s="126" t="s">
        <v>84</v>
      </c>
      <c r="D87" s="134">
        <f t="shared" si="2"/>
        <v>14670.789473684212</v>
      </c>
      <c r="E87" s="134">
        <v>557.49</v>
      </c>
    </row>
    <row r="88" spans="1:5" ht="30" x14ac:dyDescent="0.25">
      <c r="A88" s="127" t="s">
        <v>86</v>
      </c>
      <c r="B88" s="134">
        <v>0.03</v>
      </c>
      <c r="C88" s="126" t="s">
        <v>17</v>
      </c>
      <c r="D88" s="134">
        <f t="shared" si="2"/>
        <v>46577</v>
      </c>
      <c r="E88" s="134">
        <v>1397.31</v>
      </c>
    </row>
    <row r="89" spans="1:5" s="104" customFormat="1" ht="28.5" x14ac:dyDescent="0.2">
      <c r="A89" s="128" t="s">
        <v>38</v>
      </c>
      <c r="B89" s="133"/>
      <c r="C89" s="133"/>
      <c r="D89" s="133"/>
      <c r="E89" s="133"/>
    </row>
    <row r="90" spans="1:5" ht="30" x14ac:dyDescent="0.25">
      <c r="A90" s="127" t="s">
        <v>57</v>
      </c>
      <c r="B90" s="134" t="s">
        <v>278</v>
      </c>
      <c r="C90" s="126" t="s">
        <v>11</v>
      </c>
      <c r="D90" s="134">
        <f>E90</f>
        <v>16851.25</v>
      </c>
      <c r="E90" s="134">
        <v>16851.25</v>
      </c>
    </row>
    <row r="91" spans="1:5" s="104" customFormat="1" ht="14.25" x14ac:dyDescent="0.2">
      <c r="A91" s="128" t="s">
        <v>79</v>
      </c>
      <c r="B91" s="133"/>
      <c r="C91" s="133"/>
      <c r="D91" s="133"/>
      <c r="E91" s="133"/>
    </row>
    <row r="92" spans="1:5" x14ac:dyDescent="0.25">
      <c r="A92" s="127" t="s">
        <v>80</v>
      </c>
      <c r="B92" s="134" t="s">
        <v>278</v>
      </c>
      <c r="C92" s="126" t="s">
        <v>11</v>
      </c>
      <c r="D92" s="134">
        <f>E92</f>
        <v>43200</v>
      </c>
      <c r="E92" s="134">
        <v>43200</v>
      </c>
    </row>
    <row r="93" spans="1:5" s="104" customFormat="1" ht="28.5" x14ac:dyDescent="0.2">
      <c r="A93" s="128" t="s">
        <v>81</v>
      </c>
      <c r="B93" s="133"/>
      <c r="C93" s="133"/>
      <c r="D93" s="133"/>
      <c r="E93" s="133"/>
    </row>
    <row r="94" spans="1:5" x14ac:dyDescent="0.25">
      <c r="A94" s="127" t="s">
        <v>82</v>
      </c>
      <c r="B94" s="134" t="s">
        <v>22</v>
      </c>
      <c r="C94" s="126" t="s">
        <v>11</v>
      </c>
      <c r="D94" s="134">
        <f>E94</f>
        <v>3577.67</v>
      </c>
      <c r="E94" s="134">
        <v>3577.67</v>
      </c>
    </row>
    <row r="95" spans="1:5" s="28" customFormat="1" x14ac:dyDescent="0.25">
      <c r="A95" s="35" t="s">
        <v>10</v>
      </c>
      <c r="B95" s="40"/>
      <c r="C95" s="40"/>
      <c r="D95" s="60"/>
      <c r="E95" s="61"/>
    </row>
    <row r="96" spans="1:5" s="28" customFormat="1" x14ac:dyDescent="0.25">
      <c r="A96" s="139" t="s">
        <v>347</v>
      </c>
      <c r="B96" s="41"/>
      <c r="C96" s="41"/>
      <c r="D96" s="58"/>
      <c r="E96" s="140">
        <v>8640</v>
      </c>
    </row>
    <row r="97" spans="1:5" s="28" customFormat="1" x14ac:dyDescent="0.25">
      <c r="A97" s="36" t="s">
        <v>70</v>
      </c>
      <c r="B97" s="41" t="s">
        <v>21</v>
      </c>
      <c r="C97" s="41" t="s">
        <v>11</v>
      </c>
      <c r="D97" s="58">
        <f>E97</f>
        <v>70943.511999999973</v>
      </c>
      <c r="E97" s="59">
        <f>SUM(E17:E96)*10%</f>
        <v>70943.511999999973</v>
      </c>
    </row>
    <row r="98" spans="1:5" s="104" customFormat="1" ht="14.25" x14ac:dyDescent="0.2">
      <c r="A98" s="129" t="s">
        <v>24</v>
      </c>
      <c r="B98" s="135"/>
      <c r="C98" s="136"/>
      <c r="D98" s="137"/>
      <c r="E98" s="135">
        <f>SUM(E17:E97)</f>
        <v>780378.63199999975</v>
      </c>
    </row>
    <row r="101" spans="1:5" ht="39.75" customHeight="1" x14ac:dyDescent="0.25">
      <c r="A101" s="221" t="s">
        <v>348</v>
      </c>
      <c r="B101" s="221"/>
      <c r="C101" s="221"/>
      <c r="D101" s="221"/>
      <c r="E101" s="221"/>
    </row>
    <row r="102" spans="1:5" ht="27.75" customHeight="1" x14ac:dyDescent="0.25">
      <c r="A102" s="221" t="s">
        <v>336</v>
      </c>
      <c r="B102" s="221"/>
      <c r="C102" s="221"/>
      <c r="D102" s="221"/>
      <c r="E102" s="221"/>
    </row>
    <row r="103" spans="1:5" ht="24" customHeight="1" x14ac:dyDescent="0.25">
      <c r="A103" s="221" t="s">
        <v>337</v>
      </c>
      <c r="B103" s="221"/>
      <c r="C103" s="221"/>
      <c r="D103" s="221"/>
      <c r="E103" s="221"/>
    </row>
    <row r="104" spans="1:5" ht="30.75" customHeight="1" x14ac:dyDescent="0.25">
      <c r="A104" s="221" t="s">
        <v>338</v>
      </c>
      <c r="B104" s="221"/>
      <c r="C104" s="221"/>
      <c r="D104" s="221"/>
      <c r="E104" s="221"/>
    </row>
    <row r="106" spans="1:5" ht="24.75" customHeight="1" x14ac:dyDescent="0.25"/>
    <row r="107" spans="1:5" ht="18.75" customHeight="1" x14ac:dyDescent="0.25">
      <c r="A107" s="123" t="s">
        <v>349</v>
      </c>
    </row>
    <row r="108" spans="1:5" ht="15.75" customHeight="1" x14ac:dyDescent="0.25">
      <c r="A108" s="124" t="s">
        <v>343</v>
      </c>
    </row>
    <row r="109" spans="1:5" ht="10.5" customHeight="1" x14ac:dyDescent="0.25">
      <c r="B109" s="122"/>
      <c r="D109" s="122" t="s">
        <v>26</v>
      </c>
    </row>
    <row r="111" spans="1:5" x14ac:dyDescent="0.25">
      <c r="A111" s="123" t="s">
        <v>339</v>
      </c>
    </row>
    <row r="112" spans="1:5" ht="10.5" customHeight="1" x14ac:dyDescent="0.25">
      <c r="B112" s="122"/>
      <c r="D112" s="122" t="s">
        <v>26</v>
      </c>
    </row>
    <row r="113" ht="11.25" customHeight="1" x14ac:dyDescent="0.25"/>
  </sheetData>
  <mergeCells count="10">
    <mergeCell ref="A101:E101"/>
    <mergeCell ref="A102:E102"/>
    <mergeCell ref="A103:E103"/>
    <mergeCell ref="A104:E104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BreakPreview" zoomScale="60" zoomScaleNormal="100" workbookViewId="0">
      <selection sqref="A1:XFD1048576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12" t="s">
        <v>350</v>
      </c>
      <c r="B1" s="212"/>
      <c r="C1" s="212"/>
      <c r="D1" s="212"/>
      <c r="E1" s="212"/>
      <c r="F1" s="212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351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3" t="s">
        <v>179</v>
      </c>
      <c r="B5" s="213"/>
      <c r="C5" s="213"/>
      <c r="D5" s="213"/>
      <c r="E5" s="213"/>
      <c r="F5" s="213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7" t="s">
        <v>180</v>
      </c>
      <c r="B6" s="107">
        <v>4</v>
      </c>
      <c r="C6" s="107" t="s">
        <v>181</v>
      </c>
      <c r="D6" s="138">
        <v>4286.8999999999996</v>
      </c>
      <c r="E6" s="107" t="s">
        <v>182</v>
      </c>
      <c r="F6" s="109">
        <v>2312.9</v>
      </c>
      <c r="G6" s="69"/>
      <c r="H6" s="71"/>
      <c r="I6" s="72"/>
      <c r="J6" s="73"/>
      <c r="K6" s="142"/>
      <c r="L6" s="75"/>
      <c r="M6" s="75"/>
      <c r="N6" s="75"/>
      <c r="O6" s="75"/>
      <c r="P6" s="76"/>
      <c r="Q6" s="214"/>
      <c r="R6" s="215"/>
      <c r="S6" s="77"/>
    </row>
    <row r="7" spans="1:19" s="80" customFormat="1" ht="32.25" customHeight="1" x14ac:dyDescent="0.25">
      <c r="A7" s="107" t="s">
        <v>183</v>
      </c>
      <c r="B7" s="107">
        <v>5</v>
      </c>
      <c r="C7" s="107" t="s">
        <v>184</v>
      </c>
      <c r="D7" s="138">
        <f>899.7+503.9</f>
        <v>1403.6</v>
      </c>
      <c r="E7" s="107" t="s">
        <v>185</v>
      </c>
      <c r="F7" s="109">
        <v>1542</v>
      </c>
      <c r="G7" s="69"/>
      <c r="H7" s="71"/>
      <c r="I7" s="72"/>
      <c r="J7" s="73"/>
      <c r="K7" s="142"/>
      <c r="L7" s="75"/>
      <c r="M7" s="75"/>
      <c r="N7" s="75"/>
      <c r="O7" s="75"/>
      <c r="P7" s="76"/>
      <c r="Q7" s="214"/>
      <c r="R7" s="216"/>
      <c r="S7" s="79"/>
    </row>
    <row r="8" spans="1:19" s="80" customFormat="1" ht="46.5" customHeight="1" x14ac:dyDescent="0.25">
      <c r="A8" s="107" t="s">
        <v>186</v>
      </c>
      <c r="B8" s="107">
        <v>67</v>
      </c>
      <c r="C8" s="107" t="s">
        <v>187</v>
      </c>
      <c r="D8" s="109">
        <v>498.8</v>
      </c>
      <c r="E8" s="107" t="s">
        <v>188</v>
      </c>
      <c r="F8" s="109">
        <v>854.4</v>
      </c>
      <c r="G8" s="69"/>
      <c r="H8" s="71"/>
      <c r="I8" s="72"/>
      <c r="J8" s="73"/>
      <c r="K8" s="142"/>
      <c r="L8" s="75"/>
      <c r="M8" s="75"/>
      <c r="N8" s="75"/>
      <c r="O8" s="75"/>
      <c r="P8" s="76"/>
      <c r="Q8" s="214"/>
      <c r="R8" s="215"/>
      <c r="S8" s="79"/>
    </row>
    <row r="9" spans="1:19" s="80" customFormat="1" ht="9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42"/>
      <c r="L9" s="75"/>
      <c r="M9" s="75"/>
      <c r="N9" s="75"/>
      <c r="O9" s="75"/>
      <c r="P9" s="69"/>
      <c r="Q9" s="142"/>
      <c r="R9" s="143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41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9" t="s">
        <v>189</v>
      </c>
      <c r="B11" s="210"/>
      <c r="C11" s="210"/>
      <c r="D11" s="210"/>
      <c r="E11" s="211"/>
      <c r="F11" s="87" t="s">
        <v>190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5" customFormat="1" ht="30" customHeight="1" x14ac:dyDescent="0.25">
      <c r="A12" s="199" t="s">
        <v>192</v>
      </c>
      <c r="B12" s="200"/>
      <c r="C12" s="200"/>
      <c r="D12" s="200"/>
      <c r="E12" s="201"/>
      <c r="F12" s="113">
        <v>25233.981000000145</v>
      </c>
      <c r="G12" s="114"/>
    </row>
    <row r="13" spans="1:19" s="115" customFormat="1" ht="30" customHeight="1" x14ac:dyDescent="0.25">
      <c r="A13" s="199" t="s">
        <v>193</v>
      </c>
      <c r="B13" s="200"/>
      <c r="C13" s="200"/>
      <c r="D13" s="200"/>
      <c r="E13" s="201"/>
      <c r="F13" s="113">
        <v>297638.54000000004</v>
      </c>
    </row>
    <row r="14" spans="1:19" s="115" customFormat="1" ht="30" customHeight="1" x14ac:dyDescent="0.25">
      <c r="A14" s="199" t="s">
        <v>194</v>
      </c>
      <c r="B14" s="200"/>
      <c r="C14" s="200"/>
      <c r="D14" s="200"/>
      <c r="E14" s="201"/>
      <c r="F14" s="116">
        <f>SUM(F15:F17)</f>
        <v>1069411.77</v>
      </c>
    </row>
    <row r="15" spans="1:19" s="86" customFormat="1" ht="28.5" customHeight="1" x14ac:dyDescent="0.25">
      <c r="A15" s="206" t="s">
        <v>195</v>
      </c>
      <c r="B15" s="207"/>
      <c r="C15" s="207"/>
      <c r="D15" s="207"/>
      <c r="E15" s="208"/>
      <c r="F15" s="89">
        <f>785663.76+13620.37+1171.68</f>
        <v>800455.81</v>
      </c>
    </row>
    <row r="16" spans="1:19" s="86" customFormat="1" ht="24.75" customHeight="1" x14ac:dyDescent="0.25">
      <c r="A16" s="206" t="s">
        <v>196</v>
      </c>
      <c r="B16" s="207"/>
      <c r="C16" s="207"/>
      <c r="D16" s="207"/>
      <c r="E16" s="208"/>
      <c r="F16" s="89">
        <v>263015.96000000002</v>
      </c>
    </row>
    <row r="17" spans="1:19" s="86" customFormat="1" ht="30" customHeight="1" x14ac:dyDescent="0.25">
      <c r="A17" s="206" t="s">
        <v>197</v>
      </c>
      <c r="B17" s="207"/>
      <c r="C17" s="207"/>
      <c r="D17" s="207"/>
      <c r="E17" s="208"/>
      <c r="F17" s="89">
        <v>5940</v>
      </c>
    </row>
    <row r="18" spans="1:19" s="115" customFormat="1" ht="30" customHeight="1" x14ac:dyDescent="0.25">
      <c r="A18" s="199" t="s">
        <v>198</v>
      </c>
      <c r="B18" s="200"/>
      <c r="C18" s="200"/>
      <c r="D18" s="200"/>
      <c r="E18" s="201"/>
      <c r="F18" s="116">
        <f>SUM(F19:F22)</f>
        <v>1127382.27</v>
      </c>
    </row>
    <row r="19" spans="1:19" s="86" customFormat="1" ht="30" customHeight="1" x14ac:dyDescent="0.25">
      <c r="A19" s="206" t="s">
        <v>195</v>
      </c>
      <c r="B19" s="207"/>
      <c r="C19" s="207"/>
      <c r="D19" s="207"/>
      <c r="E19" s="208"/>
      <c r="F19" s="89">
        <f>703676.35+1171.68</f>
        <v>704848.03</v>
      </c>
    </row>
    <row r="20" spans="1:19" s="86" customFormat="1" ht="30" customHeight="1" x14ac:dyDescent="0.25">
      <c r="A20" s="206" t="s">
        <v>196</v>
      </c>
      <c r="B20" s="207"/>
      <c r="C20" s="207"/>
      <c r="D20" s="207"/>
      <c r="E20" s="208"/>
      <c r="F20" s="89">
        <v>261784.16</v>
      </c>
    </row>
    <row r="21" spans="1:19" s="90" customFormat="1" ht="30" customHeight="1" x14ac:dyDescent="0.2">
      <c r="A21" s="206" t="s">
        <v>197</v>
      </c>
      <c r="B21" s="207"/>
      <c r="C21" s="207"/>
      <c r="D21" s="207"/>
      <c r="E21" s="208"/>
      <c r="F21" s="89">
        <v>5490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90" customFormat="1" ht="30" customHeight="1" x14ac:dyDescent="0.2">
      <c r="A22" s="222" t="s">
        <v>402</v>
      </c>
      <c r="B22" s="223"/>
      <c r="C22" s="223"/>
      <c r="D22" s="223"/>
      <c r="E22" s="224"/>
      <c r="F22" s="89">
        <v>155260.07999999999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</row>
    <row r="23" spans="1:19" s="117" customFormat="1" ht="30" customHeight="1" x14ac:dyDescent="0.25">
      <c r="A23" s="199" t="s">
        <v>199</v>
      </c>
      <c r="B23" s="200"/>
      <c r="C23" s="200"/>
      <c r="D23" s="200"/>
      <c r="E23" s="201"/>
      <c r="F23" s="116">
        <f>F12+F18</f>
        <v>1152616.2510000002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9" t="s">
        <v>200</v>
      </c>
      <c r="B24" s="200"/>
      <c r="C24" s="200"/>
      <c r="D24" s="200"/>
      <c r="E24" s="201"/>
      <c r="F24" s="116">
        <f>Лист1!E121</f>
        <v>1033119.1419999995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9" t="s">
        <v>400</v>
      </c>
      <c r="B25" s="200"/>
      <c r="C25" s="200"/>
      <c r="D25" s="200"/>
      <c r="E25" s="201"/>
      <c r="F25" s="116">
        <v>155260.07999999999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117" customFormat="1" ht="30" customHeight="1" x14ac:dyDescent="0.25">
      <c r="A26" s="199" t="s">
        <v>401</v>
      </c>
      <c r="B26" s="200"/>
      <c r="C26" s="200"/>
      <c r="D26" s="200"/>
      <c r="E26" s="201"/>
      <c r="F26" s="116">
        <v>1552.6</v>
      </c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</row>
    <row r="27" spans="1:19" s="117" customFormat="1" ht="30" customHeight="1" x14ac:dyDescent="0.25">
      <c r="A27" s="199" t="s">
        <v>201</v>
      </c>
      <c r="B27" s="200"/>
      <c r="C27" s="200"/>
      <c r="D27" s="200"/>
      <c r="E27" s="201"/>
      <c r="F27" s="116">
        <f>F23-F24-F25-F26</f>
        <v>-37315.570999999349</v>
      </c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</row>
    <row r="28" spans="1:19" s="117" customFormat="1" ht="30" customHeight="1" x14ac:dyDescent="0.25">
      <c r="A28" s="199" t="s">
        <v>202</v>
      </c>
      <c r="B28" s="200"/>
      <c r="C28" s="200"/>
      <c r="D28" s="200"/>
      <c r="E28" s="201"/>
      <c r="F28" s="113">
        <f>F13+F14-F18+F25</f>
        <v>394928.12</v>
      </c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</row>
    <row r="29" spans="1:19" s="90" customFormat="1" ht="11.45" customHeight="1" x14ac:dyDescent="0.25">
      <c r="A29" s="91"/>
      <c r="B29" s="91"/>
      <c r="C29" s="91"/>
      <c r="D29" s="91"/>
      <c r="E29" s="91"/>
      <c r="F29" s="91"/>
    </row>
    <row r="30" spans="1:19" s="92" customFormat="1" ht="49.5" customHeight="1" x14ac:dyDescent="0.2">
      <c r="A30" s="198" t="s">
        <v>203</v>
      </c>
      <c r="B30" s="198"/>
      <c r="C30" s="198"/>
      <c r="D30" s="198"/>
    </row>
    <row r="31" spans="1:19" s="64" customFormat="1" ht="21.75" customHeight="1" x14ac:dyDescent="0.25">
      <c r="A31" s="202" t="s">
        <v>204</v>
      </c>
      <c r="B31" s="202"/>
      <c r="C31" s="202"/>
      <c r="D31" s="202"/>
    </row>
    <row r="32" spans="1:19" s="64" customFormat="1" ht="22.5" customHeight="1" x14ac:dyDescent="0.25">
      <c r="A32" s="198" t="s">
        <v>44</v>
      </c>
      <c r="B32" s="198"/>
      <c r="C32" s="198"/>
      <c r="D32" s="198"/>
    </row>
    <row r="33" spans="1:4" s="64" customFormat="1" ht="22.5" customHeight="1" x14ac:dyDescent="0.25">
      <c r="A33" s="198" t="s">
        <v>45</v>
      </c>
      <c r="B33" s="198"/>
      <c r="C33" s="198"/>
      <c r="D33" s="65"/>
    </row>
  </sheetData>
  <mergeCells count="27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3:C33"/>
    <mergeCell ref="A18:E18"/>
    <mergeCell ref="A19:E19"/>
    <mergeCell ref="A20:E20"/>
    <mergeCell ref="A21:E21"/>
    <mergeCell ref="A23:E23"/>
    <mergeCell ref="A24:E24"/>
    <mergeCell ref="A27:E27"/>
    <mergeCell ref="A28:E28"/>
    <mergeCell ref="A30:D30"/>
    <mergeCell ref="A31:D31"/>
    <mergeCell ref="A32:D32"/>
    <mergeCell ref="A25:E25"/>
    <mergeCell ref="A26:E26"/>
    <mergeCell ref="A22:E22"/>
  </mergeCells>
  <pageMargins left="0.70866141732283472" right="0.70866141732283472" top="0.35433070866141736" bottom="0.74803149606299213" header="0.31496062992125984" footer="0.31496062992125984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6"/>
  <sheetViews>
    <sheetView view="pageBreakPreview" topLeftCell="A9" zoomScaleNormal="100" zoomScaleSheetLayoutView="100" workbookViewId="0">
      <selection activeCell="A22" sqref="A22:E22"/>
    </sheetView>
  </sheetViews>
  <sheetFormatPr defaultRowHeight="15" x14ac:dyDescent="0.25"/>
  <cols>
    <col min="1" max="1" width="57.28515625" style="144" customWidth="1"/>
    <col min="2" max="2" width="13.85546875" style="144" customWidth="1"/>
    <col min="3" max="3" width="13.42578125" style="144" customWidth="1"/>
    <col min="4" max="4" width="12.85546875" style="144" customWidth="1"/>
    <col min="5" max="5" width="14.7109375" style="144" customWidth="1"/>
    <col min="6" max="255" width="8.140625" style="14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4" customFormat="1" ht="23.25" customHeight="1" x14ac:dyDescent="0.25">
      <c r="A1" s="225"/>
      <c r="B1" s="225"/>
      <c r="C1" s="225"/>
      <c r="D1" s="225"/>
      <c r="E1" s="225"/>
    </row>
    <row r="2" spans="1:5" s="144" customFormat="1" x14ac:dyDescent="0.25">
      <c r="A2" s="225" t="s">
        <v>285</v>
      </c>
      <c r="B2" s="225"/>
      <c r="C2" s="225"/>
      <c r="D2" s="225"/>
      <c r="E2" s="225"/>
    </row>
    <row r="3" spans="1:5" s="144" customFormat="1" ht="15.75" customHeight="1" x14ac:dyDescent="0.25">
      <c r="B3" s="225" t="s">
        <v>340</v>
      </c>
      <c r="C3" s="225"/>
      <c r="D3" s="225"/>
      <c r="E3" s="225"/>
    </row>
    <row r="4" spans="1:5" s="144" customFormat="1" x14ac:dyDescent="0.25">
      <c r="A4" s="227" t="s">
        <v>286</v>
      </c>
      <c r="B4" s="227"/>
      <c r="C4" s="227"/>
      <c r="D4" s="227"/>
      <c r="E4" s="227"/>
    </row>
    <row r="5" spans="1:5" s="144" customFormat="1" x14ac:dyDescent="0.25">
      <c r="A5" s="227" t="s">
        <v>287</v>
      </c>
      <c r="B5" s="227"/>
      <c r="C5" s="227"/>
      <c r="D5" s="227"/>
      <c r="E5" s="227"/>
    </row>
    <row r="6" spans="1:5" s="144" customFormat="1" ht="26.25" customHeight="1" x14ac:dyDescent="0.25">
      <c r="A6" s="225" t="s">
        <v>288</v>
      </c>
      <c r="B6" s="225"/>
      <c r="C6" s="225"/>
      <c r="D6" s="225"/>
      <c r="E6" s="144" t="s">
        <v>352</v>
      </c>
    </row>
    <row r="7" spans="1:5" s="144" customFormat="1" x14ac:dyDescent="0.25">
      <c r="A7" s="225"/>
      <c r="B7" s="225"/>
      <c r="C7" s="225"/>
      <c r="D7" s="225"/>
      <c r="E7" s="225"/>
    </row>
    <row r="8" spans="1:5" s="144" customFormat="1" ht="28.5" customHeight="1" x14ac:dyDescent="0.25">
      <c r="A8" s="226" t="s">
        <v>341</v>
      </c>
      <c r="B8" s="226"/>
      <c r="C8" s="226"/>
      <c r="D8" s="226"/>
      <c r="E8" s="226"/>
    </row>
    <row r="9" spans="1:5" s="144" customFormat="1" ht="29.25" customHeight="1" x14ac:dyDescent="0.25">
      <c r="A9" s="226" t="s">
        <v>290</v>
      </c>
      <c r="B9" s="226"/>
      <c r="C9" s="226"/>
      <c r="D9" s="226"/>
      <c r="E9" s="226"/>
    </row>
    <row r="10" spans="1:5" s="144" customFormat="1" ht="30" customHeight="1" x14ac:dyDescent="0.25">
      <c r="A10" s="226" t="s">
        <v>291</v>
      </c>
      <c r="B10" s="226"/>
      <c r="C10" s="226"/>
      <c r="D10" s="226"/>
      <c r="E10" s="226"/>
    </row>
    <row r="11" spans="1:5" s="144" customFormat="1" ht="30" customHeight="1" x14ac:dyDescent="0.25">
      <c r="A11" s="226" t="s">
        <v>292</v>
      </c>
      <c r="B11" s="226"/>
      <c r="C11" s="226"/>
      <c r="D11" s="226"/>
      <c r="E11" s="226"/>
    </row>
    <row r="12" spans="1:5" s="144" customFormat="1" ht="29.25" customHeight="1" x14ac:dyDescent="0.25">
      <c r="A12" s="226" t="s">
        <v>293</v>
      </c>
      <c r="B12" s="226"/>
      <c r="C12" s="226"/>
      <c r="D12" s="226"/>
      <c r="E12" s="226"/>
    </row>
    <row r="13" spans="1:5" s="144" customFormat="1" ht="28.5" customHeight="1" x14ac:dyDescent="0.25">
      <c r="A13" s="226" t="s">
        <v>294</v>
      </c>
      <c r="B13" s="226"/>
      <c r="C13" s="226"/>
      <c r="D13" s="226"/>
      <c r="E13" s="226"/>
    </row>
    <row r="14" spans="1:5" s="144" customFormat="1" ht="15.75" customHeight="1" x14ac:dyDescent="0.25">
      <c r="A14" s="225"/>
      <c r="B14" s="225"/>
      <c r="C14" s="225"/>
      <c r="D14" s="225"/>
      <c r="E14" s="225"/>
    </row>
    <row r="15" spans="1:5" s="144" customFormat="1" ht="135" x14ac:dyDescent="0.25">
      <c r="A15" s="145" t="s">
        <v>2</v>
      </c>
      <c r="B15" s="146" t="s">
        <v>296</v>
      </c>
      <c r="C15" s="146" t="s">
        <v>0</v>
      </c>
      <c r="D15" s="146" t="s">
        <v>295</v>
      </c>
      <c r="E15" s="146" t="s">
        <v>1</v>
      </c>
    </row>
    <row r="16" spans="1:5" s="144" customFormat="1" x14ac:dyDescent="0.25">
      <c r="A16" s="155" t="s">
        <v>8</v>
      </c>
      <c r="B16" s="147"/>
      <c r="C16" s="147"/>
      <c r="D16" s="147"/>
      <c r="E16" s="147"/>
    </row>
    <row r="17" spans="1:5" s="144" customFormat="1" x14ac:dyDescent="0.25">
      <c r="A17" s="145" t="s">
        <v>54</v>
      </c>
      <c r="B17" s="148" t="s">
        <v>21</v>
      </c>
      <c r="C17" s="148" t="s">
        <v>11</v>
      </c>
      <c r="D17" s="148">
        <v>13</v>
      </c>
      <c r="E17" s="148">
        <v>8877.18</v>
      </c>
    </row>
    <row r="18" spans="1:5" s="144" customFormat="1" ht="28.5" x14ac:dyDescent="0.25">
      <c r="A18" s="155" t="s">
        <v>299</v>
      </c>
      <c r="B18" s="147"/>
      <c r="C18" s="147"/>
      <c r="D18" s="147"/>
      <c r="E18" s="147"/>
    </row>
    <row r="19" spans="1:5" s="144" customFormat="1" x14ac:dyDescent="0.25">
      <c r="A19" s="145" t="s">
        <v>353</v>
      </c>
      <c r="B19" s="148" t="s">
        <v>403</v>
      </c>
      <c r="C19" s="148" t="s">
        <v>12</v>
      </c>
      <c r="D19" s="148">
        <f>E19</f>
        <v>511</v>
      </c>
      <c r="E19" s="148">
        <v>511</v>
      </c>
    </row>
    <row r="20" spans="1:5" s="144" customFormat="1" x14ac:dyDescent="0.25">
      <c r="A20" s="145" t="s">
        <v>354</v>
      </c>
      <c r="B20" s="148" t="s">
        <v>403</v>
      </c>
      <c r="C20" s="148" t="s">
        <v>12</v>
      </c>
      <c r="D20" s="148">
        <f t="shared" ref="D20:D32" si="0">E20</f>
        <v>20949.599999999999</v>
      </c>
      <c r="E20" s="148">
        <v>20949.599999999999</v>
      </c>
    </row>
    <row r="21" spans="1:5" s="144" customFormat="1" x14ac:dyDescent="0.25">
      <c r="A21" s="145" t="s">
        <v>355</v>
      </c>
      <c r="B21" s="148">
        <v>1</v>
      </c>
      <c r="C21" s="148" t="s">
        <v>13</v>
      </c>
      <c r="D21" s="148">
        <f t="shared" si="0"/>
        <v>731.03</v>
      </c>
      <c r="E21" s="148">
        <v>731.03</v>
      </c>
    </row>
    <row r="22" spans="1:5" s="144" customFormat="1" ht="30" x14ac:dyDescent="0.25">
      <c r="A22" s="145" t="s">
        <v>207</v>
      </c>
      <c r="B22" s="148" t="s">
        <v>403</v>
      </c>
      <c r="C22" s="148" t="s">
        <v>84</v>
      </c>
      <c r="D22" s="148">
        <f t="shared" si="0"/>
        <v>1349.29</v>
      </c>
      <c r="E22" s="148">
        <v>1349.29</v>
      </c>
    </row>
    <row r="23" spans="1:5" s="144" customFormat="1" ht="30" x14ac:dyDescent="0.25">
      <c r="A23" s="145" t="s">
        <v>356</v>
      </c>
      <c r="B23" s="148" t="s">
        <v>403</v>
      </c>
      <c r="C23" s="148" t="s">
        <v>84</v>
      </c>
      <c r="D23" s="148">
        <f t="shared" si="0"/>
        <v>1202.1400000000001</v>
      </c>
      <c r="E23" s="148">
        <v>1202.1400000000001</v>
      </c>
    </row>
    <row r="24" spans="1:5" s="144" customFormat="1" ht="30" x14ac:dyDescent="0.25">
      <c r="A24" s="145" t="s">
        <v>357</v>
      </c>
      <c r="B24" s="148">
        <v>0.01</v>
      </c>
      <c r="C24" s="148" t="s">
        <v>17</v>
      </c>
      <c r="D24" s="148">
        <f>E24/B24</f>
        <v>11231</v>
      </c>
      <c r="E24" s="148">
        <v>112.31</v>
      </c>
    </row>
    <row r="25" spans="1:5" s="144" customFormat="1" ht="30" x14ac:dyDescent="0.25">
      <c r="A25" s="145" t="s">
        <v>358</v>
      </c>
      <c r="B25" s="148">
        <v>1.25</v>
      </c>
      <c r="C25" s="148" t="s">
        <v>359</v>
      </c>
      <c r="D25" s="148">
        <f>E25/B25</f>
        <v>2202.3360000000002</v>
      </c>
      <c r="E25" s="148">
        <v>2752.92</v>
      </c>
    </row>
    <row r="26" spans="1:5" s="144" customFormat="1" x14ac:dyDescent="0.25">
      <c r="A26" s="145" t="s">
        <v>303</v>
      </c>
      <c r="B26" s="148" t="s">
        <v>279</v>
      </c>
      <c r="C26" s="148" t="s">
        <v>12</v>
      </c>
      <c r="D26" s="148">
        <f t="shared" si="0"/>
        <v>395375.94</v>
      </c>
      <c r="E26" s="148">
        <v>395375.94</v>
      </c>
    </row>
    <row r="27" spans="1:5" s="144" customFormat="1" x14ac:dyDescent="0.25">
      <c r="A27" s="145" t="s">
        <v>304</v>
      </c>
      <c r="B27" s="148" t="s">
        <v>279</v>
      </c>
      <c r="C27" s="148" t="s">
        <v>12</v>
      </c>
      <c r="D27" s="148">
        <f t="shared" si="0"/>
        <v>7169.71</v>
      </c>
      <c r="E27" s="148">
        <v>7169.71</v>
      </c>
    </row>
    <row r="28" spans="1:5" s="144" customFormat="1" ht="30" x14ac:dyDescent="0.25">
      <c r="A28" s="145" t="s">
        <v>305</v>
      </c>
      <c r="B28" s="148" t="s">
        <v>403</v>
      </c>
      <c r="C28" s="148" t="s">
        <v>11</v>
      </c>
      <c r="D28" s="148">
        <f t="shared" si="0"/>
        <v>7700</v>
      </c>
      <c r="E28" s="148">
        <v>7700</v>
      </c>
    </row>
    <row r="29" spans="1:5" s="144" customFormat="1" ht="28.5" x14ac:dyDescent="0.25">
      <c r="A29" s="155" t="s">
        <v>95</v>
      </c>
      <c r="B29" s="147"/>
      <c r="C29" s="147"/>
      <c r="D29" s="148"/>
      <c r="E29" s="147"/>
    </row>
    <row r="30" spans="1:5" s="144" customFormat="1" ht="30" x14ac:dyDescent="0.25">
      <c r="A30" s="145" t="s">
        <v>212</v>
      </c>
      <c r="B30" s="148" t="s">
        <v>403</v>
      </c>
      <c r="C30" s="148" t="s">
        <v>11</v>
      </c>
      <c r="D30" s="148">
        <f t="shared" si="0"/>
        <v>132306.72</v>
      </c>
      <c r="E30" s="148">
        <v>132306.72</v>
      </c>
    </row>
    <row r="31" spans="1:5" s="144" customFormat="1" x14ac:dyDescent="0.25">
      <c r="A31" s="155" t="s">
        <v>96</v>
      </c>
      <c r="B31" s="147"/>
      <c r="C31" s="147"/>
      <c r="D31" s="148"/>
      <c r="E31" s="147"/>
    </row>
    <row r="32" spans="1:5" s="144" customFormat="1" x14ac:dyDescent="0.25">
      <c r="A32" s="145" t="s">
        <v>213</v>
      </c>
      <c r="B32" s="148" t="s">
        <v>404</v>
      </c>
      <c r="C32" s="148" t="s">
        <v>306</v>
      </c>
      <c r="D32" s="148">
        <f t="shared" si="0"/>
        <v>17000</v>
      </c>
      <c r="E32" s="148">
        <v>17000</v>
      </c>
    </row>
    <row r="33" spans="1:5" s="144" customFormat="1" ht="28.5" x14ac:dyDescent="0.25">
      <c r="A33" s="155" t="s">
        <v>307</v>
      </c>
      <c r="B33" s="147"/>
      <c r="C33" s="147"/>
      <c r="D33" s="147"/>
      <c r="E33" s="147"/>
    </row>
    <row r="34" spans="1:5" s="144" customFormat="1" x14ac:dyDescent="0.25">
      <c r="A34" s="145" t="s">
        <v>153</v>
      </c>
      <c r="B34" s="148">
        <v>1</v>
      </c>
      <c r="C34" s="148" t="s">
        <v>13</v>
      </c>
      <c r="D34" s="148">
        <f>E34/B34</f>
        <v>646.29</v>
      </c>
      <c r="E34" s="148">
        <v>646.29</v>
      </c>
    </row>
    <row r="35" spans="1:5" s="144" customFormat="1" x14ac:dyDescent="0.25">
      <c r="A35" s="145" t="s">
        <v>360</v>
      </c>
      <c r="B35" s="148">
        <v>1</v>
      </c>
      <c r="C35" s="148" t="s">
        <v>15</v>
      </c>
      <c r="D35" s="148">
        <f t="shared" ref="D35:D98" si="1">E35/B35</f>
        <v>724.61</v>
      </c>
      <c r="E35" s="148">
        <v>724.61</v>
      </c>
    </row>
    <row r="36" spans="1:5" s="144" customFormat="1" ht="30" x14ac:dyDescent="0.25">
      <c r="A36" s="145" t="s">
        <v>361</v>
      </c>
      <c r="B36" s="148" t="s">
        <v>403</v>
      </c>
      <c r="C36" s="148" t="s">
        <v>16</v>
      </c>
      <c r="D36" s="148">
        <f>E36</f>
        <v>5806.03</v>
      </c>
      <c r="E36" s="148">
        <v>5806.03</v>
      </c>
    </row>
    <row r="37" spans="1:5" s="144" customFormat="1" x14ac:dyDescent="0.25">
      <c r="A37" s="145" t="s">
        <v>362</v>
      </c>
      <c r="B37" s="148">
        <v>4</v>
      </c>
      <c r="C37" s="148" t="s">
        <v>13</v>
      </c>
      <c r="D37" s="148">
        <f t="shared" si="1"/>
        <v>932.00750000000005</v>
      </c>
      <c r="E37" s="148">
        <v>3728.03</v>
      </c>
    </row>
    <row r="38" spans="1:5" s="144" customFormat="1" ht="30" x14ac:dyDescent="0.25">
      <c r="A38" s="145" t="s">
        <v>363</v>
      </c>
      <c r="B38" s="148">
        <v>0.01</v>
      </c>
      <c r="C38" s="148" t="s">
        <v>17</v>
      </c>
      <c r="D38" s="148">
        <f t="shared" si="1"/>
        <v>30407</v>
      </c>
      <c r="E38" s="148">
        <v>304.07</v>
      </c>
    </row>
    <row r="39" spans="1:5" s="144" customFormat="1" ht="30" x14ac:dyDescent="0.25">
      <c r="A39" s="145" t="s">
        <v>364</v>
      </c>
      <c r="B39" s="148">
        <v>0.02</v>
      </c>
      <c r="C39" s="148" t="s">
        <v>15</v>
      </c>
      <c r="D39" s="148">
        <f t="shared" si="1"/>
        <v>74670</v>
      </c>
      <c r="E39" s="148">
        <v>1493.4</v>
      </c>
    </row>
    <row r="40" spans="1:5" s="144" customFormat="1" ht="30" x14ac:dyDescent="0.25">
      <c r="A40" s="145" t="s">
        <v>365</v>
      </c>
      <c r="B40" s="148">
        <v>0.1</v>
      </c>
      <c r="C40" s="148" t="s">
        <v>15</v>
      </c>
      <c r="D40" s="148">
        <f t="shared" si="1"/>
        <v>70327.199999999997</v>
      </c>
      <c r="E40" s="148">
        <v>7032.72</v>
      </c>
    </row>
    <row r="41" spans="1:5" s="144" customFormat="1" ht="30" x14ac:dyDescent="0.25">
      <c r="A41" s="145" t="s">
        <v>366</v>
      </c>
      <c r="B41" s="148">
        <v>1E-3</v>
      </c>
      <c r="C41" s="148" t="s">
        <v>367</v>
      </c>
      <c r="D41" s="148">
        <f t="shared" si="1"/>
        <v>77440</v>
      </c>
      <c r="E41" s="148">
        <v>77.44</v>
      </c>
    </row>
    <row r="42" spans="1:5" s="144" customFormat="1" ht="30" x14ac:dyDescent="0.25">
      <c r="A42" s="145" t="s">
        <v>368</v>
      </c>
      <c r="B42" s="148">
        <v>0.02</v>
      </c>
      <c r="C42" s="148" t="s">
        <v>15</v>
      </c>
      <c r="D42" s="148">
        <f t="shared" si="1"/>
        <v>38687.5</v>
      </c>
      <c r="E42" s="148">
        <v>773.75</v>
      </c>
    </row>
    <row r="43" spans="1:5" s="144" customFormat="1" ht="30" x14ac:dyDescent="0.25">
      <c r="A43" s="145" t="s">
        <v>234</v>
      </c>
      <c r="B43" s="148">
        <v>0.1</v>
      </c>
      <c r="C43" s="148" t="s">
        <v>15</v>
      </c>
      <c r="D43" s="148">
        <f t="shared" si="1"/>
        <v>34907.599999999999</v>
      </c>
      <c r="E43" s="148">
        <v>3490.76</v>
      </c>
    </row>
    <row r="44" spans="1:5" s="144" customFormat="1" x14ac:dyDescent="0.25">
      <c r="A44" s="145" t="s">
        <v>308</v>
      </c>
      <c r="B44" s="148">
        <v>2</v>
      </c>
      <c r="C44" s="148" t="s">
        <v>13</v>
      </c>
      <c r="D44" s="148">
        <f t="shared" si="1"/>
        <v>381.28500000000003</v>
      </c>
      <c r="E44" s="148">
        <v>762.57</v>
      </c>
    </row>
    <row r="45" spans="1:5" s="144" customFormat="1" ht="30" x14ac:dyDescent="0.25">
      <c r="A45" s="145" t="s">
        <v>369</v>
      </c>
      <c r="B45" s="148">
        <v>1</v>
      </c>
      <c r="C45" s="148" t="s">
        <v>121</v>
      </c>
      <c r="D45" s="148">
        <f t="shared" si="1"/>
        <v>1102.73</v>
      </c>
      <c r="E45" s="148">
        <v>1102.73</v>
      </c>
    </row>
    <row r="46" spans="1:5" s="144" customFormat="1" ht="30" x14ac:dyDescent="0.25">
      <c r="A46" s="145" t="s">
        <v>370</v>
      </c>
      <c r="B46" s="148">
        <v>1</v>
      </c>
      <c r="C46" s="148" t="s">
        <v>121</v>
      </c>
      <c r="D46" s="148">
        <f t="shared" si="1"/>
        <v>1294.01</v>
      </c>
      <c r="E46" s="148">
        <v>1294.01</v>
      </c>
    </row>
    <row r="47" spans="1:5" s="144" customFormat="1" ht="30" x14ac:dyDescent="0.25">
      <c r="A47" s="145" t="s">
        <v>371</v>
      </c>
      <c r="B47" s="148">
        <v>1</v>
      </c>
      <c r="C47" s="148" t="s">
        <v>121</v>
      </c>
      <c r="D47" s="148">
        <f t="shared" si="1"/>
        <v>1554.48</v>
      </c>
      <c r="E47" s="148">
        <v>1554.48</v>
      </c>
    </row>
    <row r="48" spans="1:5" s="144" customFormat="1" x14ac:dyDescent="0.25">
      <c r="A48" s="145" t="s">
        <v>372</v>
      </c>
      <c r="B48" s="148">
        <v>0.01</v>
      </c>
      <c r="C48" s="148" t="s">
        <v>17</v>
      </c>
      <c r="D48" s="148">
        <f t="shared" si="1"/>
        <v>66556</v>
      </c>
      <c r="E48" s="148">
        <v>665.56</v>
      </c>
    </row>
    <row r="49" spans="1:5" s="144" customFormat="1" x14ac:dyDescent="0.25">
      <c r="A49" s="145" t="s">
        <v>373</v>
      </c>
      <c r="B49" s="148">
        <v>0.02</v>
      </c>
      <c r="C49" s="148" t="s">
        <v>17</v>
      </c>
      <c r="D49" s="148">
        <f t="shared" si="1"/>
        <v>67151</v>
      </c>
      <c r="E49" s="148">
        <v>1343.02</v>
      </c>
    </row>
    <row r="50" spans="1:5" s="144" customFormat="1" x14ac:dyDescent="0.25">
      <c r="A50" s="145" t="s">
        <v>374</v>
      </c>
      <c r="B50" s="148">
        <v>7</v>
      </c>
      <c r="C50" s="148" t="s">
        <v>111</v>
      </c>
      <c r="D50" s="148">
        <f t="shared" si="1"/>
        <v>99.797142857142859</v>
      </c>
      <c r="E50" s="148">
        <v>698.58</v>
      </c>
    </row>
    <row r="51" spans="1:5" s="144" customFormat="1" x14ac:dyDescent="0.25">
      <c r="A51" s="145" t="s">
        <v>58</v>
      </c>
      <c r="B51" s="148">
        <v>1</v>
      </c>
      <c r="C51" s="148" t="s">
        <v>14</v>
      </c>
      <c r="D51" s="148">
        <f t="shared" si="1"/>
        <v>1012.36</v>
      </c>
      <c r="E51" s="148">
        <v>1012.36</v>
      </c>
    </row>
    <row r="52" spans="1:5" s="144" customFormat="1" ht="30" x14ac:dyDescent="0.25">
      <c r="A52" s="145" t="s">
        <v>108</v>
      </c>
      <c r="B52" s="148">
        <v>2</v>
      </c>
      <c r="C52" s="148" t="s">
        <v>112</v>
      </c>
      <c r="D52" s="148">
        <f t="shared" si="1"/>
        <v>664.64499999999998</v>
      </c>
      <c r="E52" s="148">
        <v>1329.29</v>
      </c>
    </row>
    <row r="53" spans="1:5" s="144" customFormat="1" x14ac:dyDescent="0.25">
      <c r="A53" s="145" t="s">
        <v>103</v>
      </c>
      <c r="B53" s="148">
        <v>1</v>
      </c>
      <c r="C53" s="148" t="s">
        <v>15</v>
      </c>
      <c r="D53" s="148">
        <f t="shared" si="1"/>
        <v>882.42</v>
      </c>
      <c r="E53" s="148">
        <v>882.42</v>
      </c>
    </row>
    <row r="54" spans="1:5" s="144" customFormat="1" x14ac:dyDescent="0.25">
      <c r="A54" s="145" t="s">
        <v>375</v>
      </c>
      <c r="B54" s="148">
        <v>0.17</v>
      </c>
      <c r="C54" s="148" t="s">
        <v>16</v>
      </c>
      <c r="D54" s="148">
        <f t="shared" si="1"/>
        <v>1813.705882352941</v>
      </c>
      <c r="E54" s="148">
        <v>308.33</v>
      </c>
    </row>
    <row r="55" spans="1:5" s="144" customFormat="1" x14ac:dyDescent="0.25">
      <c r="A55" s="145" t="s">
        <v>130</v>
      </c>
      <c r="B55" s="148">
        <v>0.17</v>
      </c>
      <c r="C55" s="148" t="s">
        <v>16</v>
      </c>
      <c r="D55" s="148">
        <f t="shared" si="1"/>
        <v>2003.5882352941176</v>
      </c>
      <c r="E55" s="148">
        <v>340.61</v>
      </c>
    </row>
    <row r="56" spans="1:5" s="144" customFormat="1" x14ac:dyDescent="0.25">
      <c r="A56" s="145" t="s">
        <v>75</v>
      </c>
      <c r="B56" s="148">
        <v>0.1</v>
      </c>
      <c r="C56" s="148" t="s">
        <v>76</v>
      </c>
      <c r="D56" s="148">
        <f t="shared" si="1"/>
        <v>30283.899999999998</v>
      </c>
      <c r="E56" s="148">
        <v>3028.39</v>
      </c>
    </row>
    <row r="57" spans="1:5" s="144" customFormat="1" ht="30" x14ac:dyDescent="0.25">
      <c r="A57" s="145" t="s">
        <v>59</v>
      </c>
      <c r="B57" s="148">
        <v>5.79</v>
      </c>
      <c r="C57" s="148" t="s">
        <v>16</v>
      </c>
      <c r="D57" s="148">
        <f t="shared" si="1"/>
        <v>2018.9015544041451</v>
      </c>
      <c r="E57" s="148">
        <v>11689.44</v>
      </c>
    </row>
    <row r="58" spans="1:5" s="144" customFormat="1" ht="30" x14ac:dyDescent="0.25">
      <c r="A58" s="145" t="s">
        <v>216</v>
      </c>
      <c r="B58" s="148">
        <v>0.01</v>
      </c>
      <c r="C58" s="148" t="s">
        <v>17</v>
      </c>
      <c r="D58" s="148">
        <f t="shared" si="1"/>
        <v>30144</v>
      </c>
      <c r="E58" s="148">
        <v>301.44</v>
      </c>
    </row>
    <row r="59" spans="1:5" s="144" customFormat="1" x14ac:dyDescent="0.25">
      <c r="A59" s="145" t="s">
        <v>77</v>
      </c>
      <c r="B59" s="148">
        <v>0.5</v>
      </c>
      <c r="C59" s="148" t="s">
        <v>15</v>
      </c>
      <c r="D59" s="148">
        <f t="shared" si="1"/>
        <v>17134.48</v>
      </c>
      <c r="E59" s="148">
        <v>8567.24</v>
      </c>
    </row>
    <row r="60" spans="1:5" s="144" customFormat="1" ht="30" x14ac:dyDescent="0.25">
      <c r="A60" s="145" t="s">
        <v>62</v>
      </c>
      <c r="B60" s="148">
        <v>4</v>
      </c>
      <c r="C60" s="148" t="s">
        <v>18</v>
      </c>
      <c r="D60" s="148">
        <f t="shared" si="1"/>
        <v>252.17250000000001</v>
      </c>
      <c r="E60" s="148">
        <v>1008.69</v>
      </c>
    </row>
    <row r="61" spans="1:5" s="144" customFormat="1" x14ac:dyDescent="0.25">
      <c r="A61" s="145" t="s">
        <v>376</v>
      </c>
      <c r="B61" s="148">
        <v>6</v>
      </c>
      <c r="C61" s="148" t="s">
        <v>111</v>
      </c>
      <c r="D61" s="148">
        <f t="shared" si="1"/>
        <v>79.858333333333334</v>
      </c>
      <c r="E61" s="148">
        <v>479.15</v>
      </c>
    </row>
    <row r="62" spans="1:5" s="144" customFormat="1" x14ac:dyDescent="0.25">
      <c r="A62" s="145" t="s">
        <v>313</v>
      </c>
      <c r="B62" s="148">
        <v>3</v>
      </c>
      <c r="C62" s="148" t="s">
        <v>13</v>
      </c>
      <c r="D62" s="148">
        <f t="shared" si="1"/>
        <v>5316.93</v>
      </c>
      <c r="E62" s="148">
        <v>15950.79</v>
      </c>
    </row>
    <row r="63" spans="1:5" s="144" customFormat="1" x14ac:dyDescent="0.25">
      <c r="A63" s="145" t="s">
        <v>377</v>
      </c>
      <c r="B63" s="148" t="s">
        <v>403</v>
      </c>
      <c r="C63" s="148" t="s">
        <v>11</v>
      </c>
      <c r="D63" s="148">
        <f>E63</f>
        <v>6440</v>
      </c>
      <c r="E63" s="148">
        <v>6440</v>
      </c>
    </row>
    <row r="64" spans="1:5" s="144" customFormat="1" x14ac:dyDescent="0.25">
      <c r="A64" s="145" t="s">
        <v>133</v>
      </c>
      <c r="B64" s="148">
        <v>1</v>
      </c>
      <c r="C64" s="148" t="s">
        <v>14</v>
      </c>
      <c r="D64" s="148">
        <f>E64</f>
        <v>19692.62</v>
      </c>
      <c r="E64" s="148">
        <v>19692.62</v>
      </c>
    </row>
    <row r="65" spans="1:5" s="144" customFormat="1" x14ac:dyDescent="0.25">
      <c r="A65" s="145" t="s">
        <v>378</v>
      </c>
      <c r="B65" s="148">
        <v>2</v>
      </c>
      <c r="C65" s="148" t="s">
        <v>13</v>
      </c>
      <c r="D65" s="148">
        <f t="shared" si="1"/>
        <v>2081.5650000000001</v>
      </c>
      <c r="E65" s="148">
        <v>4163.13</v>
      </c>
    </row>
    <row r="66" spans="1:5" s="144" customFormat="1" ht="30" x14ac:dyDescent="0.25">
      <c r="A66" s="145" t="s">
        <v>315</v>
      </c>
      <c r="B66" s="148">
        <v>2</v>
      </c>
      <c r="C66" s="148" t="s">
        <v>19</v>
      </c>
      <c r="D66" s="148">
        <f t="shared" si="1"/>
        <v>868.11500000000001</v>
      </c>
      <c r="E66" s="148">
        <v>1736.23</v>
      </c>
    </row>
    <row r="67" spans="1:5" s="144" customFormat="1" ht="30" x14ac:dyDescent="0.25">
      <c r="A67" s="145" t="s">
        <v>316</v>
      </c>
      <c r="B67" s="148">
        <v>0.01</v>
      </c>
      <c r="C67" s="148" t="s">
        <v>19</v>
      </c>
      <c r="D67" s="148">
        <f t="shared" si="1"/>
        <v>30424</v>
      </c>
      <c r="E67" s="148">
        <v>304.24</v>
      </c>
    </row>
    <row r="68" spans="1:5" s="144" customFormat="1" ht="30" x14ac:dyDescent="0.25">
      <c r="A68" s="145" t="s">
        <v>220</v>
      </c>
      <c r="B68" s="148">
        <v>0.01</v>
      </c>
      <c r="C68" s="148" t="s">
        <v>17</v>
      </c>
      <c r="D68" s="148">
        <f t="shared" si="1"/>
        <v>78341</v>
      </c>
      <c r="E68" s="148">
        <v>783.41</v>
      </c>
    </row>
    <row r="69" spans="1:5" s="144" customFormat="1" x14ac:dyDescent="0.25">
      <c r="A69" s="145" t="s">
        <v>65</v>
      </c>
      <c r="B69" s="148">
        <v>42</v>
      </c>
      <c r="C69" s="148" t="s">
        <v>19</v>
      </c>
      <c r="D69" s="148">
        <f t="shared" si="1"/>
        <v>297.66571428571427</v>
      </c>
      <c r="E69" s="148">
        <v>12501.96</v>
      </c>
    </row>
    <row r="70" spans="1:5" s="144" customFormat="1" ht="28.5" x14ac:dyDescent="0.25">
      <c r="A70" s="155" t="s">
        <v>317</v>
      </c>
      <c r="B70" s="147"/>
      <c r="C70" s="147"/>
      <c r="D70" s="148"/>
      <c r="E70" s="147"/>
    </row>
    <row r="71" spans="1:5" s="144" customFormat="1" x14ac:dyDescent="0.25">
      <c r="A71" s="145" t="s">
        <v>318</v>
      </c>
      <c r="B71" s="148">
        <v>2</v>
      </c>
      <c r="C71" s="148" t="s">
        <v>13</v>
      </c>
      <c r="D71" s="148">
        <f t="shared" si="1"/>
        <v>677.21500000000003</v>
      </c>
      <c r="E71" s="148">
        <v>1354.43</v>
      </c>
    </row>
    <row r="72" spans="1:5" s="144" customFormat="1" x14ac:dyDescent="0.25">
      <c r="A72" s="145" t="s">
        <v>320</v>
      </c>
      <c r="B72" s="148">
        <v>2.1999999999999999E-2</v>
      </c>
      <c r="C72" s="148" t="s">
        <v>15</v>
      </c>
      <c r="D72" s="148">
        <f t="shared" si="1"/>
        <v>18854.090909090912</v>
      </c>
      <c r="E72" s="148">
        <v>414.79</v>
      </c>
    </row>
    <row r="73" spans="1:5" s="144" customFormat="1" ht="30" x14ac:dyDescent="0.25">
      <c r="A73" s="145" t="s">
        <v>379</v>
      </c>
      <c r="B73" s="148">
        <v>0.01</v>
      </c>
      <c r="C73" s="148" t="s">
        <v>380</v>
      </c>
      <c r="D73" s="148">
        <f t="shared" si="1"/>
        <v>27126</v>
      </c>
      <c r="E73" s="148">
        <v>271.26</v>
      </c>
    </row>
    <row r="74" spans="1:5" s="144" customFormat="1" x14ac:dyDescent="0.25">
      <c r="A74" s="145" t="s">
        <v>381</v>
      </c>
      <c r="B74" s="148">
        <v>0.05</v>
      </c>
      <c r="C74" s="148" t="s">
        <v>15</v>
      </c>
      <c r="D74" s="148">
        <f t="shared" si="1"/>
        <v>57103.799999999996</v>
      </c>
      <c r="E74" s="148">
        <v>2855.19</v>
      </c>
    </row>
    <row r="75" spans="1:5" s="144" customFormat="1" x14ac:dyDescent="0.25">
      <c r="A75" s="145" t="s">
        <v>382</v>
      </c>
      <c r="B75" s="148">
        <v>0.01</v>
      </c>
      <c r="C75" s="148" t="s">
        <v>17</v>
      </c>
      <c r="D75" s="148">
        <f t="shared" si="1"/>
        <v>32680</v>
      </c>
      <c r="E75" s="148">
        <v>326.8</v>
      </c>
    </row>
    <row r="76" spans="1:5" s="144" customFormat="1" ht="30" x14ac:dyDescent="0.25">
      <c r="A76" s="145" t="s">
        <v>238</v>
      </c>
      <c r="B76" s="148">
        <v>1.2E-2</v>
      </c>
      <c r="C76" s="148" t="s">
        <v>139</v>
      </c>
      <c r="D76" s="148">
        <f t="shared" si="1"/>
        <v>3261.6666666666665</v>
      </c>
      <c r="E76" s="148">
        <v>39.14</v>
      </c>
    </row>
    <row r="77" spans="1:5" s="144" customFormat="1" x14ac:dyDescent="0.25">
      <c r="A77" s="145" t="s">
        <v>383</v>
      </c>
      <c r="B77" s="148">
        <v>1.0999999999999999E-2</v>
      </c>
      <c r="C77" s="148" t="s">
        <v>245</v>
      </c>
      <c r="D77" s="148">
        <f t="shared" si="1"/>
        <v>26629.090909090912</v>
      </c>
      <c r="E77" s="148">
        <v>292.92</v>
      </c>
    </row>
    <row r="78" spans="1:5" s="144" customFormat="1" ht="30" x14ac:dyDescent="0.25">
      <c r="A78" s="145" t="s">
        <v>246</v>
      </c>
      <c r="B78" s="148">
        <v>0.04</v>
      </c>
      <c r="C78" s="148" t="s">
        <v>84</v>
      </c>
      <c r="D78" s="148">
        <f t="shared" si="1"/>
        <v>34253</v>
      </c>
      <c r="E78" s="148">
        <v>1370.12</v>
      </c>
    </row>
    <row r="79" spans="1:5" s="144" customFormat="1" ht="30" x14ac:dyDescent="0.25">
      <c r="A79" s="145" t="s">
        <v>361</v>
      </c>
      <c r="B79" s="148" t="s">
        <v>403</v>
      </c>
      <c r="C79" s="148" t="s">
        <v>16</v>
      </c>
      <c r="D79" s="148">
        <f>E79</f>
        <v>5639.58</v>
      </c>
      <c r="E79" s="148">
        <v>5639.58</v>
      </c>
    </row>
    <row r="80" spans="1:5" s="144" customFormat="1" x14ac:dyDescent="0.25">
      <c r="A80" s="145" t="s">
        <v>384</v>
      </c>
      <c r="B80" s="148" t="s">
        <v>403</v>
      </c>
      <c r="C80" s="148" t="s">
        <v>245</v>
      </c>
      <c r="D80" s="148">
        <f>E80</f>
        <v>582.45000000000005</v>
      </c>
      <c r="E80" s="148">
        <v>582.45000000000005</v>
      </c>
    </row>
    <row r="81" spans="1:5" s="144" customFormat="1" x14ac:dyDescent="0.25">
      <c r="A81" s="145" t="s">
        <v>166</v>
      </c>
      <c r="B81" s="148">
        <v>0.2</v>
      </c>
      <c r="C81" s="148" t="s">
        <v>17</v>
      </c>
      <c r="D81" s="148">
        <f t="shared" si="1"/>
        <v>4429.2</v>
      </c>
      <c r="E81" s="148">
        <v>885.84</v>
      </c>
    </row>
    <row r="82" spans="1:5" s="144" customFormat="1" x14ac:dyDescent="0.25">
      <c r="A82" s="145" t="s">
        <v>385</v>
      </c>
      <c r="B82" s="148">
        <v>1</v>
      </c>
      <c r="C82" s="148" t="s">
        <v>386</v>
      </c>
      <c r="D82" s="148">
        <f t="shared" si="1"/>
        <v>117.02</v>
      </c>
      <c r="E82" s="148">
        <v>117.02</v>
      </c>
    </row>
    <row r="83" spans="1:5" s="144" customFormat="1" ht="30" x14ac:dyDescent="0.25">
      <c r="A83" s="145" t="s">
        <v>387</v>
      </c>
      <c r="B83" s="148">
        <v>1.4E-2</v>
      </c>
      <c r="C83" s="148" t="s">
        <v>15</v>
      </c>
      <c r="D83" s="148">
        <f t="shared" si="1"/>
        <v>26455</v>
      </c>
      <c r="E83" s="148">
        <v>370.37</v>
      </c>
    </row>
    <row r="84" spans="1:5" s="144" customFormat="1" ht="30" x14ac:dyDescent="0.25">
      <c r="A84" s="145" t="s">
        <v>388</v>
      </c>
      <c r="B84" s="148">
        <v>3.72</v>
      </c>
      <c r="C84" s="148" t="s">
        <v>12</v>
      </c>
      <c r="D84" s="148">
        <f t="shared" si="1"/>
        <v>314.15591397849465</v>
      </c>
      <c r="E84" s="148">
        <v>1168.6600000000001</v>
      </c>
    </row>
    <row r="85" spans="1:5" s="144" customFormat="1" x14ac:dyDescent="0.25">
      <c r="A85" s="145" t="s">
        <v>264</v>
      </c>
      <c r="B85" s="148">
        <v>0.01</v>
      </c>
      <c r="C85" s="148" t="s">
        <v>17</v>
      </c>
      <c r="D85" s="148">
        <f t="shared" si="1"/>
        <v>61783</v>
      </c>
      <c r="E85" s="148">
        <v>617.83000000000004</v>
      </c>
    </row>
    <row r="86" spans="1:5" s="144" customFormat="1" x14ac:dyDescent="0.25">
      <c r="A86" s="145" t="s">
        <v>323</v>
      </c>
      <c r="B86" s="148">
        <v>2.1999999999999999E-2</v>
      </c>
      <c r="C86" s="148" t="s">
        <v>15</v>
      </c>
      <c r="D86" s="148">
        <f t="shared" si="1"/>
        <v>51842.272727272728</v>
      </c>
      <c r="E86" s="148">
        <v>1140.53</v>
      </c>
    </row>
    <row r="87" spans="1:5" s="144" customFormat="1" x14ac:dyDescent="0.25">
      <c r="A87" s="145" t="s">
        <v>268</v>
      </c>
      <c r="B87" s="148">
        <v>4.0000000000000001E-3</v>
      </c>
      <c r="C87" s="148" t="s">
        <v>84</v>
      </c>
      <c r="D87" s="148">
        <f t="shared" si="1"/>
        <v>24707.5</v>
      </c>
      <c r="E87" s="148">
        <v>98.83</v>
      </c>
    </row>
    <row r="88" spans="1:5" s="144" customFormat="1" x14ac:dyDescent="0.25">
      <c r="A88" s="145" t="s">
        <v>270</v>
      </c>
      <c r="B88" s="148">
        <v>0.08</v>
      </c>
      <c r="C88" s="148" t="s">
        <v>17</v>
      </c>
      <c r="D88" s="148">
        <f t="shared" si="1"/>
        <v>53868.75</v>
      </c>
      <c r="E88" s="148">
        <v>4309.5</v>
      </c>
    </row>
    <row r="89" spans="1:5" s="144" customFormat="1" ht="30" x14ac:dyDescent="0.25">
      <c r="A89" s="145" t="s">
        <v>173</v>
      </c>
      <c r="B89" s="148">
        <v>1.0999999999999999E-2</v>
      </c>
      <c r="C89" s="148" t="s">
        <v>15</v>
      </c>
      <c r="D89" s="148">
        <f t="shared" si="1"/>
        <v>44061.818181818184</v>
      </c>
      <c r="E89" s="148">
        <v>484.68</v>
      </c>
    </row>
    <row r="90" spans="1:5" s="144" customFormat="1" x14ac:dyDescent="0.25">
      <c r="A90" s="145" t="s">
        <v>324</v>
      </c>
      <c r="B90" s="148">
        <v>0.2</v>
      </c>
      <c r="C90" s="148" t="s">
        <v>142</v>
      </c>
      <c r="D90" s="148">
        <f t="shared" si="1"/>
        <v>2267.35</v>
      </c>
      <c r="E90" s="148">
        <v>453.47</v>
      </c>
    </row>
    <row r="91" spans="1:5" s="144" customFormat="1" ht="30" x14ac:dyDescent="0.25">
      <c r="A91" s="145" t="s">
        <v>66</v>
      </c>
      <c r="B91" s="148">
        <v>2.89</v>
      </c>
      <c r="C91" s="148" t="s">
        <v>16</v>
      </c>
      <c r="D91" s="148">
        <f t="shared" si="1"/>
        <v>2025.5051903114186</v>
      </c>
      <c r="E91" s="148">
        <v>5853.71</v>
      </c>
    </row>
    <row r="92" spans="1:5" s="144" customFormat="1" ht="30" x14ac:dyDescent="0.25">
      <c r="A92" s="145" t="s">
        <v>145</v>
      </c>
      <c r="B92" s="148">
        <v>2.895</v>
      </c>
      <c r="C92" s="148" t="s">
        <v>16</v>
      </c>
      <c r="D92" s="148">
        <f t="shared" si="1"/>
        <v>2008.0483592400692</v>
      </c>
      <c r="E92" s="148">
        <v>5813.3</v>
      </c>
    </row>
    <row r="93" spans="1:5" s="144" customFormat="1" x14ac:dyDescent="0.25">
      <c r="A93" s="145" t="s">
        <v>389</v>
      </c>
      <c r="B93" s="148">
        <v>6.6000000000000003E-2</v>
      </c>
      <c r="C93" s="148" t="s">
        <v>139</v>
      </c>
      <c r="D93" s="148">
        <f t="shared" si="1"/>
        <v>673.78787878787875</v>
      </c>
      <c r="E93" s="148">
        <v>44.47</v>
      </c>
    </row>
    <row r="94" spans="1:5" s="144" customFormat="1" x14ac:dyDescent="0.25">
      <c r="A94" s="145" t="s">
        <v>326</v>
      </c>
      <c r="B94" s="148">
        <v>430</v>
      </c>
      <c r="C94" s="148" t="s">
        <v>67</v>
      </c>
      <c r="D94" s="148">
        <f t="shared" si="1"/>
        <v>42.225744186046512</v>
      </c>
      <c r="E94" s="148">
        <v>18157.07</v>
      </c>
    </row>
    <row r="95" spans="1:5" s="144" customFormat="1" ht="30" x14ac:dyDescent="0.25">
      <c r="A95" s="145" t="s">
        <v>327</v>
      </c>
      <c r="B95" s="148">
        <v>170</v>
      </c>
      <c r="C95" s="148" t="s">
        <v>328</v>
      </c>
      <c r="D95" s="148">
        <f t="shared" si="1"/>
        <v>81.390941176470577</v>
      </c>
      <c r="E95" s="148">
        <v>13836.46</v>
      </c>
    </row>
    <row r="96" spans="1:5" s="144" customFormat="1" x14ac:dyDescent="0.25">
      <c r="A96" s="145" t="s">
        <v>390</v>
      </c>
      <c r="B96" s="148">
        <v>3</v>
      </c>
      <c r="C96" s="148" t="s">
        <v>13</v>
      </c>
      <c r="D96" s="148">
        <f t="shared" si="1"/>
        <v>525.27333333333331</v>
      </c>
      <c r="E96" s="148">
        <v>1575.82</v>
      </c>
    </row>
    <row r="97" spans="1:5" s="144" customFormat="1" x14ac:dyDescent="0.25">
      <c r="A97" s="145" t="s">
        <v>391</v>
      </c>
      <c r="B97" s="148">
        <v>30</v>
      </c>
      <c r="C97" s="148" t="s">
        <v>67</v>
      </c>
      <c r="D97" s="148">
        <f t="shared" si="1"/>
        <v>122.876</v>
      </c>
      <c r="E97" s="148">
        <v>3686.28</v>
      </c>
    </row>
    <row r="98" spans="1:5" s="144" customFormat="1" ht="30" x14ac:dyDescent="0.25">
      <c r="A98" s="145" t="s">
        <v>146</v>
      </c>
      <c r="B98" s="148">
        <v>75</v>
      </c>
      <c r="C98" s="148" t="s">
        <v>118</v>
      </c>
      <c r="D98" s="148">
        <f t="shared" si="1"/>
        <v>58.171999999999997</v>
      </c>
      <c r="E98" s="148">
        <v>4362.8999999999996</v>
      </c>
    </row>
    <row r="99" spans="1:5" s="144" customFormat="1" x14ac:dyDescent="0.25">
      <c r="A99" s="145" t="s">
        <v>329</v>
      </c>
      <c r="B99" s="148">
        <v>13.3</v>
      </c>
      <c r="C99" s="148" t="s">
        <v>112</v>
      </c>
      <c r="D99" s="148">
        <f t="shared" ref="D99:D106" si="2">E99/B99</f>
        <v>373.98496240601503</v>
      </c>
      <c r="E99" s="148">
        <v>4974</v>
      </c>
    </row>
    <row r="100" spans="1:5" s="144" customFormat="1" x14ac:dyDescent="0.25">
      <c r="A100" s="145" t="s">
        <v>392</v>
      </c>
      <c r="B100" s="148">
        <v>2.5000000000000001E-2</v>
      </c>
      <c r="C100" s="148" t="s">
        <v>15</v>
      </c>
      <c r="D100" s="148">
        <f t="shared" si="2"/>
        <v>56249.599999999999</v>
      </c>
      <c r="E100" s="148">
        <v>1406.24</v>
      </c>
    </row>
    <row r="101" spans="1:5" s="144" customFormat="1" x14ac:dyDescent="0.25">
      <c r="A101" s="145" t="s">
        <v>225</v>
      </c>
      <c r="B101" s="148" t="s">
        <v>405</v>
      </c>
      <c r="C101" s="148" t="s">
        <v>16</v>
      </c>
      <c r="D101" s="148">
        <f>E101</f>
        <v>8190.45</v>
      </c>
      <c r="E101" s="148">
        <v>8190.45</v>
      </c>
    </row>
    <row r="102" spans="1:5" s="144" customFormat="1" x14ac:dyDescent="0.25">
      <c r="A102" s="145" t="s">
        <v>119</v>
      </c>
      <c r="B102" s="148">
        <v>0.06</v>
      </c>
      <c r="C102" s="148" t="s">
        <v>85</v>
      </c>
      <c r="D102" s="148">
        <f t="shared" si="2"/>
        <v>23710.500000000004</v>
      </c>
      <c r="E102" s="148">
        <v>1422.63</v>
      </c>
    </row>
    <row r="103" spans="1:5" s="144" customFormat="1" x14ac:dyDescent="0.25">
      <c r="A103" s="145" t="s">
        <v>120</v>
      </c>
      <c r="B103" s="148">
        <v>0.02</v>
      </c>
      <c r="C103" s="148" t="s">
        <v>85</v>
      </c>
      <c r="D103" s="148">
        <f t="shared" si="2"/>
        <v>36461.5</v>
      </c>
      <c r="E103" s="148">
        <v>729.23</v>
      </c>
    </row>
    <row r="104" spans="1:5" s="144" customFormat="1" x14ac:dyDescent="0.25">
      <c r="A104" s="145" t="s">
        <v>149</v>
      </c>
      <c r="B104" s="148">
        <v>0.01</v>
      </c>
      <c r="C104" s="148" t="s">
        <v>85</v>
      </c>
      <c r="D104" s="148">
        <f t="shared" si="2"/>
        <v>38421</v>
      </c>
      <c r="E104" s="148">
        <v>384.21</v>
      </c>
    </row>
    <row r="105" spans="1:5" s="144" customFormat="1" ht="30" x14ac:dyDescent="0.25">
      <c r="A105" s="145" t="s">
        <v>150</v>
      </c>
      <c r="B105" s="148">
        <v>5.0000000000000001E-3</v>
      </c>
      <c r="C105" s="148" t="s">
        <v>84</v>
      </c>
      <c r="D105" s="148">
        <f t="shared" si="2"/>
        <v>215188</v>
      </c>
      <c r="E105" s="148">
        <v>1075.94</v>
      </c>
    </row>
    <row r="106" spans="1:5" s="144" customFormat="1" ht="30" x14ac:dyDescent="0.25">
      <c r="A106" s="145" t="s">
        <v>151</v>
      </c>
      <c r="B106" s="148">
        <v>0.02</v>
      </c>
      <c r="C106" s="148" t="s">
        <v>17</v>
      </c>
      <c r="D106" s="148">
        <f t="shared" si="2"/>
        <v>34477.5</v>
      </c>
      <c r="E106" s="148">
        <v>689.55</v>
      </c>
    </row>
    <row r="107" spans="1:5" s="144" customFormat="1" ht="28.5" x14ac:dyDescent="0.25">
      <c r="A107" s="155" t="s">
        <v>38</v>
      </c>
      <c r="B107" s="147"/>
      <c r="C107" s="147"/>
      <c r="D107" s="147"/>
      <c r="E107" s="147"/>
    </row>
    <row r="108" spans="1:5" s="144" customFormat="1" ht="30" x14ac:dyDescent="0.25">
      <c r="A108" s="145" t="s">
        <v>57</v>
      </c>
      <c r="B108" s="148" t="s">
        <v>404</v>
      </c>
      <c r="C108" s="148" t="s">
        <v>11</v>
      </c>
      <c r="D108" s="148">
        <f>E108</f>
        <v>15867.28</v>
      </c>
      <c r="E108" s="148">
        <v>15867.28</v>
      </c>
    </row>
    <row r="109" spans="1:5" s="144" customFormat="1" x14ac:dyDescent="0.25">
      <c r="A109" s="155" t="s">
        <v>79</v>
      </c>
      <c r="B109" s="147"/>
      <c r="C109" s="147"/>
      <c r="D109" s="148"/>
      <c r="E109" s="147"/>
    </row>
    <row r="110" spans="1:5" s="144" customFormat="1" x14ac:dyDescent="0.25">
      <c r="A110" s="145" t="s">
        <v>80</v>
      </c>
      <c r="B110" s="148" t="s">
        <v>404</v>
      </c>
      <c r="C110" s="148" t="s">
        <v>11</v>
      </c>
      <c r="D110" s="148">
        <f t="shared" ref="D110:D118" si="3">E110</f>
        <v>43200</v>
      </c>
      <c r="E110" s="148">
        <v>43200</v>
      </c>
    </row>
    <row r="111" spans="1:5" s="144" customFormat="1" ht="42.75" x14ac:dyDescent="0.25">
      <c r="A111" s="155" t="s">
        <v>393</v>
      </c>
      <c r="B111" s="147"/>
      <c r="C111" s="147"/>
      <c r="D111" s="148"/>
      <c r="E111" s="147"/>
    </row>
    <row r="112" spans="1:5" s="144" customFormat="1" x14ac:dyDescent="0.25">
      <c r="A112" s="145" t="s">
        <v>82</v>
      </c>
      <c r="B112" s="148" t="s">
        <v>403</v>
      </c>
      <c r="C112" s="148" t="s">
        <v>11</v>
      </c>
      <c r="D112" s="148">
        <f t="shared" si="3"/>
        <v>2908.53</v>
      </c>
      <c r="E112" s="148">
        <v>2908.53</v>
      </c>
    </row>
    <row r="113" spans="1:5" s="144" customFormat="1" ht="30" x14ac:dyDescent="0.25">
      <c r="A113" s="145" t="s">
        <v>394</v>
      </c>
      <c r="B113" s="148" t="s">
        <v>403</v>
      </c>
      <c r="C113" s="148" t="s">
        <v>11</v>
      </c>
      <c r="D113" s="148">
        <f t="shared" si="3"/>
        <v>3072.87</v>
      </c>
      <c r="E113" s="148">
        <v>3072.87</v>
      </c>
    </row>
    <row r="114" spans="1:5" s="144" customFormat="1" x14ac:dyDescent="0.25">
      <c r="A114" s="155" t="s">
        <v>395</v>
      </c>
      <c r="B114" s="147"/>
      <c r="C114" s="147"/>
      <c r="D114" s="148"/>
      <c r="E114" s="147"/>
    </row>
    <row r="115" spans="1:5" s="144" customFormat="1" x14ac:dyDescent="0.25">
      <c r="A115" s="145" t="s">
        <v>241</v>
      </c>
      <c r="B115" s="148" t="s">
        <v>405</v>
      </c>
      <c r="C115" s="148" t="s">
        <v>13</v>
      </c>
      <c r="D115" s="148">
        <f t="shared" si="3"/>
        <v>7806.02</v>
      </c>
      <c r="E115" s="148">
        <v>7806.02</v>
      </c>
    </row>
    <row r="116" spans="1:5" s="144" customFormat="1" x14ac:dyDescent="0.25">
      <c r="A116" s="145" t="s">
        <v>396</v>
      </c>
      <c r="B116" s="148" t="s">
        <v>405</v>
      </c>
      <c r="C116" s="148" t="s">
        <v>13</v>
      </c>
      <c r="D116" s="148">
        <f t="shared" si="3"/>
        <v>27469.48</v>
      </c>
      <c r="E116" s="148">
        <v>27469.48</v>
      </c>
    </row>
    <row r="117" spans="1:5" s="144" customFormat="1" x14ac:dyDescent="0.25">
      <c r="A117" s="145" t="s">
        <v>397</v>
      </c>
      <c r="B117" s="148" t="s">
        <v>405</v>
      </c>
      <c r="C117" s="148" t="s">
        <v>13</v>
      </c>
      <c r="D117" s="148">
        <f t="shared" si="3"/>
        <v>8901.36</v>
      </c>
      <c r="E117" s="148">
        <v>8901.36</v>
      </c>
    </row>
    <row r="118" spans="1:5" s="144" customFormat="1" x14ac:dyDescent="0.25">
      <c r="A118" s="145" t="s">
        <v>398</v>
      </c>
      <c r="B118" s="148" t="s">
        <v>405</v>
      </c>
      <c r="C118" s="148" t="s">
        <v>13</v>
      </c>
      <c r="D118" s="148">
        <f t="shared" si="3"/>
        <v>16922.38</v>
      </c>
      <c r="E118" s="148">
        <v>16922.38</v>
      </c>
    </row>
    <row r="119" spans="1:5" s="28" customFormat="1" x14ac:dyDescent="0.25">
      <c r="A119" s="35" t="s">
        <v>10</v>
      </c>
      <c r="B119" s="149"/>
      <c r="C119" s="149"/>
      <c r="D119" s="149"/>
      <c r="E119" s="150"/>
    </row>
    <row r="120" spans="1:5" s="28" customFormat="1" x14ac:dyDescent="0.25">
      <c r="A120" s="36" t="s">
        <v>70</v>
      </c>
      <c r="B120" s="151" t="s">
        <v>21</v>
      </c>
      <c r="C120" s="151" t="s">
        <v>11</v>
      </c>
      <c r="D120" s="151">
        <f>E120</f>
        <v>93919.921999999962</v>
      </c>
      <c r="E120" s="152">
        <f>SUM(E16:E119)*10%</f>
        <v>93919.921999999962</v>
      </c>
    </row>
    <row r="121" spans="1:5" s="144" customFormat="1" x14ac:dyDescent="0.25">
      <c r="A121" s="153" t="s">
        <v>24</v>
      </c>
      <c r="B121" s="148"/>
      <c r="C121" s="148"/>
      <c r="D121" s="148"/>
      <c r="E121" s="154">
        <f>SUM(E16:E120)</f>
        <v>1033119.1419999995</v>
      </c>
    </row>
    <row r="122" spans="1:5" s="144" customFormat="1" x14ac:dyDescent="0.25">
      <c r="A122" s="225"/>
      <c r="B122" s="225"/>
      <c r="C122" s="225"/>
      <c r="D122" s="225"/>
      <c r="E122" s="225"/>
    </row>
    <row r="123" spans="1:5" s="144" customFormat="1" x14ac:dyDescent="0.25">
      <c r="A123" s="225"/>
      <c r="B123" s="225"/>
      <c r="C123" s="225"/>
      <c r="D123" s="225"/>
      <c r="E123" s="225"/>
    </row>
    <row r="124" spans="1:5" s="144" customFormat="1" ht="39.75" customHeight="1" x14ac:dyDescent="0.25">
      <c r="A124" s="226" t="s">
        <v>406</v>
      </c>
      <c r="B124" s="226"/>
      <c r="C124" s="226"/>
      <c r="D124" s="226"/>
      <c r="E124" s="226"/>
    </row>
    <row r="125" spans="1:5" s="144" customFormat="1" ht="27.75" customHeight="1" x14ac:dyDescent="0.25">
      <c r="A125" s="226" t="s">
        <v>336</v>
      </c>
      <c r="B125" s="226"/>
      <c r="C125" s="226"/>
      <c r="D125" s="226"/>
      <c r="E125" s="226"/>
    </row>
    <row r="126" spans="1:5" s="144" customFormat="1" ht="24" customHeight="1" x14ac:dyDescent="0.25">
      <c r="A126" s="226" t="s">
        <v>337</v>
      </c>
      <c r="B126" s="226"/>
      <c r="C126" s="226"/>
      <c r="D126" s="226"/>
      <c r="E126" s="226"/>
    </row>
    <row r="127" spans="1:5" s="144" customFormat="1" ht="30.75" customHeight="1" x14ac:dyDescent="0.25">
      <c r="A127" s="226" t="s">
        <v>338</v>
      </c>
      <c r="B127" s="226"/>
      <c r="C127" s="226"/>
      <c r="D127" s="226"/>
      <c r="E127" s="226"/>
    </row>
    <row r="128" spans="1:5" s="144" customFormat="1" x14ac:dyDescent="0.25">
      <c r="A128" s="225"/>
      <c r="B128" s="225"/>
      <c r="C128" s="225"/>
      <c r="D128" s="225"/>
      <c r="E128" s="225"/>
    </row>
    <row r="129" spans="1:5" s="144" customFormat="1" ht="24.75" customHeight="1" x14ac:dyDescent="0.25">
      <c r="B129" s="226"/>
      <c r="C129" s="226"/>
      <c r="D129" s="226"/>
      <c r="E129" s="226"/>
    </row>
    <row r="130" spans="1:5" s="144" customFormat="1" ht="18.75" customHeight="1" x14ac:dyDescent="0.25">
      <c r="A130" s="225" t="s">
        <v>399</v>
      </c>
      <c r="B130" s="225"/>
      <c r="C130" s="225"/>
      <c r="D130" s="225"/>
      <c r="E130" s="225"/>
    </row>
    <row r="131" spans="1:5" s="144" customFormat="1" ht="15.75" customHeight="1" x14ac:dyDescent="0.25">
      <c r="A131" s="225" t="s">
        <v>407</v>
      </c>
      <c r="B131" s="225"/>
      <c r="C131" s="225"/>
      <c r="D131" s="225"/>
      <c r="E131" s="225"/>
    </row>
    <row r="132" spans="1:5" s="144" customFormat="1" ht="10.5" customHeight="1" x14ac:dyDescent="0.25">
      <c r="B132" s="225"/>
      <c r="C132" s="225"/>
      <c r="D132" s="225" t="s">
        <v>26</v>
      </c>
      <c r="E132" s="225"/>
    </row>
    <row r="133" spans="1:5" s="144" customFormat="1" x14ac:dyDescent="0.25">
      <c r="A133" s="225"/>
      <c r="B133" s="225"/>
      <c r="C133" s="225"/>
      <c r="D133" s="225"/>
      <c r="E133" s="225"/>
    </row>
    <row r="134" spans="1:5" s="144" customFormat="1" x14ac:dyDescent="0.25">
      <c r="A134" s="225" t="s">
        <v>339</v>
      </c>
      <c r="B134" s="225"/>
      <c r="C134" s="225"/>
      <c r="D134" s="225"/>
      <c r="E134" s="225"/>
    </row>
    <row r="135" spans="1:5" s="144" customFormat="1" ht="10.5" customHeight="1" x14ac:dyDescent="0.25">
      <c r="B135" s="225"/>
      <c r="C135" s="225"/>
      <c r="D135" s="225" t="s">
        <v>26</v>
      </c>
      <c r="E135" s="225"/>
    </row>
    <row r="136" spans="1:5" s="144" customFormat="1" ht="11.25" customHeight="1" x14ac:dyDescent="0.25">
      <c r="A136" s="225"/>
      <c r="B136" s="225"/>
      <c r="C136" s="225"/>
      <c r="D136" s="225"/>
      <c r="E136" s="225"/>
    </row>
  </sheetData>
  <mergeCells count="31">
    <mergeCell ref="A13:E13"/>
    <mergeCell ref="A125:E125"/>
    <mergeCell ref="A126:E126"/>
    <mergeCell ref="A127:E127"/>
    <mergeCell ref="A136:E136"/>
    <mergeCell ref="A130:E130"/>
    <mergeCell ref="A131:E131"/>
    <mergeCell ref="B132:C132"/>
    <mergeCell ref="D132:E132"/>
    <mergeCell ref="A133:E133"/>
    <mergeCell ref="A134:E134"/>
    <mergeCell ref="A128:E128"/>
    <mergeCell ref="B135:C135"/>
    <mergeCell ref="D135:E135"/>
    <mergeCell ref="B129:E129"/>
    <mergeCell ref="A1:E1"/>
    <mergeCell ref="A2:E2"/>
    <mergeCell ref="B3:E3"/>
    <mergeCell ref="A14:E14"/>
    <mergeCell ref="A124:E124"/>
    <mergeCell ref="A5:E5"/>
    <mergeCell ref="A4:E4"/>
    <mergeCell ref="A6:D6"/>
    <mergeCell ref="A7:E7"/>
    <mergeCell ref="A8:E8"/>
    <mergeCell ref="A9:E9"/>
    <mergeCell ref="A122:E122"/>
    <mergeCell ref="A123:E123"/>
    <mergeCell ref="A10:E10"/>
    <mergeCell ref="A11:E11"/>
    <mergeCell ref="A12:E1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topLeftCell="A19" zoomScaleNormal="100" zoomScaleSheetLayoutView="100" workbookViewId="0">
      <selection activeCell="E31" sqref="E31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12" t="s">
        <v>408</v>
      </c>
      <c r="B1" s="212"/>
      <c r="C1" s="212"/>
      <c r="D1" s="212"/>
      <c r="E1" s="212"/>
      <c r="F1" s="212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409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3" t="s">
        <v>179</v>
      </c>
      <c r="B5" s="213"/>
      <c r="C5" s="213"/>
      <c r="D5" s="213"/>
      <c r="E5" s="213"/>
      <c r="F5" s="213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7" t="s">
        <v>180</v>
      </c>
      <c r="B6" s="107">
        <v>4</v>
      </c>
      <c r="C6" s="107" t="s">
        <v>181</v>
      </c>
      <c r="D6" s="138">
        <v>4286.8999999999996</v>
      </c>
      <c r="E6" s="107" t="s">
        <v>182</v>
      </c>
      <c r="F6" s="109">
        <v>2312.9</v>
      </c>
      <c r="G6" s="69"/>
      <c r="H6" s="71"/>
      <c r="I6" s="72"/>
      <c r="J6" s="73"/>
      <c r="K6" s="157"/>
      <c r="L6" s="75"/>
      <c r="M6" s="75"/>
      <c r="N6" s="75"/>
      <c r="O6" s="75"/>
      <c r="P6" s="76"/>
      <c r="Q6" s="214"/>
      <c r="R6" s="215"/>
      <c r="S6" s="77"/>
    </row>
    <row r="7" spans="1:19" s="80" customFormat="1" ht="32.25" customHeight="1" x14ac:dyDescent="0.25">
      <c r="A7" s="107" t="s">
        <v>183</v>
      </c>
      <c r="B7" s="107">
        <v>5</v>
      </c>
      <c r="C7" s="107" t="s">
        <v>184</v>
      </c>
      <c r="D7" s="138">
        <f>899.7+503.9</f>
        <v>1403.6</v>
      </c>
      <c r="E7" s="107" t="s">
        <v>185</v>
      </c>
      <c r="F7" s="109">
        <v>1542</v>
      </c>
      <c r="G7" s="69"/>
      <c r="H7" s="71"/>
      <c r="I7" s="72"/>
      <c r="J7" s="73"/>
      <c r="K7" s="157"/>
      <c r="L7" s="75"/>
      <c r="M7" s="75"/>
      <c r="N7" s="75"/>
      <c r="O7" s="75"/>
      <c r="P7" s="76"/>
      <c r="Q7" s="214"/>
      <c r="R7" s="216"/>
      <c r="S7" s="79"/>
    </row>
    <row r="8" spans="1:19" s="80" customFormat="1" ht="46.5" customHeight="1" x14ac:dyDescent="0.25">
      <c r="A8" s="107" t="s">
        <v>186</v>
      </c>
      <c r="B8" s="107">
        <v>67</v>
      </c>
      <c r="C8" s="107" t="s">
        <v>187</v>
      </c>
      <c r="D8" s="109">
        <v>498.8</v>
      </c>
      <c r="E8" s="107" t="s">
        <v>188</v>
      </c>
      <c r="F8" s="109">
        <v>854.4</v>
      </c>
      <c r="G8" s="69"/>
      <c r="H8" s="71"/>
      <c r="I8" s="72"/>
      <c r="J8" s="73"/>
      <c r="K8" s="157"/>
      <c r="L8" s="75"/>
      <c r="M8" s="75"/>
      <c r="N8" s="75"/>
      <c r="O8" s="75"/>
      <c r="P8" s="76"/>
      <c r="Q8" s="214"/>
      <c r="R8" s="215"/>
      <c r="S8" s="79"/>
    </row>
    <row r="9" spans="1:19" s="80" customFormat="1" ht="9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57"/>
      <c r="L9" s="75"/>
      <c r="M9" s="75"/>
      <c r="N9" s="75"/>
      <c r="O9" s="75"/>
      <c r="P9" s="69"/>
      <c r="Q9" s="157"/>
      <c r="R9" s="158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56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9" t="s">
        <v>189</v>
      </c>
      <c r="B11" s="210"/>
      <c r="C11" s="210"/>
      <c r="D11" s="210"/>
      <c r="E11" s="211"/>
      <c r="F11" s="87" t="s">
        <v>190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5" customFormat="1" ht="30" customHeight="1" x14ac:dyDescent="0.25">
      <c r="A12" s="199" t="s">
        <v>192</v>
      </c>
      <c r="B12" s="200"/>
      <c r="C12" s="200"/>
      <c r="D12" s="200"/>
      <c r="E12" s="201"/>
      <c r="F12" s="113">
        <v>-37315.570999999349</v>
      </c>
      <c r="G12" s="160"/>
    </row>
    <row r="13" spans="1:19" s="115" customFormat="1" ht="30" customHeight="1" x14ac:dyDescent="0.25">
      <c r="A13" s="199" t="s">
        <v>193</v>
      </c>
      <c r="B13" s="200"/>
      <c r="C13" s="200"/>
      <c r="D13" s="200"/>
      <c r="E13" s="201"/>
      <c r="F13" s="113">
        <v>394928.12</v>
      </c>
    </row>
    <row r="14" spans="1:19" s="115" customFormat="1" ht="30" customHeight="1" x14ac:dyDescent="0.25">
      <c r="A14" s="199" t="s">
        <v>194</v>
      </c>
      <c r="B14" s="200"/>
      <c r="C14" s="200"/>
      <c r="D14" s="200"/>
      <c r="E14" s="201"/>
      <c r="F14" s="116">
        <f>SUM(F15:F17)</f>
        <v>1040321.25</v>
      </c>
    </row>
    <row r="15" spans="1:19" s="86" customFormat="1" ht="28.5" customHeight="1" x14ac:dyDescent="0.25">
      <c r="A15" s="206" t="s">
        <v>195</v>
      </c>
      <c r="B15" s="207"/>
      <c r="C15" s="207"/>
      <c r="D15" s="207"/>
      <c r="E15" s="208"/>
      <c r="F15" s="89">
        <v>778448.85</v>
      </c>
    </row>
    <row r="16" spans="1:19" s="86" customFormat="1" ht="24.75" customHeight="1" x14ac:dyDescent="0.25">
      <c r="A16" s="206" t="s">
        <v>196</v>
      </c>
      <c r="B16" s="207"/>
      <c r="C16" s="207"/>
      <c r="D16" s="207"/>
      <c r="E16" s="208"/>
      <c r="F16" s="89">
        <v>255932.4</v>
      </c>
    </row>
    <row r="17" spans="1:19" s="86" customFormat="1" ht="30" customHeight="1" x14ac:dyDescent="0.25">
      <c r="A17" s="206" t="s">
        <v>197</v>
      </c>
      <c r="B17" s="207"/>
      <c r="C17" s="207"/>
      <c r="D17" s="207"/>
      <c r="E17" s="208"/>
      <c r="F17" s="89">
        <v>5940</v>
      </c>
    </row>
    <row r="18" spans="1:19" s="115" customFormat="1" ht="30" customHeight="1" x14ac:dyDescent="0.25">
      <c r="A18" s="199" t="s">
        <v>198</v>
      </c>
      <c r="B18" s="200"/>
      <c r="C18" s="200"/>
      <c r="D18" s="200"/>
      <c r="E18" s="201"/>
      <c r="F18" s="116">
        <f>SUM(F19:F21)</f>
        <v>1096051.99</v>
      </c>
    </row>
    <row r="19" spans="1:19" s="86" customFormat="1" ht="30" customHeight="1" x14ac:dyDescent="0.25">
      <c r="A19" s="206" t="s">
        <v>195</v>
      </c>
      <c r="B19" s="207"/>
      <c r="C19" s="207"/>
      <c r="D19" s="207"/>
      <c r="E19" s="208"/>
      <c r="F19" s="89">
        <v>833859.65</v>
      </c>
    </row>
    <row r="20" spans="1:19" s="86" customFormat="1" ht="30" customHeight="1" x14ac:dyDescent="0.25">
      <c r="A20" s="206" t="s">
        <v>196</v>
      </c>
      <c r="B20" s="207"/>
      <c r="C20" s="207"/>
      <c r="D20" s="207"/>
      <c r="E20" s="208"/>
      <c r="F20" s="89">
        <v>255928.34</v>
      </c>
    </row>
    <row r="21" spans="1:19" s="90" customFormat="1" ht="30" customHeight="1" x14ac:dyDescent="0.2">
      <c r="A21" s="206" t="s">
        <v>197</v>
      </c>
      <c r="B21" s="207"/>
      <c r="C21" s="207"/>
      <c r="D21" s="207"/>
      <c r="E21" s="208"/>
      <c r="F21" s="89">
        <v>6264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7" customFormat="1" ht="30" customHeight="1" x14ac:dyDescent="0.25">
      <c r="A22" s="199" t="s">
        <v>199</v>
      </c>
      <c r="B22" s="200"/>
      <c r="C22" s="200"/>
      <c r="D22" s="200"/>
      <c r="E22" s="201"/>
      <c r="F22" s="116">
        <f>F12+F18</f>
        <v>1058736.4190000007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199" t="s">
        <v>200</v>
      </c>
      <c r="B23" s="200"/>
      <c r="C23" s="200"/>
      <c r="D23" s="200"/>
      <c r="E23" s="201"/>
      <c r="F23" s="116">
        <f>акт21!E109</f>
        <v>916035.27399999951</v>
      </c>
      <c r="G23" s="183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199" t="s">
        <v>201</v>
      </c>
      <c r="B24" s="200"/>
      <c r="C24" s="200"/>
      <c r="D24" s="200"/>
      <c r="E24" s="201"/>
      <c r="F24" s="116">
        <f>F22-F23</f>
        <v>142701.14500000118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199" t="s">
        <v>202</v>
      </c>
      <c r="B25" s="200"/>
      <c r="C25" s="200"/>
      <c r="D25" s="200"/>
      <c r="E25" s="201"/>
      <c r="F25" s="113">
        <f>F13+F14-F18</f>
        <v>339197.38000000012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49.5" customHeight="1" x14ac:dyDescent="0.2">
      <c r="A27" s="198" t="s">
        <v>203</v>
      </c>
      <c r="B27" s="198"/>
      <c r="C27" s="198"/>
      <c r="D27" s="198"/>
    </row>
    <row r="28" spans="1:19" s="64" customFormat="1" ht="21.75" hidden="1" customHeight="1" x14ac:dyDescent="0.25">
      <c r="A28" s="202" t="s">
        <v>445</v>
      </c>
      <c r="B28" s="202"/>
      <c r="C28" s="202"/>
      <c r="D28" s="202"/>
    </row>
    <row r="29" spans="1:19" s="64" customFormat="1" ht="22.5" customHeight="1" x14ac:dyDescent="0.25">
      <c r="A29" s="198" t="s">
        <v>44</v>
      </c>
      <c r="B29" s="198"/>
      <c r="C29" s="198"/>
      <c r="D29" s="198"/>
    </row>
    <row r="30" spans="1:19" s="64" customFormat="1" ht="22.5" customHeight="1" x14ac:dyDescent="0.25">
      <c r="A30" s="198" t="s">
        <v>45</v>
      </c>
      <c r="B30" s="198"/>
      <c r="C30" s="198"/>
      <c r="D30" s="6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8:E18"/>
    <mergeCell ref="A19:E19"/>
    <mergeCell ref="A20:E20"/>
    <mergeCell ref="A21:E21"/>
    <mergeCell ref="A22:E22"/>
    <mergeCell ref="A28:D28"/>
    <mergeCell ref="A29:D29"/>
    <mergeCell ref="A30:C30"/>
    <mergeCell ref="A23:E23"/>
    <mergeCell ref="A24:E24"/>
    <mergeCell ref="A25:E25"/>
    <mergeCell ref="A27:D27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topLeftCell="A90" workbookViewId="0">
      <selection activeCell="E21" sqref="E21"/>
    </sheetView>
  </sheetViews>
  <sheetFormatPr defaultColWidth="8.140625" defaultRowHeight="15" x14ac:dyDescent="0.25"/>
  <cols>
    <col min="1" max="1" width="63.7109375" style="159" customWidth="1"/>
    <col min="2" max="2" width="16.5703125" style="159" customWidth="1"/>
    <col min="3" max="3" width="15.5703125" style="159" customWidth="1"/>
    <col min="4" max="4" width="17.5703125" style="159" customWidth="1"/>
    <col min="5" max="5" width="17" style="159" customWidth="1"/>
    <col min="6" max="6" width="9.42578125" style="159" bestFit="1" customWidth="1"/>
    <col min="7" max="255" width="8.140625" style="159"/>
    <col min="256" max="256" width="8.7109375" style="159" customWidth="1"/>
    <col min="257" max="257" width="31.5703125" style="159" customWidth="1"/>
    <col min="258" max="258" width="13.85546875" style="159" customWidth="1"/>
    <col min="259" max="259" width="19.140625" style="159" customWidth="1"/>
    <col min="260" max="260" width="17.5703125" style="159" customWidth="1"/>
    <col min="261" max="261" width="14.7109375" style="159" customWidth="1"/>
    <col min="262" max="511" width="8.140625" style="159"/>
    <col min="512" max="512" width="8.7109375" style="159" customWidth="1"/>
    <col min="513" max="513" width="31.5703125" style="159" customWidth="1"/>
    <col min="514" max="514" width="13.85546875" style="159" customWidth="1"/>
    <col min="515" max="515" width="19.140625" style="159" customWidth="1"/>
    <col min="516" max="516" width="17.5703125" style="159" customWidth="1"/>
    <col min="517" max="517" width="14.7109375" style="159" customWidth="1"/>
    <col min="518" max="767" width="8.140625" style="159"/>
    <col min="768" max="768" width="8.7109375" style="159" customWidth="1"/>
    <col min="769" max="769" width="31.5703125" style="159" customWidth="1"/>
    <col min="770" max="770" width="13.85546875" style="159" customWidth="1"/>
    <col min="771" max="771" width="19.140625" style="159" customWidth="1"/>
    <col min="772" max="772" width="17.5703125" style="159" customWidth="1"/>
    <col min="773" max="773" width="14.7109375" style="159" customWidth="1"/>
    <col min="774" max="1023" width="8.140625" style="159"/>
    <col min="1024" max="1024" width="8.7109375" style="159" customWidth="1"/>
    <col min="1025" max="1025" width="31.5703125" style="159" customWidth="1"/>
    <col min="1026" max="1026" width="13.85546875" style="159" customWidth="1"/>
    <col min="1027" max="1027" width="19.140625" style="159" customWidth="1"/>
    <col min="1028" max="1028" width="17.5703125" style="159" customWidth="1"/>
    <col min="1029" max="1029" width="14.7109375" style="159" customWidth="1"/>
    <col min="1030" max="1279" width="8.140625" style="159"/>
    <col min="1280" max="1280" width="8.7109375" style="159" customWidth="1"/>
    <col min="1281" max="1281" width="31.5703125" style="159" customWidth="1"/>
    <col min="1282" max="1282" width="13.85546875" style="159" customWidth="1"/>
    <col min="1283" max="1283" width="19.140625" style="159" customWidth="1"/>
    <col min="1284" max="1284" width="17.5703125" style="159" customWidth="1"/>
    <col min="1285" max="1285" width="14.7109375" style="159" customWidth="1"/>
    <col min="1286" max="1535" width="8.140625" style="159"/>
    <col min="1536" max="1536" width="8.7109375" style="159" customWidth="1"/>
    <col min="1537" max="1537" width="31.5703125" style="159" customWidth="1"/>
    <col min="1538" max="1538" width="13.85546875" style="159" customWidth="1"/>
    <col min="1539" max="1539" width="19.140625" style="159" customWidth="1"/>
    <col min="1540" max="1540" width="17.5703125" style="159" customWidth="1"/>
    <col min="1541" max="1541" width="14.7109375" style="159" customWidth="1"/>
    <col min="1542" max="1791" width="8.140625" style="159"/>
    <col min="1792" max="1792" width="8.7109375" style="159" customWidth="1"/>
    <col min="1793" max="1793" width="31.5703125" style="159" customWidth="1"/>
    <col min="1794" max="1794" width="13.85546875" style="159" customWidth="1"/>
    <col min="1795" max="1795" width="19.140625" style="159" customWidth="1"/>
    <col min="1796" max="1796" width="17.5703125" style="159" customWidth="1"/>
    <col min="1797" max="1797" width="14.7109375" style="159" customWidth="1"/>
    <col min="1798" max="2047" width="8.140625" style="159"/>
    <col min="2048" max="2048" width="8.7109375" style="159" customWidth="1"/>
    <col min="2049" max="2049" width="31.5703125" style="159" customWidth="1"/>
    <col min="2050" max="2050" width="13.85546875" style="159" customWidth="1"/>
    <col min="2051" max="2051" width="19.140625" style="159" customWidth="1"/>
    <col min="2052" max="2052" width="17.5703125" style="159" customWidth="1"/>
    <col min="2053" max="2053" width="14.7109375" style="159" customWidth="1"/>
    <col min="2054" max="2303" width="8.140625" style="159"/>
    <col min="2304" max="2304" width="8.7109375" style="159" customWidth="1"/>
    <col min="2305" max="2305" width="31.5703125" style="159" customWidth="1"/>
    <col min="2306" max="2306" width="13.85546875" style="159" customWidth="1"/>
    <col min="2307" max="2307" width="19.140625" style="159" customWidth="1"/>
    <col min="2308" max="2308" width="17.5703125" style="159" customWidth="1"/>
    <col min="2309" max="2309" width="14.7109375" style="159" customWidth="1"/>
    <col min="2310" max="2559" width="8.140625" style="159"/>
    <col min="2560" max="2560" width="8.7109375" style="159" customWidth="1"/>
    <col min="2561" max="2561" width="31.5703125" style="159" customWidth="1"/>
    <col min="2562" max="2562" width="13.85546875" style="159" customWidth="1"/>
    <col min="2563" max="2563" width="19.140625" style="159" customWidth="1"/>
    <col min="2564" max="2564" width="17.5703125" style="159" customWidth="1"/>
    <col min="2565" max="2565" width="14.7109375" style="159" customWidth="1"/>
    <col min="2566" max="2815" width="8.140625" style="159"/>
    <col min="2816" max="2816" width="8.7109375" style="159" customWidth="1"/>
    <col min="2817" max="2817" width="31.5703125" style="159" customWidth="1"/>
    <col min="2818" max="2818" width="13.85546875" style="159" customWidth="1"/>
    <col min="2819" max="2819" width="19.140625" style="159" customWidth="1"/>
    <col min="2820" max="2820" width="17.5703125" style="159" customWidth="1"/>
    <col min="2821" max="2821" width="14.7109375" style="159" customWidth="1"/>
    <col min="2822" max="3071" width="8.140625" style="159"/>
    <col min="3072" max="3072" width="8.7109375" style="159" customWidth="1"/>
    <col min="3073" max="3073" width="31.5703125" style="159" customWidth="1"/>
    <col min="3074" max="3074" width="13.85546875" style="159" customWidth="1"/>
    <col min="3075" max="3075" width="19.140625" style="159" customWidth="1"/>
    <col min="3076" max="3076" width="17.5703125" style="159" customWidth="1"/>
    <col min="3077" max="3077" width="14.7109375" style="159" customWidth="1"/>
    <col min="3078" max="3327" width="8.140625" style="159"/>
    <col min="3328" max="3328" width="8.7109375" style="159" customWidth="1"/>
    <col min="3329" max="3329" width="31.5703125" style="159" customWidth="1"/>
    <col min="3330" max="3330" width="13.85546875" style="159" customWidth="1"/>
    <col min="3331" max="3331" width="19.140625" style="159" customWidth="1"/>
    <col min="3332" max="3332" width="17.5703125" style="159" customWidth="1"/>
    <col min="3333" max="3333" width="14.7109375" style="159" customWidth="1"/>
    <col min="3334" max="3583" width="8.140625" style="159"/>
    <col min="3584" max="3584" width="8.7109375" style="159" customWidth="1"/>
    <col min="3585" max="3585" width="31.5703125" style="159" customWidth="1"/>
    <col min="3586" max="3586" width="13.85546875" style="159" customWidth="1"/>
    <col min="3587" max="3587" width="19.140625" style="159" customWidth="1"/>
    <col min="3588" max="3588" width="17.5703125" style="159" customWidth="1"/>
    <col min="3589" max="3589" width="14.7109375" style="159" customWidth="1"/>
    <col min="3590" max="3839" width="8.140625" style="159"/>
    <col min="3840" max="3840" width="8.7109375" style="159" customWidth="1"/>
    <col min="3841" max="3841" width="31.5703125" style="159" customWidth="1"/>
    <col min="3842" max="3842" width="13.85546875" style="159" customWidth="1"/>
    <col min="3843" max="3843" width="19.140625" style="159" customWidth="1"/>
    <col min="3844" max="3844" width="17.5703125" style="159" customWidth="1"/>
    <col min="3845" max="3845" width="14.7109375" style="159" customWidth="1"/>
    <col min="3846" max="4095" width="8.140625" style="159"/>
    <col min="4096" max="4096" width="8.7109375" style="159" customWidth="1"/>
    <col min="4097" max="4097" width="31.5703125" style="159" customWidth="1"/>
    <col min="4098" max="4098" width="13.85546875" style="159" customWidth="1"/>
    <col min="4099" max="4099" width="19.140625" style="159" customWidth="1"/>
    <col min="4100" max="4100" width="17.5703125" style="159" customWidth="1"/>
    <col min="4101" max="4101" width="14.7109375" style="159" customWidth="1"/>
    <col min="4102" max="4351" width="8.140625" style="159"/>
    <col min="4352" max="4352" width="8.7109375" style="159" customWidth="1"/>
    <col min="4353" max="4353" width="31.5703125" style="159" customWidth="1"/>
    <col min="4354" max="4354" width="13.85546875" style="159" customWidth="1"/>
    <col min="4355" max="4355" width="19.140625" style="159" customWidth="1"/>
    <col min="4356" max="4356" width="17.5703125" style="159" customWidth="1"/>
    <col min="4357" max="4357" width="14.7109375" style="159" customWidth="1"/>
    <col min="4358" max="4607" width="8.140625" style="159"/>
    <col min="4608" max="4608" width="8.7109375" style="159" customWidth="1"/>
    <col min="4609" max="4609" width="31.5703125" style="159" customWidth="1"/>
    <col min="4610" max="4610" width="13.85546875" style="159" customWidth="1"/>
    <col min="4611" max="4611" width="19.140625" style="159" customWidth="1"/>
    <col min="4612" max="4612" width="17.5703125" style="159" customWidth="1"/>
    <col min="4613" max="4613" width="14.7109375" style="159" customWidth="1"/>
    <col min="4614" max="4863" width="8.140625" style="159"/>
    <col min="4864" max="4864" width="8.7109375" style="159" customWidth="1"/>
    <col min="4865" max="4865" width="31.5703125" style="159" customWidth="1"/>
    <col min="4866" max="4866" width="13.85546875" style="159" customWidth="1"/>
    <col min="4867" max="4867" width="19.140625" style="159" customWidth="1"/>
    <col min="4868" max="4868" width="17.5703125" style="159" customWidth="1"/>
    <col min="4869" max="4869" width="14.7109375" style="159" customWidth="1"/>
    <col min="4870" max="5119" width="8.140625" style="159"/>
    <col min="5120" max="5120" width="8.7109375" style="159" customWidth="1"/>
    <col min="5121" max="5121" width="31.5703125" style="159" customWidth="1"/>
    <col min="5122" max="5122" width="13.85546875" style="159" customWidth="1"/>
    <col min="5123" max="5123" width="19.140625" style="159" customWidth="1"/>
    <col min="5124" max="5124" width="17.5703125" style="159" customWidth="1"/>
    <col min="5125" max="5125" width="14.7109375" style="159" customWidth="1"/>
    <col min="5126" max="5375" width="8.140625" style="159"/>
    <col min="5376" max="5376" width="8.7109375" style="159" customWidth="1"/>
    <col min="5377" max="5377" width="31.5703125" style="159" customWidth="1"/>
    <col min="5378" max="5378" width="13.85546875" style="159" customWidth="1"/>
    <col min="5379" max="5379" width="19.140625" style="159" customWidth="1"/>
    <col min="5380" max="5380" width="17.5703125" style="159" customWidth="1"/>
    <col min="5381" max="5381" width="14.7109375" style="159" customWidth="1"/>
    <col min="5382" max="5631" width="8.140625" style="159"/>
    <col min="5632" max="5632" width="8.7109375" style="159" customWidth="1"/>
    <col min="5633" max="5633" width="31.5703125" style="159" customWidth="1"/>
    <col min="5634" max="5634" width="13.85546875" style="159" customWidth="1"/>
    <col min="5635" max="5635" width="19.140625" style="159" customWidth="1"/>
    <col min="5636" max="5636" width="17.5703125" style="159" customWidth="1"/>
    <col min="5637" max="5637" width="14.7109375" style="159" customWidth="1"/>
    <col min="5638" max="5887" width="8.140625" style="159"/>
    <col min="5888" max="5888" width="8.7109375" style="159" customWidth="1"/>
    <col min="5889" max="5889" width="31.5703125" style="159" customWidth="1"/>
    <col min="5890" max="5890" width="13.85546875" style="159" customWidth="1"/>
    <col min="5891" max="5891" width="19.140625" style="159" customWidth="1"/>
    <col min="5892" max="5892" width="17.5703125" style="159" customWidth="1"/>
    <col min="5893" max="5893" width="14.7109375" style="159" customWidth="1"/>
    <col min="5894" max="6143" width="8.140625" style="159"/>
    <col min="6144" max="6144" width="8.7109375" style="159" customWidth="1"/>
    <col min="6145" max="6145" width="31.5703125" style="159" customWidth="1"/>
    <col min="6146" max="6146" width="13.85546875" style="159" customWidth="1"/>
    <col min="6147" max="6147" width="19.140625" style="159" customWidth="1"/>
    <col min="6148" max="6148" width="17.5703125" style="159" customWidth="1"/>
    <col min="6149" max="6149" width="14.7109375" style="159" customWidth="1"/>
    <col min="6150" max="6399" width="8.140625" style="159"/>
    <col min="6400" max="6400" width="8.7109375" style="159" customWidth="1"/>
    <col min="6401" max="6401" width="31.5703125" style="159" customWidth="1"/>
    <col min="6402" max="6402" width="13.85546875" style="159" customWidth="1"/>
    <col min="6403" max="6403" width="19.140625" style="159" customWidth="1"/>
    <col min="6404" max="6404" width="17.5703125" style="159" customWidth="1"/>
    <col min="6405" max="6405" width="14.7109375" style="159" customWidth="1"/>
    <col min="6406" max="6655" width="8.140625" style="159"/>
    <col min="6656" max="6656" width="8.7109375" style="159" customWidth="1"/>
    <col min="6657" max="6657" width="31.5703125" style="159" customWidth="1"/>
    <col min="6658" max="6658" width="13.85546875" style="159" customWidth="1"/>
    <col min="6659" max="6659" width="19.140625" style="159" customWidth="1"/>
    <col min="6660" max="6660" width="17.5703125" style="159" customWidth="1"/>
    <col min="6661" max="6661" width="14.7109375" style="159" customWidth="1"/>
    <col min="6662" max="6911" width="8.140625" style="159"/>
    <col min="6912" max="6912" width="8.7109375" style="159" customWidth="1"/>
    <col min="6913" max="6913" width="31.5703125" style="159" customWidth="1"/>
    <col min="6914" max="6914" width="13.85546875" style="159" customWidth="1"/>
    <col min="6915" max="6915" width="19.140625" style="159" customWidth="1"/>
    <col min="6916" max="6916" width="17.5703125" style="159" customWidth="1"/>
    <col min="6917" max="6917" width="14.7109375" style="159" customWidth="1"/>
    <col min="6918" max="7167" width="8.140625" style="159"/>
    <col min="7168" max="7168" width="8.7109375" style="159" customWidth="1"/>
    <col min="7169" max="7169" width="31.5703125" style="159" customWidth="1"/>
    <col min="7170" max="7170" width="13.85546875" style="159" customWidth="1"/>
    <col min="7171" max="7171" width="19.140625" style="159" customWidth="1"/>
    <col min="7172" max="7172" width="17.5703125" style="159" customWidth="1"/>
    <col min="7173" max="7173" width="14.7109375" style="159" customWidth="1"/>
    <col min="7174" max="7423" width="8.140625" style="159"/>
    <col min="7424" max="7424" width="8.7109375" style="159" customWidth="1"/>
    <col min="7425" max="7425" width="31.5703125" style="159" customWidth="1"/>
    <col min="7426" max="7426" width="13.85546875" style="159" customWidth="1"/>
    <col min="7427" max="7427" width="19.140625" style="159" customWidth="1"/>
    <col min="7428" max="7428" width="17.5703125" style="159" customWidth="1"/>
    <col min="7429" max="7429" width="14.7109375" style="159" customWidth="1"/>
    <col min="7430" max="7679" width="8.140625" style="159"/>
    <col min="7680" max="7680" width="8.7109375" style="159" customWidth="1"/>
    <col min="7681" max="7681" width="31.5703125" style="159" customWidth="1"/>
    <col min="7682" max="7682" width="13.85546875" style="159" customWidth="1"/>
    <col min="7683" max="7683" width="19.140625" style="159" customWidth="1"/>
    <col min="7684" max="7684" width="17.5703125" style="159" customWidth="1"/>
    <col min="7685" max="7685" width="14.7109375" style="159" customWidth="1"/>
    <col min="7686" max="7935" width="8.140625" style="159"/>
    <col min="7936" max="7936" width="8.7109375" style="159" customWidth="1"/>
    <col min="7937" max="7937" width="31.5703125" style="159" customWidth="1"/>
    <col min="7938" max="7938" width="13.85546875" style="159" customWidth="1"/>
    <col min="7939" max="7939" width="19.140625" style="159" customWidth="1"/>
    <col min="7940" max="7940" width="17.5703125" style="159" customWidth="1"/>
    <col min="7941" max="7941" width="14.7109375" style="159" customWidth="1"/>
    <col min="7942" max="8191" width="8.140625" style="159"/>
    <col min="8192" max="8192" width="8.7109375" style="159" customWidth="1"/>
    <col min="8193" max="8193" width="31.5703125" style="159" customWidth="1"/>
    <col min="8194" max="8194" width="13.85546875" style="159" customWidth="1"/>
    <col min="8195" max="8195" width="19.140625" style="159" customWidth="1"/>
    <col min="8196" max="8196" width="17.5703125" style="159" customWidth="1"/>
    <col min="8197" max="8197" width="14.7109375" style="159" customWidth="1"/>
    <col min="8198" max="8447" width="8.140625" style="159"/>
    <col min="8448" max="8448" width="8.7109375" style="159" customWidth="1"/>
    <col min="8449" max="8449" width="31.5703125" style="159" customWidth="1"/>
    <col min="8450" max="8450" width="13.85546875" style="159" customWidth="1"/>
    <col min="8451" max="8451" width="19.140625" style="159" customWidth="1"/>
    <col min="8452" max="8452" width="17.5703125" style="159" customWidth="1"/>
    <col min="8453" max="8453" width="14.7109375" style="159" customWidth="1"/>
    <col min="8454" max="8703" width="8.140625" style="159"/>
    <col min="8704" max="8704" width="8.7109375" style="159" customWidth="1"/>
    <col min="8705" max="8705" width="31.5703125" style="159" customWidth="1"/>
    <col min="8706" max="8706" width="13.85546875" style="159" customWidth="1"/>
    <col min="8707" max="8707" width="19.140625" style="159" customWidth="1"/>
    <col min="8708" max="8708" width="17.5703125" style="159" customWidth="1"/>
    <col min="8709" max="8709" width="14.7109375" style="159" customWidth="1"/>
    <col min="8710" max="8959" width="8.140625" style="159"/>
    <col min="8960" max="8960" width="8.7109375" style="159" customWidth="1"/>
    <col min="8961" max="8961" width="31.5703125" style="159" customWidth="1"/>
    <col min="8962" max="8962" width="13.85546875" style="159" customWidth="1"/>
    <col min="8963" max="8963" width="19.140625" style="159" customWidth="1"/>
    <col min="8964" max="8964" width="17.5703125" style="159" customWidth="1"/>
    <col min="8965" max="8965" width="14.7109375" style="159" customWidth="1"/>
    <col min="8966" max="9215" width="8.140625" style="159"/>
    <col min="9216" max="9216" width="8.7109375" style="159" customWidth="1"/>
    <col min="9217" max="9217" width="31.5703125" style="159" customWidth="1"/>
    <col min="9218" max="9218" width="13.85546875" style="159" customWidth="1"/>
    <col min="9219" max="9219" width="19.140625" style="159" customWidth="1"/>
    <col min="9220" max="9220" width="17.5703125" style="159" customWidth="1"/>
    <col min="9221" max="9221" width="14.7109375" style="159" customWidth="1"/>
    <col min="9222" max="9471" width="8.140625" style="159"/>
    <col min="9472" max="9472" width="8.7109375" style="159" customWidth="1"/>
    <col min="9473" max="9473" width="31.5703125" style="159" customWidth="1"/>
    <col min="9474" max="9474" width="13.85546875" style="159" customWidth="1"/>
    <col min="9475" max="9475" width="19.140625" style="159" customWidth="1"/>
    <col min="9476" max="9476" width="17.5703125" style="159" customWidth="1"/>
    <col min="9477" max="9477" width="14.7109375" style="159" customWidth="1"/>
    <col min="9478" max="9727" width="8.140625" style="159"/>
    <col min="9728" max="9728" width="8.7109375" style="159" customWidth="1"/>
    <col min="9729" max="9729" width="31.5703125" style="159" customWidth="1"/>
    <col min="9730" max="9730" width="13.85546875" style="159" customWidth="1"/>
    <col min="9731" max="9731" width="19.140625" style="159" customWidth="1"/>
    <col min="9732" max="9732" width="17.5703125" style="159" customWidth="1"/>
    <col min="9733" max="9733" width="14.7109375" style="159" customWidth="1"/>
    <col min="9734" max="9983" width="8.140625" style="159"/>
    <col min="9984" max="9984" width="8.7109375" style="159" customWidth="1"/>
    <col min="9985" max="9985" width="31.5703125" style="159" customWidth="1"/>
    <col min="9986" max="9986" width="13.85546875" style="159" customWidth="1"/>
    <col min="9987" max="9987" width="19.140625" style="159" customWidth="1"/>
    <col min="9988" max="9988" width="17.5703125" style="159" customWidth="1"/>
    <col min="9989" max="9989" width="14.7109375" style="159" customWidth="1"/>
    <col min="9990" max="10239" width="8.140625" style="159"/>
    <col min="10240" max="10240" width="8.7109375" style="159" customWidth="1"/>
    <col min="10241" max="10241" width="31.5703125" style="159" customWidth="1"/>
    <col min="10242" max="10242" width="13.85546875" style="159" customWidth="1"/>
    <col min="10243" max="10243" width="19.140625" style="159" customWidth="1"/>
    <col min="10244" max="10244" width="17.5703125" style="159" customWidth="1"/>
    <col min="10245" max="10245" width="14.7109375" style="159" customWidth="1"/>
    <col min="10246" max="10495" width="8.140625" style="159"/>
    <col min="10496" max="10496" width="8.7109375" style="159" customWidth="1"/>
    <col min="10497" max="10497" width="31.5703125" style="159" customWidth="1"/>
    <col min="10498" max="10498" width="13.85546875" style="159" customWidth="1"/>
    <col min="10499" max="10499" width="19.140625" style="159" customWidth="1"/>
    <col min="10500" max="10500" width="17.5703125" style="159" customWidth="1"/>
    <col min="10501" max="10501" width="14.7109375" style="159" customWidth="1"/>
    <col min="10502" max="10751" width="8.140625" style="159"/>
    <col min="10752" max="10752" width="8.7109375" style="159" customWidth="1"/>
    <col min="10753" max="10753" width="31.5703125" style="159" customWidth="1"/>
    <col min="10754" max="10754" width="13.85546875" style="159" customWidth="1"/>
    <col min="10755" max="10755" width="19.140625" style="159" customWidth="1"/>
    <col min="10756" max="10756" width="17.5703125" style="159" customWidth="1"/>
    <col min="10757" max="10757" width="14.7109375" style="159" customWidth="1"/>
    <col min="10758" max="11007" width="8.140625" style="159"/>
    <col min="11008" max="11008" width="8.7109375" style="159" customWidth="1"/>
    <col min="11009" max="11009" width="31.5703125" style="159" customWidth="1"/>
    <col min="11010" max="11010" width="13.85546875" style="159" customWidth="1"/>
    <col min="11011" max="11011" width="19.140625" style="159" customWidth="1"/>
    <col min="11012" max="11012" width="17.5703125" style="159" customWidth="1"/>
    <col min="11013" max="11013" width="14.7109375" style="159" customWidth="1"/>
    <col min="11014" max="11263" width="8.140625" style="159"/>
    <col min="11264" max="11264" width="8.7109375" style="159" customWidth="1"/>
    <col min="11265" max="11265" width="31.5703125" style="159" customWidth="1"/>
    <col min="11266" max="11266" width="13.85546875" style="159" customWidth="1"/>
    <col min="11267" max="11267" width="19.140625" style="159" customWidth="1"/>
    <col min="11268" max="11268" width="17.5703125" style="159" customWidth="1"/>
    <col min="11269" max="11269" width="14.7109375" style="159" customWidth="1"/>
    <col min="11270" max="11519" width="8.140625" style="159"/>
    <col min="11520" max="11520" width="8.7109375" style="159" customWidth="1"/>
    <col min="11521" max="11521" width="31.5703125" style="159" customWidth="1"/>
    <col min="11522" max="11522" width="13.85546875" style="159" customWidth="1"/>
    <col min="11523" max="11523" width="19.140625" style="159" customWidth="1"/>
    <col min="11524" max="11524" width="17.5703125" style="159" customWidth="1"/>
    <col min="11525" max="11525" width="14.7109375" style="159" customWidth="1"/>
    <col min="11526" max="11775" width="8.140625" style="159"/>
    <col min="11776" max="11776" width="8.7109375" style="159" customWidth="1"/>
    <col min="11777" max="11777" width="31.5703125" style="159" customWidth="1"/>
    <col min="11778" max="11778" width="13.85546875" style="159" customWidth="1"/>
    <col min="11779" max="11779" width="19.140625" style="159" customWidth="1"/>
    <col min="11780" max="11780" width="17.5703125" style="159" customWidth="1"/>
    <col min="11781" max="11781" width="14.7109375" style="159" customWidth="1"/>
    <col min="11782" max="12031" width="8.140625" style="159"/>
    <col min="12032" max="12032" width="8.7109375" style="159" customWidth="1"/>
    <col min="12033" max="12033" width="31.5703125" style="159" customWidth="1"/>
    <col min="12034" max="12034" width="13.85546875" style="159" customWidth="1"/>
    <col min="12035" max="12035" width="19.140625" style="159" customWidth="1"/>
    <col min="12036" max="12036" width="17.5703125" style="159" customWidth="1"/>
    <col min="12037" max="12037" width="14.7109375" style="159" customWidth="1"/>
    <col min="12038" max="12287" width="8.140625" style="159"/>
    <col min="12288" max="12288" width="8.7109375" style="159" customWidth="1"/>
    <col min="12289" max="12289" width="31.5703125" style="159" customWidth="1"/>
    <col min="12290" max="12290" width="13.85546875" style="159" customWidth="1"/>
    <col min="12291" max="12291" width="19.140625" style="159" customWidth="1"/>
    <col min="12292" max="12292" width="17.5703125" style="159" customWidth="1"/>
    <col min="12293" max="12293" width="14.7109375" style="159" customWidth="1"/>
    <col min="12294" max="12543" width="8.140625" style="159"/>
    <col min="12544" max="12544" width="8.7109375" style="159" customWidth="1"/>
    <col min="12545" max="12545" width="31.5703125" style="159" customWidth="1"/>
    <col min="12546" max="12546" width="13.85546875" style="159" customWidth="1"/>
    <col min="12547" max="12547" width="19.140625" style="159" customWidth="1"/>
    <col min="12548" max="12548" width="17.5703125" style="159" customWidth="1"/>
    <col min="12549" max="12549" width="14.7109375" style="159" customWidth="1"/>
    <col min="12550" max="12799" width="8.140625" style="159"/>
    <col min="12800" max="12800" width="8.7109375" style="159" customWidth="1"/>
    <col min="12801" max="12801" width="31.5703125" style="159" customWidth="1"/>
    <col min="12802" max="12802" width="13.85546875" style="159" customWidth="1"/>
    <col min="12803" max="12803" width="19.140625" style="159" customWidth="1"/>
    <col min="12804" max="12804" width="17.5703125" style="159" customWidth="1"/>
    <col min="12805" max="12805" width="14.7109375" style="159" customWidth="1"/>
    <col min="12806" max="13055" width="8.140625" style="159"/>
    <col min="13056" max="13056" width="8.7109375" style="159" customWidth="1"/>
    <col min="13057" max="13057" width="31.5703125" style="159" customWidth="1"/>
    <col min="13058" max="13058" width="13.85546875" style="159" customWidth="1"/>
    <col min="13059" max="13059" width="19.140625" style="159" customWidth="1"/>
    <col min="13060" max="13060" width="17.5703125" style="159" customWidth="1"/>
    <col min="13061" max="13061" width="14.7109375" style="159" customWidth="1"/>
    <col min="13062" max="13311" width="8.140625" style="159"/>
    <col min="13312" max="13312" width="8.7109375" style="159" customWidth="1"/>
    <col min="13313" max="13313" width="31.5703125" style="159" customWidth="1"/>
    <col min="13314" max="13314" width="13.85546875" style="159" customWidth="1"/>
    <col min="13315" max="13315" width="19.140625" style="159" customWidth="1"/>
    <col min="13316" max="13316" width="17.5703125" style="159" customWidth="1"/>
    <col min="13317" max="13317" width="14.7109375" style="159" customWidth="1"/>
    <col min="13318" max="13567" width="8.140625" style="159"/>
    <col min="13568" max="13568" width="8.7109375" style="159" customWidth="1"/>
    <col min="13569" max="13569" width="31.5703125" style="159" customWidth="1"/>
    <col min="13570" max="13570" width="13.85546875" style="159" customWidth="1"/>
    <col min="13571" max="13571" width="19.140625" style="159" customWidth="1"/>
    <col min="13572" max="13572" width="17.5703125" style="159" customWidth="1"/>
    <col min="13573" max="13573" width="14.7109375" style="159" customWidth="1"/>
    <col min="13574" max="13823" width="8.140625" style="159"/>
    <col min="13824" max="13824" width="8.7109375" style="159" customWidth="1"/>
    <col min="13825" max="13825" width="31.5703125" style="159" customWidth="1"/>
    <col min="13826" max="13826" width="13.85546875" style="159" customWidth="1"/>
    <col min="13827" max="13827" width="19.140625" style="159" customWidth="1"/>
    <col min="13828" max="13828" width="17.5703125" style="159" customWidth="1"/>
    <col min="13829" max="13829" width="14.7109375" style="159" customWidth="1"/>
    <col min="13830" max="14079" width="8.140625" style="159"/>
    <col min="14080" max="14080" width="8.7109375" style="159" customWidth="1"/>
    <col min="14081" max="14081" width="31.5703125" style="159" customWidth="1"/>
    <col min="14082" max="14082" width="13.85546875" style="159" customWidth="1"/>
    <col min="14083" max="14083" width="19.140625" style="159" customWidth="1"/>
    <col min="14084" max="14084" width="17.5703125" style="159" customWidth="1"/>
    <col min="14085" max="14085" width="14.7109375" style="159" customWidth="1"/>
    <col min="14086" max="14335" width="8.140625" style="159"/>
    <col min="14336" max="14336" width="8.7109375" style="159" customWidth="1"/>
    <col min="14337" max="14337" width="31.5703125" style="159" customWidth="1"/>
    <col min="14338" max="14338" width="13.85546875" style="159" customWidth="1"/>
    <col min="14339" max="14339" width="19.140625" style="159" customWidth="1"/>
    <col min="14340" max="14340" width="17.5703125" style="159" customWidth="1"/>
    <col min="14341" max="14341" width="14.7109375" style="159" customWidth="1"/>
    <col min="14342" max="14591" width="8.140625" style="159"/>
    <col min="14592" max="14592" width="8.7109375" style="159" customWidth="1"/>
    <col min="14593" max="14593" width="31.5703125" style="159" customWidth="1"/>
    <col min="14594" max="14594" width="13.85546875" style="159" customWidth="1"/>
    <col min="14595" max="14595" width="19.140625" style="159" customWidth="1"/>
    <col min="14596" max="14596" width="17.5703125" style="159" customWidth="1"/>
    <col min="14597" max="14597" width="14.7109375" style="159" customWidth="1"/>
    <col min="14598" max="14847" width="8.140625" style="159"/>
    <col min="14848" max="14848" width="8.7109375" style="159" customWidth="1"/>
    <col min="14849" max="14849" width="31.5703125" style="159" customWidth="1"/>
    <col min="14850" max="14850" width="13.85546875" style="159" customWidth="1"/>
    <col min="14851" max="14851" width="19.140625" style="159" customWidth="1"/>
    <col min="14852" max="14852" width="17.5703125" style="159" customWidth="1"/>
    <col min="14853" max="14853" width="14.7109375" style="159" customWidth="1"/>
    <col min="14854" max="15103" width="8.140625" style="159"/>
    <col min="15104" max="15104" width="8.7109375" style="159" customWidth="1"/>
    <col min="15105" max="15105" width="31.5703125" style="159" customWidth="1"/>
    <col min="15106" max="15106" width="13.85546875" style="159" customWidth="1"/>
    <col min="15107" max="15107" width="19.140625" style="159" customWidth="1"/>
    <col min="15108" max="15108" width="17.5703125" style="159" customWidth="1"/>
    <col min="15109" max="15109" width="14.7109375" style="159" customWidth="1"/>
    <col min="15110" max="15359" width="8.140625" style="159"/>
    <col min="15360" max="15360" width="8.7109375" style="159" customWidth="1"/>
    <col min="15361" max="15361" width="31.5703125" style="159" customWidth="1"/>
    <col min="15362" max="15362" width="13.85546875" style="159" customWidth="1"/>
    <col min="15363" max="15363" width="19.140625" style="159" customWidth="1"/>
    <col min="15364" max="15364" width="17.5703125" style="159" customWidth="1"/>
    <col min="15365" max="15365" width="14.7109375" style="159" customWidth="1"/>
    <col min="15366" max="15615" width="8.140625" style="159"/>
    <col min="15616" max="15616" width="8.7109375" style="159" customWidth="1"/>
    <col min="15617" max="15617" width="31.5703125" style="159" customWidth="1"/>
    <col min="15618" max="15618" width="13.85546875" style="159" customWidth="1"/>
    <col min="15619" max="15619" width="19.140625" style="159" customWidth="1"/>
    <col min="15620" max="15620" width="17.5703125" style="159" customWidth="1"/>
    <col min="15621" max="15621" width="14.7109375" style="159" customWidth="1"/>
    <col min="15622" max="15871" width="8.140625" style="159"/>
    <col min="15872" max="15872" width="8.7109375" style="159" customWidth="1"/>
    <col min="15873" max="15873" width="31.5703125" style="159" customWidth="1"/>
    <col min="15874" max="15874" width="13.85546875" style="159" customWidth="1"/>
    <col min="15875" max="15875" width="19.140625" style="159" customWidth="1"/>
    <col min="15876" max="15876" width="17.5703125" style="159" customWidth="1"/>
    <col min="15877" max="15877" width="14.7109375" style="159" customWidth="1"/>
    <col min="15878" max="16127" width="8.140625" style="159"/>
    <col min="16128" max="16128" width="8.7109375" style="159" customWidth="1"/>
    <col min="16129" max="16129" width="31.5703125" style="159" customWidth="1"/>
    <col min="16130" max="16130" width="13.85546875" style="159" customWidth="1"/>
    <col min="16131" max="16131" width="19.140625" style="159" customWidth="1"/>
    <col min="16132" max="16132" width="17.5703125" style="159" customWidth="1"/>
    <col min="16133" max="16133" width="14.7109375" style="159" customWidth="1"/>
    <col min="16134" max="16384" width="8.140625" style="159"/>
  </cols>
  <sheetData>
    <row r="1" spans="1:5" ht="23.25" hidden="1" customHeight="1" x14ac:dyDescent="0.25">
      <c r="A1" s="225"/>
      <c r="B1" s="225"/>
      <c r="C1" s="225"/>
      <c r="D1" s="225"/>
      <c r="E1" s="225"/>
    </row>
    <row r="2" spans="1:5" hidden="1" x14ac:dyDescent="0.25">
      <c r="A2" s="225" t="s">
        <v>285</v>
      </c>
      <c r="B2" s="225"/>
      <c r="C2" s="225"/>
      <c r="D2" s="225"/>
      <c r="E2" s="225"/>
    </row>
    <row r="3" spans="1:5" ht="15.75" customHeight="1" x14ac:dyDescent="0.25">
      <c r="A3" s="227" t="s">
        <v>340</v>
      </c>
      <c r="B3" s="227"/>
      <c r="C3" s="227"/>
      <c r="D3" s="227"/>
      <c r="E3" s="227"/>
    </row>
    <row r="4" spans="1:5" x14ac:dyDescent="0.25">
      <c r="A4" s="227" t="s">
        <v>286</v>
      </c>
      <c r="B4" s="227"/>
      <c r="C4" s="227"/>
      <c r="D4" s="227"/>
      <c r="E4" s="227"/>
    </row>
    <row r="5" spans="1:5" x14ac:dyDescent="0.25">
      <c r="A5" s="227" t="s">
        <v>287</v>
      </c>
      <c r="B5" s="227"/>
      <c r="C5" s="227"/>
      <c r="D5" s="227"/>
      <c r="E5" s="227"/>
    </row>
    <row r="6" spans="1:5" ht="26.25" customHeight="1" x14ac:dyDescent="0.25">
      <c r="A6" s="225" t="s">
        <v>288</v>
      </c>
      <c r="B6" s="225"/>
      <c r="C6" s="225"/>
      <c r="D6" s="225"/>
      <c r="E6" s="159" t="s">
        <v>410</v>
      </c>
    </row>
    <row r="7" spans="1:5" x14ac:dyDescent="0.25">
      <c r="A7" s="225"/>
      <c r="B7" s="225"/>
      <c r="C7" s="225"/>
      <c r="D7" s="225"/>
      <c r="E7" s="225"/>
    </row>
    <row r="8" spans="1:5" ht="28.5" customHeight="1" x14ac:dyDescent="0.25">
      <c r="A8" s="226" t="s">
        <v>341</v>
      </c>
      <c r="B8" s="226"/>
      <c r="C8" s="226"/>
      <c r="D8" s="226"/>
      <c r="E8" s="226"/>
    </row>
    <row r="9" spans="1:5" ht="29.25" customHeight="1" x14ac:dyDescent="0.25">
      <c r="A9" s="226" t="s">
        <v>290</v>
      </c>
      <c r="B9" s="226"/>
      <c r="C9" s="226"/>
      <c r="D9" s="226"/>
      <c r="E9" s="226"/>
    </row>
    <row r="10" spans="1:5" ht="30" customHeight="1" x14ac:dyDescent="0.25">
      <c r="A10" s="226" t="s">
        <v>291</v>
      </c>
      <c r="B10" s="226"/>
      <c r="C10" s="226"/>
      <c r="D10" s="226"/>
      <c r="E10" s="226"/>
    </row>
    <row r="11" spans="1:5" ht="30" customHeight="1" x14ac:dyDescent="0.25">
      <c r="A11" s="226" t="s">
        <v>292</v>
      </c>
      <c r="B11" s="226"/>
      <c r="C11" s="226"/>
      <c r="D11" s="226"/>
      <c r="E11" s="226"/>
    </row>
    <row r="12" spans="1:5" ht="29.25" customHeight="1" x14ac:dyDescent="0.25">
      <c r="A12" s="226" t="s">
        <v>293</v>
      </c>
      <c r="B12" s="226"/>
      <c r="C12" s="226"/>
      <c r="D12" s="226"/>
      <c r="E12" s="226"/>
    </row>
    <row r="13" spans="1:5" ht="28.5" customHeight="1" x14ac:dyDescent="0.25">
      <c r="A13" s="226" t="s">
        <v>294</v>
      </c>
      <c r="B13" s="226"/>
      <c r="C13" s="226"/>
      <c r="D13" s="226"/>
      <c r="E13" s="226"/>
    </row>
    <row r="14" spans="1:5" ht="15.75" customHeight="1" thickBot="1" x14ac:dyDescent="0.3">
      <c r="A14" s="225"/>
      <c r="B14" s="225"/>
      <c r="C14" s="225"/>
      <c r="D14" s="225"/>
      <c r="E14" s="225"/>
    </row>
    <row r="15" spans="1:5" ht="120.75" thickBot="1" x14ac:dyDescent="0.3">
      <c r="A15" s="164" t="s">
        <v>2</v>
      </c>
      <c r="B15" s="161" t="s">
        <v>296</v>
      </c>
      <c r="C15" s="161" t="s">
        <v>0</v>
      </c>
      <c r="D15" s="161" t="s">
        <v>295</v>
      </c>
      <c r="E15" s="161" t="s">
        <v>1</v>
      </c>
    </row>
    <row r="16" spans="1:5" ht="15" customHeight="1" x14ac:dyDescent="0.25">
      <c r="A16" s="234" t="s">
        <v>8</v>
      </c>
      <c r="B16" s="235"/>
      <c r="C16" s="235"/>
      <c r="D16" s="236"/>
      <c r="E16" s="162"/>
    </row>
    <row r="17" spans="1:5" ht="15" customHeight="1" x14ac:dyDescent="0.25">
      <c r="A17" s="173" t="s">
        <v>54</v>
      </c>
      <c r="B17" s="174" t="s">
        <v>21</v>
      </c>
      <c r="C17" s="175" t="s">
        <v>11</v>
      </c>
      <c r="D17" s="176">
        <v>0.14000000000000001</v>
      </c>
      <c r="E17" s="177">
        <v>7201.99</v>
      </c>
    </row>
    <row r="18" spans="1:5" ht="15" customHeight="1" x14ac:dyDescent="0.25">
      <c r="A18" s="231" t="s">
        <v>299</v>
      </c>
      <c r="B18" s="232"/>
      <c r="C18" s="232"/>
      <c r="D18" s="233"/>
      <c r="E18" s="178"/>
    </row>
    <row r="19" spans="1:5" ht="29.25" customHeight="1" x14ac:dyDescent="0.25">
      <c r="A19" s="173" t="s">
        <v>411</v>
      </c>
      <c r="B19" s="179">
        <v>2.11</v>
      </c>
      <c r="C19" s="175" t="s">
        <v>155</v>
      </c>
      <c r="D19" s="176">
        <f>E19/B19</f>
        <v>3538.1469194312799</v>
      </c>
      <c r="E19" s="177">
        <v>7465.49</v>
      </c>
    </row>
    <row r="20" spans="1:5" ht="29.25" customHeight="1" x14ac:dyDescent="0.25">
      <c r="A20" s="173" t="s">
        <v>412</v>
      </c>
      <c r="B20" s="180">
        <v>1</v>
      </c>
      <c r="C20" s="175" t="s">
        <v>125</v>
      </c>
      <c r="D20" s="176">
        <f>E20/B20</f>
        <v>879.01</v>
      </c>
      <c r="E20" s="177">
        <v>879.01</v>
      </c>
    </row>
    <row r="21" spans="1:5" ht="15" customHeight="1" x14ac:dyDescent="0.25">
      <c r="A21" s="173" t="s">
        <v>206</v>
      </c>
      <c r="B21" s="174" t="s">
        <v>22</v>
      </c>
      <c r="C21" s="175" t="s">
        <v>20</v>
      </c>
      <c r="D21" s="176">
        <f>E21</f>
        <v>773.91</v>
      </c>
      <c r="E21" s="177">
        <v>773.91</v>
      </c>
    </row>
    <row r="22" spans="1:5" ht="30" customHeight="1" x14ac:dyDescent="0.25">
      <c r="A22" s="173" t="s">
        <v>276</v>
      </c>
      <c r="B22" s="174" t="s">
        <v>22</v>
      </c>
      <c r="C22" s="175" t="s">
        <v>11</v>
      </c>
      <c r="D22" s="176">
        <f>E22</f>
        <v>15862.410000000002</v>
      </c>
      <c r="E22" s="177">
        <f>4885.13+10500+477.28</f>
        <v>15862.410000000002</v>
      </c>
    </row>
    <row r="23" spans="1:5" ht="15" customHeight="1" x14ac:dyDescent="0.25">
      <c r="A23" s="173" t="s">
        <v>305</v>
      </c>
      <c r="B23" s="174" t="s">
        <v>22</v>
      </c>
      <c r="C23" s="175" t="s">
        <v>11</v>
      </c>
      <c r="D23" s="176">
        <f>E23</f>
        <v>3960.78</v>
      </c>
      <c r="E23" s="177">
        <f>2901.46+545.46+513.86</f>
        <v>3960.78</v>
      </c>
    </row>
    <row r="24" spans="1:5" ht="27" customHeight="1" x14ac:dyDescent="0.25">
      <c r="A24" s="173" t="s">
        <v>413</v>
      </c>
      <c r="B24" s="179">
        <v>0.01</v>
      </c>
      <c r="C24" s="175" t="s">
        <v>17</v>
      </c>
      <c r="D24" s="176">
        <f>E24/B24</f>
        <v>30638</v>
      </c>
      <c r="E24" s="177">
        <v>306.38</v>
      </c>
    </row>
    <row r="25" spans="1:5" ht="15" customHeight="1" x14ac:dyDescent="0.25">
      <c r="A25" s="173" t="s">
        <v>303</v>
      </c>
      <c r="B25" s="174" t="s">
        <v>279</v>
      </c>
      <c r="C25" s="175" t="s">
        <v>12</v>
      </c>
      <c r="D25" s="176">
        <f>E25</f>
        <v>395376</v>
      </c>
      <c r="E25" s="177">
        <v>395376</v>
      </c>
    </row>
    <row r="26" spans="1:5" ht="15" customHeight="1" x14ac:dyDescent="0.25">
      <c r="A26" s="173" t="s">
        <v>304</v>
      </c>
      <c r="B26" s="174" t="s">
        <v>279</v>
      </c>
      <c r="C26" s="175" t="s">
        <v>12</v>
      </c>
      <c r="D26" s="176">
        <f>E26</f>
        <v>6145.8</v>
      </c>
      <c r="E26" s="177">
        <v>6145.8</v>
      </c>
    </row>
    <row r="27" spans="1:5" s="184" customFormat="1" ht="30.6" customHeight="1" x14ac:dyDescent="0.25">
      <c r="A27" s="145" t="s">
        <v>207</v>
      </c>
      <c r="B27" s="148" t="s">
        <v>403</v>
      </c>
      <c r="C27" s="148" t="s">
        <v>84</v>
      </c>
      <c r="D27" s="148">
        <f t="shared" ref="D27" si="0">E27</f>
        <v>1349.29</v>
      </c>
      <c r="E27" s="148">
        <v>1349.29</v>
      </c>
    </row>
    <row r="28" spans="1:5" ht="15" customHeight="1" x14ac:dyDescent="0.25">
      <c r="A28" s="231" t="s">
        <v>95</v>
      </c>
      <c r="B28" s="232"/>
      <c r="C28" s="232"/>
      <c r="D28" s="233"/>
      <c r="E28" s="178"/>
    </row>
    <row r="29" spans="1:5" ht="15" customHeight="1" x14ac:dyDescent="0.25">
      <c r="A29" s="173" t="s">
        <v>212</v>
      </c>
      <c r="B29" s="174" t="s">
        <v>22</v>
      </c>
      <c r="C29" s="175" t="s">
        <v>11</v>
      </c>
      <c r="D29" s="176">
        <f>E29</f>
        <v>128240.66</v>
      </c>
      <c r="E29" s="177">
        <v>128240.66</v>
      </c>
    </row>
    <row r="30" spans="1:5" ht="15" customHeight="1" x14ac:dyDescent="0.25">
      <c r="A30" s="231" t="s">
        <v>307</v>
      </c>
      <c r="B30" s="232"/>
      <c r="C30" s="232"/>
      <c r="D30" s="233"/>
      <c r="E30" s="178"/>
    </row>
    <row r="31" spans="1:5" ht="15" customHeight="1" x14ac:dyDescent="0.25">
      <c r="A31" s="173" t="s">
        <v>153</v>
      </c>
      <c r="B31" s="180">
        <v>1</v>
      </c>
      <c r="C31" s="175" t="s">
        <v>13</v>
      </c>
      <c r="D31" s="176">
        <f t="shared" ref="D31:D36" si="1">E31/B31</f>
        <v>705.71</v>
      </c>
      <c r="E31" s="177">
        <v>705.71</v>
      </c>
    </row>
    <row r="32" spans="1:5" ht="15" customHeight="1" x14ac:dyDescent="0.25">
      <c r="A32" s="173" t="s">
        <v>308</v>
      </c>
      <c r="B32" s="180">
        <v>2</v>
      </c>
      <c r="C32" s="175" t="s">
        <v>13</v>
      </c>
      <c r="D32" s="176">
        <f t="shared" si="1"/>
        <v>381.85500000000002</v>
      </c>
      <c r="E32" s="177">
        <v>763.71</v>
      </c>
    </row>
    <row r="33" spans="1:5" ht="15" customHeight="1" x14ac:dyDescent="0.25">
      <c r="A33" s="173" t="s">
        <v>414</v>
      </c>
      <c r="B33" s="180">
        <v>1</v>
      </c>
      <c r="C33" s="175" t="s">
        <v>13</v>
      </c>
      <c r="D33" s="176">
        <f t="shared" si="1"/>
        <v>501.34</v>
      </c>
      <c r="E33" s="177">
        <v>501.34</v>
      </c>
    </row>
    <row r="34" spans="1:5" ht="15" customHeight="1" x14ac:dyDescent="0.25">
      <c r="A34" s="173" t="s">
        <v>159</v>
      </c>
      <c r="B34" s="180">
        <v>2</v>
      </c>
      <c r="C34" s="175" t="s">
        <v>121</v>
      </c>
      <c r="D34" s="176">
        <f t="shared" si="1"/>
        <v>1297.6199999999999</v>
      </c>
      <c r="E34" s="177">
        <v>2595.2399999999998</v>
      </c>
    </row>
    <row r="35" spans="1:5" ht="15" customHeight="1" x14ac:dyDescent="0.25">
      <c r="A35" s="173" t="s">
        <v>415</v>
      </c>
      <c r="B35" s="180">
        <v>1</v>
      </c>
      <c r="C35" s="175" t="s">
        <v>13</v>
      </c>
      <c r="D35" s="176">
        <f t="shared" si="1"/>
        <v>847.34</v>
      </c>
      <c r="E35" s="177">
        <v>847.34</v>
      </c>
    </row>
    <row r="36" spans="1:5" ht="15" customHeight="1" x14ac:dyDescent="0.25">
      <c r="A36" s="173" t="s">
        <v>163</v>
      </c>
      <c r="B36" s="179">
        <v>0.01</v>
      </c>
      <c r="C36" s="175" t="s">
        <v>17</v>
      </c>
      <c r="D36" s="176">
        <f t="shared" si="1"/>
        <v>62794.000000000007</v>
      </c>
      <c r="E36" s="177">
        <v>627.94000000000005</v>
      </c>
    </row>
    <row r="37" spans="1:5" ht="15" customHeight="1" x14ac:dyDescent="0.25">
      <c r="A37" s="173" t="s">
        <v>374</v>
      </c>
      <c r="B37" s="180">
        <v>10</v>
      </c>
      <c r="C37" s="175" t="s">
        <v>111</v>
      </c>
      <c r="D37" s="176">
        <f t="shared" ref="D37:D59" si="2">E37/B37</f>
        <v>98.557000000000002</v>
      </c>
      <c r="E37" s="177">
        <v>985.57</v>
      </c>
    </row>
    <row r="38" spans="1:5" ht="15" customHeight="1" x14ac:dyDescent="0.25">
      <c r="A38" s="173" t="s">
        <v>58</v>
      </c>
      <c r="B38" s="180">
        <v>2</v>
      </c>
      <c r="C38" s="175" t="s">
        <v>14</v>
      </c>
      <c r="D38" s="176">
        <f t="shared" si="2"/>
        <v>1005.21</v>
      </c>
      <c r="E38" s="177">
        <v>2010.42</v>
      </c>
    </row>
    <row r="39" spans="1:5" ht="15" customHeight="1" x14ac:dyDescent="0.25">
      <c r="A39" s="173" t="s">
        <v>103</v>
      </c>
      <c r="B39" s="180">
        <v>1</v>
      </c>
      <c r="C39" s="175" t="s">
        <v>15</v>
      </c>
      <c r="D39" s="176">
        <f t="shared" si="2"/>
        <v>961.8</v>
      </c>
      <c r="E39" s="177">
        <v>961.8</v>
      </c>
    </row>
    <row r="40" spans="1:5" ht="15" customHeight="1" x14ac:dyDescent="0.25">
      <c r="A40" s="173" t="s">
        <v>129</v>
      </c>
      <c r="B40" s="180">
        <v>1</v>
      </c>
      <c r="C40" s="175" t="s">
        <v>15</v>
      </c>
      <c r="D40" s="176">
        <f t="shared" si="2"/>
        <v>828.19</v>
      </c>
      <c r="E40" s="177">
        <v>828.19</v>
      </c>
    </row>
    <row r="41" spans="1:5" ht="15" customHeight="1" x14ac:dyDescent="0.25">
      <c r="A41" s="173" t="s">
        <v>416</v>
      </c>
      <c r="B41" s="180">
        <v>1</v>
      </c>
      <c r="C41" s="175" t="s">
        <v>13</v>
      </c>
      <c r="D41" s="176">
        <f t="shared" si="2"/>
        <v>149.54</v>
      </c>
      <c r="E41" s="177">
        <v>149.54</v>
      </c>
    </row>
    <row r="42" spans="1:5" ht="15" customHeight="1" x14ac:dyDescent="0.25">
      <c r="A42" s="173" t="s">
        <v>417</v>
      </c>
      <c r="B42" s="180">
        <v>3</v>
      </c>
      <c r="C42" s="175" t="s">
        <v>418</v>
      </c>
      <c r="D42" s="176">
        <f t="shared" si="2"/>
        <v>1101.8133333333333</v>
      </c>
      <c r="E42" s="177">
        <v>3305.44</v>
      </c>
    </row>
    <row r="43" spans="1:5" ht="15" customHeight="1" x14ac:dyDescent="0.25">
      <c r="A43" s="173" t="s">
        <v>419</v>
      </c>
      <c r="B43" s="181">
        <v>0.2</v>
      </c>
      <c r="C43" s="175" t="s">
        <v>16</v>
      </c>
      <c r="D43" s="176">
        <f t="shared" si="2"/>
        <v>4020.35</v>
      </c>
      <c r="E43" s="177">
        <v>804.07</v>
      </c>
    </row>
    <row r="44" spans="1:5" ht="15" customHeight="1" x14ac:dyDescent="0.25">
      <c r="A44" s="173" t="s">
        <v>75</v>
      </c>
      <c r="B44" s="179">
        <v>0.11</v>
      </c>
      <c r="C44" s="175" t="s">
        <v>76</v>
      </c>
      <c r="D44" s="176">
        <f t="shared" si="2"/>
        <v>29985.727272727272</v>
      </c>
      <c r="E44" s="177">
        <v>3298.43</v>
      </c>
    </row>
    <row r="45" spans="1:5" ht="27.75" customHeight="1" x14ac:dyDescent="0.25">
      <c r="A45" s="173" t="s">
        <v>59</v>
      </c>
      <c r="B45" s="182">
        <v>2.3959999999999999</v>
      </c>
      <c r="C45" s="175" t="s">
        <v>16</v>
      </c>
      <c r="D45" s="176">
        <f t="shared" si="2"/>
        <v>2039.2153589315526</v>
      </c>
      <c r="E45" s="177">
        <v>4885.96</v>
      </c>
    </row>
    <row r="46" spans="1:5" ht="16.5" customHeight="1" x14ac:dyDescent="0.25">
      <c r="A46" s="173" t="s">
        <v>216</v>
      </c>
      <c r="B46" s="179">
        <v>0.02</v>
      </c>
      <c r="C46" s="175" t="s">
        <v>17</v>
      </c>
      <c r="D46" s="176">
        <f t="shared" si="2"/>
        <v>30080.5</v>
      </c>
      <c r="E46" s="177">
        <v>601.61</v>
      </c>
    </row>
    <row r="47" spans="1:5" ht="15" customHeight="1" x14ac:dyDescent="0.25">
      <c r="A47" s="173" t="s">
        <v>420</v>
      </c>
      <c r="B47" s="180">
        <v>2</v>
      </c>
      <c r="C47" s="175" t="s">
        <v>14</v>
      </c>
      <c r="D47" s="176">
        <f t="shared" si="2"/>
        <v>611.75</v>
      </c>
      <c r="E47" s="177">
        <v>1223.5</v>
      </c>
    </row>
    <row r="48" spans="1:5" ht="15" customHeight="1" x14ac:dyDescent="0.25">
      <c r="A48" s="173" t="s">
        <v>421</v>
      </c>
      <c r="B48" s="181">
        <v>1.2</v>
      </c>
      <c r="C48" s="175" t="s">
        <v>118</v>
      </c>
      <c r="D48" s="176">
        <f t="shared" si="2"/>
        <v>527.7166666666667</v>
      </c>
      <c r="E48" s="177">
        <v>633.26</v>
      </c>
    </row>
    <row r="49" spans="1:5" ht="15" customHeight="1" x14ac:dyDescent="0.25">
      <c r="A49" s="173" t="s">
        <v>77</v>
      </c>
      <c r="B49" s="179">
        <v>0.14000000000000001</v>
      </c>
      <c r="C49" s="175" t="s">
        <v>15</v>
      </c>
      <c r="D49" s="176">
        <f t="shared" si="2"/>
        <v>17219.214285714286</v>
      </c>
      <c r="E49" s="177">
        <v>2410.69</v>
      </c>
    </row>
    <row r="50" spans="1:5" ht="15" customHeight="1" x14ac:dyDescent="0.25">
      <c r="A50" s="173" t="s">
        <v>62</v>
      </c>
      <c r="B50" s="180">
        <v>6</v>
      </c>
      <c r="C50" s="175" t="s">
        <v>18</v>
      </c>
      <c r="D50" s="176">
        <f t="shared" si="2"/>
        <v>253.75833333333333</v>
      </c>
      <c r="E50" s="177">
        <v>1522.55</v>
      </c>
    </row>
    <row r="51" spans="1:5" ht="15" customHeight="1" x14ac:dyDescent="0.25">
      <c r="A51" s="173" t="s">
        <v>376</v>
      </c>
      <c r="B51" s="180">
        <v>9</v>
      </c>
      <c r="C51" s="175" t="s">
        <v>111</v>
      </c>
      <c r="D51" s="176">
        <f t="shared" si="2"/>
        <v>78.653333333333336</v>
      </c>
      <c r="E51" s="177">
        <v>707.88</v>
      </c>
    </row>
    <row r="52" spans="1:5" ht="15" customHeight="1" x14ac:dyDescent="0.25">
      <c r="A52" s="173" t="s">
        <v>311</v>
      </c>
      <c r="B52" s="180">
        <v>2</v>
      </c>
      <c r="C52" s="175" t="s">
        <v>312</v>
      </c>
      <c r="D52" s="176">
        <f t="shared" si="2"/>
        <v>588.60500000000002</v>
      </c>
      <c r="E52" s="177">
        <v>1177.21</v>
      </c>
    </row>
    <row r="53" spans="1:5" ht="15" customHeight="1" x14ac:dyDescent="0.25">
      <c r="A53" s="173" t="s">
        <v>313</v>
      </c>
      <c r="B53" s="180">
        <v>1</v>
      </c>
      <c r="C53" s="175" t="s">
        <v>13</v>
      </c>
      <c r="D53" s="176">
        <f t="shared" si="2"/>
        <v>7368.26</v>
      </c>
      <c r="E53" s="177">
        <v>7368.26</v>
      </c>
    </row>
    <row r="54" spans="1:5" ht="15" customHeight="1" x14ac:dyDescent="0.25">
      <c r="A54" s="173" t="s">
        <v>132</v>
      </c>
      <c r="B54" s="180">
        <v>1</v>
      </c>
      <c r="C54" s="175" t="s">
        <v>13</v>
      </c>
      <c r="D54" s="176">
        <f t="shared" si="2"/>
        <v>4474.1099999999997</v>
      </c>
      <c r="E54" s="177">
        <v>4474.1099999999997</v>
      </c>
    </row>
    <row r="55" spans="1:5" ht="15" customHeight="1" x14ac:dyDescent="0.25">
      <c r="A55" s="173" t="s">
        <v>133</v>
      </c>
      <c r="B55" s="180">
        <v>2</v>
      </c>
      <c r="C55" s="175" t="s">
        <v>14</v>
      </c>
      <c r="D55" s="176">
        <f t="shared" si="2"/>
        <v>9134.4850000000006</v>
      </c>
      <c r="E55" s="177">
        <v>18268.97</v>
      </c>
    </row>
    <row r="56" spans="1:5" ht="15" customHeight="1" x14ac:dyDescent="0.25">
      <c r="A56" s="173" t="s">
        <v>315</v>
      </c>
      <c r="B56" s="180">
        <v>2</v>
      </c>
      <c r="C56" s="175" t="s">
        <v>19</v>
      </c>
      <c r="D56" s="176">
        <f t="shared" si="2"/>
        <v>857.04499999999996</v>
      </c>
      <c r="E56" s="177">
        <v>1714.09</v>
      </c>
    </row>
    <row r="57" spans="1:5" ht="15" customHeight="1" x14ac:dyDescent="0.25">
      <c r="A57" s="173" t="s">
        <v>316</v>
      </c>
      <c r="B57" s="180">
        <v>1</v>
      </c>
      <c r="C57" s="175" t="s">
        <v>19</v>
      </c>
      <c r="D57" s="176">
        <f t="shared" si="2"/>
        <v>598.84</v>
      </c>
      <c r="E57" s="177">
        <v>598.84</v>
      </c>
    </row>
    <row r="58" spans="1:5" ht="15" customHeight="1" x14ac:dyDescent="0.25">
      <c r="A58" s="173" t="s">
        <v>65</v>
      </c>
      <c r="B58" s="180">
        <v>54</v>
      </c>
      <c r="C58" s="175" t="s">
        <v>19</v>
      </c>
      <c r="D58" s="176">
        <f t="shared" si="2"/>
        <v>299.59648148148148</v>
      </c>
      <c r="E58" s="177">
        <v>16178.21</v>
      </c>
    </row>
    <row r="59" spans="1:5" ht="15" customHeight="1" x14ac:dyDescent="0.25">
      <c r="A59" s="173" t="s">
        <v>422</v>
      </c>
      <c r="B59" s="180">
        <v>1</v>
      </c>
      <c r="C59" s="175" t="s">
        <v>121</v>
      </c>
      <c r="D59" s="176">
        <f t="shared" si="2"/>
        <v>2095.59</v>
      </c>
      <c r="E59" s="177">
        <v>2095.59</v>
      </c>
    </row>
    <row r="60" spans="1:5" ht="15" customHeight="1" x14ac:dyDescent="0.25">
      <c r="A60" s="231" t="s">
        <v>317</v>
      </c>
      <c r="B60" s="232"/>
      <c r="C60" s="232"/>
      <c r="D60" s="233"/>
      <c r="E60" s="178"/>
    </row>
    <row r="61" spans="1:5" ht="15" customHeight="1" x14ac:dyDescent="0.25">
      <c r="A61" s="173" t="s">
        <v>423</v>
      </c>
      <c r="B61" s="179">
        <v>0.03</v>
      </c>
      <c r="C61" s="175" t="s">
        <v>17</v>
      </c>
      <c r="D61" s="176">
        <f t="shared" ref="D61:D74" si="3">E61/B61</f>
        <v>33937</v>
      </c>
      <c r="E61" s="177">
        <v>1018.11</v>
      </c>
    </row>
    <row r="62" spans="1:5" ht="15" customHeight="1" x14ac:dyDescent="0.25">
      <c r="A62" s="173" t="s">
        <v>424</v>
      </c>
      <c r="B62" s="182">
        <v>2.3E-2</v>
      </c>
      <c r="C62" s="175" t="s">
        <v>425</v>
      </c>
      <c r="D62" s="176">
        <f t="shared" si="3"/>
        <v>19516.521739130436</v>
      </c>
      <c r="E62" s="177">
        <v>448.88</v>
      </c>
    </row>
    <row r="63" spans="1:5" ht="15" customHeight="1" x14ac:dyDescent="0.25">
      <c r="A63" s="173" t="s">
        <v>166</v>
      </c>
      <c r="B63" s="179">
        <v>0.32</v>
      </c>
      <c r="C63" s="175" t="s">
        <v>17</v>
      </c>
      <c r="D63" s="176">
        <f t="shared" si="3"/>
        <v>4313.90625</v>
      </c>
      <c r="E63" s="177">
        <v>1380.45</v>
      </c>
    </row>
    <row r="64" spans="1:5" ht="15" customHeight="1" x14ac:dyDescent="0.25">
      <c r="A64" s="173" t="s">
        <v>426</v>
      </c>
      <c r="B64" s="182">
        <v>1E-3</v>
      </c>
      <c r="C64" s="175" t="s">
        <v>367</v>
      </c>
      <c r="D64" s="176">
        <f t="shared" si="3"/>
        <v>58979.999999999993</v>
      </c>
      <c r="E64" s="177">
        <v>58.98</v>
      </c>
    </row>
    <row r="65" spans="1:5" ht="30" customHeight="1" x14ac:dyDescent="0.25">
      <c r="A65" s="173" t="s">
        <v>427</v>
      </c>
      <c r="B65" s="180">
        <v>5</v>
      </c>
      <c r="C65" s="175" t="s">
        <v>118</v>
      </c>
      <c r="D65" s="176">
        <f t="shared" si="3"/>
        <v>160.56800000000001</v>
      </c>
      <c r="E65" s="177">
        <v>802.84</v>
      </c>
    </row>
    <row r="66" spans="1:5" ht="30" customHeight="1" x14ac:dyDescent="0.25">
      <c r="A66" s="173" t="s">
        <v>388</v>
      </c>
      <c r="B66" s="179">
        <v>7.52</v>
      </c>
      <c r="C66" s="175" t="s">
        <v>12</v>
      </c>
      <c r="D66" s="176">
        <f t="shared" si="3"/>
        <v>312.01196808510639</v>
      </c>
      <c r="E66" s="177">
        <v>2346.33</v>
      </c>
    </row>
    <row r="67" spans="1:5" ht="15" customHeight="1" x14ac:dyDescent="0.25">
      <c r="A67" s="173" t="s">
        <v>428</v>
      </c>
      <c r="B67" s="182">
        <v>6.0000000000000001E-3</v>
      </c>
      <c r="C67" s="175" t="s">
        <v>84</v>
      </c>
      <c r="D67" s="176">
        <f t="shared" si="3"/>
        <v>115828.33333333333</v>
      </c>
      <c r="E67" s="177">
        <v>694.97</v>
      </c>
    </row>
    <row r="68" spans="1:5" ht="15" customHeight="1" x14ac:dyDescent="0.25">
      <c r="A68" s="173" t="s">
        <v>429</v>
      </c>
      <c r="B68" s="182">
        <v>1.4999999999999999E-2</v>
      </c>
      <c r="C68" s="175" t="s">
        <v>15</v>
      </c>
      <c r="D68" s="176">
        <f t="shared" si="3"/>
        <v>6440</v>
      </c>
      <c r="E68" s="177">
        <v>96.6</v>
      </c>
    </row>
    <row r="69" spans="1:5" ht="15" customHeight="1" x14ac:dyDescent="0.25">
      <c r="A69" s="173" t="s">
        <v>430</v>
      </c>
      <c r="B69" s="182">
        <v>1.2999999999999999E-2</v>
      </c>
      <c r="C69" s="175" t="s">
        <v>84</v>
      </c>
      <c r="D69" s="176">
        <f t="shared" si="3"/>
        <v>21220.76923076923</v>
      </c>
      <c r="E69" s="177">
        <v>275.87</v>
      </c>
    </row>
    <row r="70" spans="1:5" ht="15" customHeight="1" x14ac:dyDescent="0.25">
      <c r="A70" s="173" t="s">
        <v>431</v>
      </c>
      <c r="B70" s="179">
        <v>0.05</v>
      </c>
      <c r="C70" s="175" t="s">
        <v>17</v>
      </c>
      <c r="D70" s="176">
        <f t="shared" si="3"/>
        <v>96232.999999999985</v>
      </c>
      <c r="E70" s="177">
        <v>4811.6499999999996</v>
      </c>
    </row>
    <row r="71" spans="1:5" ht="15" customHeight="1" x14ac:dyDescent="0.25">
      <c r="A71" s="173" t="s">
        <v>432</v>
      </c>
      <c r="B71" s="179">
        <v>0.05</v>
      </c>
      <c r="C71" s="175" t="s">
        <v>17</v>
      </c>
      <c r="D71" s="176">
        <f t="shared" si="3"/>
        <v>48008.4</v>
      </c>
      <c r="E71" s="177">
        <v>2400.42</v>
      </c>
    </row>
    <row r="72" spans="1:5" ht="15" customHeight="1" x14ac:dyDescent="0.25">
      <c r="A72" s="173" t="s">
        <v>172</v>
      </c>
      <c r="B72" s="179">
        <v>0.01</v>
      </c>
      <c r="C72" s="175" t="s">
        <v>17</v>
      </c>
      <c r="D72" s="176">
        <f t="shared" si="3"/>
        <v>16225</v>
      </c>
      <c r="E72" s="177">
        <v>162.25</v>
      </c>
    </row>
    <row r="73" spans="1:5" ht="28.5" customHeight="1" x14ac:dyDescent="0.25">
      <c r="A73" s="173" t="s">
        <v>173</v>
      </c>
      <c r="B73" s="182">
        <v>5.5E-2</v>
      </c>
      <c r="C73" s="175" t="s">
        <v>15</v>
      </c>
      <c r="D73" s="176">
        <f t="shared" si="3"/>
        <v>30842.363636363636</v>
      </c>
      <c r="E73" s="177">
        <v>1696.33</v>
      </c>
    </row>
    <row r="74" spans="1:5" ht="15" customHeight="1" x14ac:dyDescent="0.25">
      <c r="A74" s="173" t="s">
        <v>433</v>
      </c>
      <c r="B74" s="181">
        <v>0.2</v>
      </c>
      <c r="C74" s="175" t="s">
        <v>134</v>
      </c>
      <c r="D74" s="176">
        <f t="shared" si="3"/>
        <v>1808.8999999999999</v>
      </c>
      <c r="E74" s="177">
        <v>361.78</v>
      </c>
    </row>
    <row r="75" spans="1:5" ht="15" customHeight="1" x14ac:dyDescent="0.25">
      <c r="A75" s="173" t="s">
        <v>143</v>
      </c>
      <c r="B75" s="181">
        <v>0.4</v>
      </c>
      <c r="C75" s="175" t="s">
        <v>142</v>
      </c>
      <c r="D75" s="176">
        <f t="shared" ref="D75:D94" si="4">E75/B75</f>
        <v>2305.0249999999996</v>
      </c>
      <c r="E75" s="177">
        <v>922.01</v>
      </c>
    </row>
    <row r="76" spans="1:5" ht="15" customHeight="1" x14ac:dyDescent="0.25">
      <c r="A76" s="173" t="s">
        <v>144</v>
      </c>
      <c r="B76" s="179">
        <v>0.01</v>
      </c>
      <c r="C76" s="175" t="s">
        <v>76</v>
      </c>
      <c r="D76" s="176">
        <f t="shared" si="4"/>
        <v>30332</v>
      </c>
      <c r="E76" s="177">
        <v>303.32</v>
      </c>
    </row>
    <row r="77" spans="1:5" ht="15" customHeight="1" x14ac:dyDescent="0.25">
      <c r="A77" s="173" t="s">
        <v>434</v>
      </c>
      <c r="B77" s="179">
        <v>0.51</v>
      </c>
      <c r="C77" s="175" t="s">
        <v>16</v>
      </c>
      <c r="D77" s="176">
        <f t="shared" si="4"/>
        <v>2036.3725490196077</v>
      </c>
      <c r="E77" s="177">
        <v>1038.55</v>
      </c>
    </row>
    <row r="78" spans="1:5" ht="27" customHeight="1" x14ac:dyDescent="0.25">
      <c r="A78" s="173" t="s">
        <v>66</v>
      </c>
      <c r="B78" s="182">
        <v>2.895</v>
      </c>
      <c r="C78" s="175" t="s">
        <v>16</v>
      </c>
      <c r="D78" s="176">
        <f t="shared" si="4"/>
        <v>2011.9447322970639</v>
      </c>
      <c r="E78" s="177">
        <v>5824.58</v>
      </c>
    </row>
    <row r="79" spans="1:5" ht="27" customHeight="1" x14ac:dyDescent="0.25">
      <c r="A79" s="173" t="s">
        <v>435</v>
      </c>
      <c r="B79" s="182">
        <v>2.895</v>
      </c>
      <c r="C79" s="175" t="s">
        <v>16</v>
      </c>
      <c r="D79" s="176">
        <f t="shared" si="4"/>
        <v>2013.6891191709844</v>
      </c>
      <c r="E79" s="177">
        <v>5829.63</v>
      </c>
    </row>
    <row r="80" spans="1:5" ht="27" customHeight="1" x14ac:dyDescent="0.25">
      <c r="A80" s="173" t="s">
        <v>436</v>
      </c>
      <c r="B80" s="182">
        <f>2*4.626</f>
        <v>9.2520000000000007</v>
      </c>
      <c r="C80" s="175" t="s">
        <v>16</v>
      </c>
      <c r="D80" s="176">
        <f t="shared" si="4"/>
        <v>610.38045827929091</v>
      </c>
      <c r="E80" s="177">
        <f>2*2823.62</f>
        <v>5647.24</v>
      </c>
    </row>
    <row r="81" spans="1:5" ht="17.25" customHeight="1" x14ac:dyDescent="0.25">
      <c r="A81" s="173" t="s">
        <v>437</v>
      </c>
      <c r="B81" s="180">
        <v>1</v>
      </c>
      <c r="C81" s="175" t="s">
        <v>16</v>
      </c>
      <c r="D81" s="176">
        <f t="shared" si="4"/>
        <v>264.41000000000003</v>
      </c>
      <c r="E81" s="177">
        <v>264.41000000000003</v>
      </c>
    </row>
    <row r="82" spans="1:5" ht="28.5" customHeight="1" x14ac:dyDescent="0.25">
      <c r="A82" s="173" t="s">
        <v>59</v>
      </c>
      <c r="B82" s="182">
        <v>2.895</v>
      </c>
      <c r="C82" s="175" t="s">
        <v>16</v>
      </c>
      <c r="D82" s="176">
        <f t="shared" si="4"/>
        <v>2005.5405872193437</v>
      </c>
      <c r="E82" s="177">
        <v>5806.04</v>
      </c>
    </row>
    <row r="83" spans="1:5" ht="15" customHeight="1" x14ac:dyDescent="0.25">
      <c r="A83" s="173" t="s">
        <v>326</v>
      </c>
      <c r="B83" s="180">
        <v>105</v>
      </c>
      <c r="C83" s="175" t="s">
        <v>328</v>
      </c>
      <c r="D83" s="176">
        <f t="shared" si="4"/>
        <v>81.420476190476194</v>
      </c>
      <c r="E83" s="177">
        <v>8549.15</v>
      </c>
    </row>
    <row r="84" spans="1:5" ht="15" customHeight="1" x14ac:dyDescent="0.25">
      <c r="A84" s="173" t="s">
        <v>327</v>
      </c>
      <c r="B84" s="181">
        <v>2.5</v>
      </c>
      <c r="C84" s="175" t="s">
        <v>328</v>
      </c>
      <c r="D84" s="176">
        <f t="shared" si="4"/>
        <v>431.54399999999998</v>
      </c>
      <c r="E84" s="177">
        <v>1078.8599999999999</v>
      </c>
    </row>
    <row r="85" spans="1:5" ht="15" customHeight="1" x14ac:dyDescent="0.25">
      <c r="A85" s="173" t="s">
        <v>223</v>
      </c>
      <c r="B85" s="180">
        <v>120</v>
      </c>
      <c r="C85" s="175" t="s">
        <v>328</v>
      </c>
      <c r="D85" s="176">
        <f t="shared" si="4"/>
        <v>58.114916666666666</v>
      </c>
      <c r="E85" s="177">
        <v>6973.79</v>
      </c>
    </row>
    <row r="86" spans="1:5" ht="15" customHeight="1" x14ac:dyDescent="0.25">
      <c r="A86" s="173" t="s">
        <v>438</v>
      </c>
      <c r="B86" s="180">
        <v>20</v>
      </c>
      <c r="C86" s="175" t="s">
        <v>328</v>
      </c>
      <c r="D86" s="176">
        <f t="shared" si="4"/>
        <v>117.15</v>
      </c>
      <c r="E86" s="177">
        <v>2343</v>
      </c>
    </row>
    <row r="87" spans="1:5" ht="15" customHeight="1" x14ac:dyDescent="0.25">
      <c r="A87" s="173" t="s">
        <v>439</v>
      </c>
      <c r="B87" s="180">
        <v>440</v>
      </c>
      <c r="C87" s="175" t="s">
        <v>328</v>
      </c>
      <c r="D87" s="176">
        <f t="shared" si="4"/>
        <v>55.325386363636362</v>
      </c>
      <c r="E87" s="177">
        <v>24343.17</v>
      </c>
    </row>
    <row r="88" spans="1:5" ht="15" customHeight="1" x14ac:dyDescent="0.25">
      <c r="A88" s="173" t="s">
        <v>440</v>
      </c>
      <c r="B88" s="180">
        <v>8</v>
      </c>
      <c r="C88" s="175" t="s">
        <v>13</v>
      </c>
      <c r="D88" s="176">
        <f t="shared" si="4"/>
        <v>592.51374999999996</v>
      </c>
      <c r="E88" s="177">
        <v>4740.1099999999997</v>
      </c>
    </row>
    <row r="89" spans="1:5" ht="15" customHeight="1" x14ac:dyDescent="0.25">
      <c r="A89" s="173" t="s">
        <v>329</v>
      </c>
      <c r="B89" s="180">
        <v>6</v>
      </c>
      <c r="C89" s="175" t="s">
        <v>112</v>
      </c>
      <c r="D89" s="176">
        <f t="shared" si="4"/>
        <v>244.78</v>
      </c>
      <c r="E89" s="177">
        <v>1468.68</v>
      </c>
    </row>
    <row r="90" spans="1:5" ht="15" customHeight="1" x14ac:dyDescent="0.25">
      <c r="A90" s="173" t="s">
        <v>78</v>
      </c>
      <c r="B90" s="180">
        <v>65</v>
      </c>
      <c r="C90" s="175" t="s">
        <v>67</v>
      </c>
      <c r="D90" s="176">
        <f t="shared" si="4"/>
        <v>75.044307692307697</v>
      </c>
      <c r="E90" s="177">
        <v>4877.88</v>
      </c>
    </row>
    <row r="91" spans="1:5" ht="31.5" customHeight="1" x14ac:dyDescent="0.25">
      <c r="A91" s="173" t="s">
        <v>148</v>
      </c>
      <c r="B91" s="182">
        <f>2*2.313</f>
        <v>4.6260000000000003</v>
      </c>
      <c r="C91" s="175" t="s">
        <v>16</v>
      </c>
      <c r="D91" s="176">
        <f t="shared" si="4"/>
        <v>610.38045827929091</v>
      </c>
      <c r="E91" s="177">
        <f>2*1411.81</f>
        <v>2823.62</v>
      </c>
    </row>
    <row r="92" spans="1:5" ht="15" customHeight="1" x14ac:dyDescent="0.25">
      <c r="A92" s="173" t="s">
        <v>149</v>
      </c>
      <c r="B92" s="179">
        <v>0.01</v>
      </c>
      <c r="C92" s="175" t="s">
        <v>85</v>
      </c>
      <c r="D92" s="176">
        <f t="shared" si="4"/>
        <v>42075</v>
      </c>
      <c r="E92" s="177">
        <v>420.75</v>
      </c>
    </row>
    <row r="93" spans="1:5" ht="15" customHeight="1" x14ac:dyDescent="0.25">
      <c r="A93" s="173" t="s">
        <v>335</v>
      </c>
      <c r="B93" s="182">
        <v>1.2999999999999999E-2</v>
      </c>
      <c r="C93" s="175" t="s">
        <v>84</v>
      </c>
      <c r="D93" s="176">
        <f t="shared" si="4"/>
        <v>16640.769230769234</v>
      </c>
      <c r="E93" s="177">
        <v>216.33</v>
      </c>
    </row>
    <row r="94" spans="1:5" ht="30" customHeight="1" x14ac:dyDescent="0.25">
      <c r="A94" s="173" t="s">
        <v>86</v>
      </c>
      <c r="B94" s="179">
        <v>0.02</v>
      </c>
      <c r="C94" s="175" t="s">
        <v>17</v>
      </c>
      <c r="D94" s="176">
        <f t="shared" si="4"/>
        <v>51120.5</v>
      </c>
      <c r="E94" s="177">
        <v>1022.41</v>
      </c>
    </row>
    <row r="95" spans="1:5" ht="15" customHeight="1" x14ac:dyDescent="0.25">
      <c r="A95" s="231" t="s">
        <v>38</v>
      </c>
      <c r="B95" s="232"/>
      <c r="C95" s="232"/>
      <c r="D95" s="233"/>
      <c r="E95" s="178"/>
    </row>
    <row r="96" spans="1:5" ht="27.6" customHeight="1" x14ac:dyDescent="0.25">
      <c r="A96" s="173" t="s">
        <v>57</v>
      </c>
      <c r="B96" s="174" t="s">
        <v>278</v>
      </c>
      <c r="C96" s="175" t="s">
        <v>11</v>
      </c>
      <c r="D96" s="176">
        <f>E96</f>
        <v>16099.75</v>
      </c>
      <c r="E96" s="177">
        <v>16099.75</v>
      </c>
    </row>
    <row r="97" spans="1:7" ht="15" customHeight="1" x14ac:dyDescent="0.25">
      <c r="A97" s="231" t="s">
        <v>96</v>
      </c>
      <c r="B97" s="232"/>
      <c r="C97" s="232"/>
      <c r="D97" s="233"/>
      <c r="E97" s="178"/>
    </row>
    <row r="98" spans="1:7" ht="15" customHeight="1" x14ac:dyDescent="0.25">
      <c r="A98" s="173" t="s">
        <v>213</v>
      </c>
      <c r="B98" s="174" t="s">
        <v>278</v>
      </c>
      <c r="C98" s="175" t="s">
        <v>306</v>
      </c>
      <c r="D98" s="176">
        <f>E98</f>
        <v>17000</v>
      </c>
      <c r="E98" s="177">
        <v>17000</v>
      </c>
    </row>
    <row r="99" spans="1:7" ht="15" customHeight="1" x14ac:dyDescent="0.25">
      <c r="A99" s="231" t="s">
        <v>79</v>
      </c>
      <c r="B99" s="232"/>
      <c r="C99" s="232"/>
      <c r="D99" s="233"/>
      <c r="E99" s="178"/>
    </row>
    <row r="100" spans="1:7" ht="15" customHeight="1" x14ac:dyDescent="0.25">
      <c r="A100" s="173" t="s">
        <v>80</v>
      </c>
      <c r="B100" s="174" t="s">
        <v>278</v>
      </c>
      <c r="C100" s="175" t="s">
        <v>11</v>
      </c>
      <c r="D100" s="176">
        <f>E100</f>
        <v>43200</v>
      </c>
      <c r="E100" s="177">
        <v>43200</v>
      </c>
    </row>
    <row r="101" spans="1:7" ht="15" customHeight="1" x14ac:dyDescent="0.25">
      <c r="A101" s="231" t="s">
        <v>393</v>
      </c>
      <c r="B101" s="232"/>
      <c r="C101" s="232"/>
      <c r="D101" s="233"/>
      <c r="E101" s="178"/>
    </row>
    <row r="102" spans="1:7" ht="15" customHeight="1" thickBot="1" x14ac:dyDescent="0.3">
      <c r="A102" s="173" t="s">
        <v>82</v>
      </c>
      <c r="B102" s="174" t="s">
        <v>22</v>
      </c>
      <c r="C102" s="175" t="s">
        <v>11</v>
      </c>
      <c r="D102" s="176">
        <f>E102</f>
        <v>2507.77</v>
      </c>
      <c r="E102" s="177">
        <v>2507.77</v>
      </c>
    </row>
    <row r="103" spans="1:7" ht="26.25" customHeight="1" x14ac:dyDescent="0.25">
      <c r="A103" s="173" t="s">
        <v>394</v>
      </c>
      <c r="B103" s="174" t="s">
        <v>22</v>
      </c>
      <c r="C103" s="175" t="s">
        <v>11</v>
      </c>
      <c r="D103" s="176">
        <f>E103</f>
        <v>3095.64</v>
      </c>
      <c r="E103" s="177">
        <v>3095.64</v>
      </c>
      <c r="F103" s="165">
        <f>SUM(E17:E103)</f>
        <v>832759.3399999995</v>
      </c>
      <c r="G103" s="163" t="s">
        <v>441</v>
      </c>
    </row>
    <row r="104" spans="1:7" s="28" customFormat="1" x14ac:dyDescent="0.25">
      <c r="A104" s="35" t="s">
        <v>10</v>
      </c>
      <c r="B104" s="149"/>
      <c r="C104" s="149"/>
      <c r="D104" s="149"/>
      <c r="E104" s="150"/>
    </row>
    <row r="105" spans="1:7" s="28" customFormat="1" x14ac:dyDescent="0.25">
      <c r="A105" s="36" t="s">
        <v>70</v>
      </c>
      <c r="B105" s="151" t="s">
        <v>21</v>
      </c>
      <c r="C105" s="151" t="s">
        <v>11</v>
      </c>
      <c r="D105" s="151">
        <f>E105</f>
        <v>83275.93399999995</v>
      </c>
      <c r="E105" s="152">
        <f>SUM(E17:E103)*10%</f>
        <v>83275.93399999995</v>
      </c>
    </row>
    <row r="106" spans="1:7" x14ac:dyDescent="0.25">
      <c r="A106" s="153" t="s">
        <v>24</v>
      </c>
      <c r="B106" s="148"/>
      <c r="C106" s="148"/>
      <c r="D106" s="148"/>
      <c r="E106" s="154">
        <f>F103+E105</f>
        <v>916035.27399999951</v>
      </c>
    </row>
    <row r="107" spans="1:7" x14ac:dyDescent="0.25">
      <c r="A107" s="230"/>
      <c r="B107" s="230"/>
      <c r="C107" s="230"/>
      <c r="D107" s="230"/>
      <c r="E107" s="230"/>
    </row>
    <row r="108" spans="1:7" x14ac:dyDescent="0.25">
      <c r="A108" s="225"/>
      <c r="B108" s="225"/>
      <c r="C108" s="225"/>
      <c r="D108" s="225"/>
      <c r="E108" s="225"/>
    </row>
    <row r="109" spans="1:7" s="168" customFormat="1" ht="21.75" customHeight="1" x14ac:dyDescent="0.25">
      <c r="A109" s="228" t="s">
        <v>443</v>
      </c>
      <c r="B109" s="228"/>
      <c r="C109" s="228"/>
      <c r="D109" s="228"/>
      <c r="E109" s="166">
        <f>E106</f>
        <v>916035.27399999951</v>
      </c>
      <c r="F109" s="167"/>
    </row>
    <row r="110" spans="1:7" s="168" customFormat="1" ht="20.25" customHeight="1" x14ac:dyDescent="0.25">
      <c r="A110" s="229" t="s">
        <v>446</v>
      </c>
      <c r="B110" s="229"/>
      <c r="C110" s="229"/>
      <c r="D110" s="229"/>
      <c r="E110" s="229"/>
      <c r="F110" s="169"/>
    </row>
    <row r="111" spans="1:7" s="168" customFormat="1" ht="24.75" customHeight="1" x14ac:dyDescent="0.25">
      <c r="A111" s="228" t="s">
        <v>336</v>
      </c>
      <c r="B111" s="228"/>
      <c r="C111" s="228"/>
      <c r="D111" s="228"/>
      <c r="E111" s="228"/>
      <c r="F111" s="170"/>
    </row>
    <row r="112" spans="1:7" s="168" customFormat="1" ht="24" customHeight="1" x14ac:dyDescent="0.25">
      <c r="A112" s="228" t="s">
        <v>337</v>
      </c>
      <c r="B112" s="228"/>
      <c r="C112" s="228"/>
      <c r="D112" s="228"/>
      <c r="E112" s="228"/>
      <c r="F112" s="170"/>
    </row>
    <row r="113" spans="1:6" s="168" customFormat="1" ht="30.75" customHeight="1" x14ac:dyDescent="0.25">
      <c r="A113" s="228" t="s">
        <v>338</v>
      </c>
      <c r="B113" s="228"/>
      <c r="C113" s="228"/>
      <c r="D113" s="228"/>
      <c r="E113" s="228"/>
      <c r="F113" s="170"/>
    </row>
    <row r="114" spans="1:6" s="168" customFormat="1" x14ac:dyDescent="0.25">
      <c r="A114" s="171"/>
      <c r="B114" s="171"/>
      <c r="C114" s="171"/>
      <c r="D114" s="171"/>
      <c r="E114" s="171"/>
      <c r="F114" s="171"/>
    </row>
    <row r="115" spans="1:6" s="168" customFormat="1" ht="24.75" customHeight="1" x14ac:dyDescent="0.25">
      <c r="A115" s="228" t="s">
        <v>442</v>
      </c>
      <c r="B115" s="228"/>
      <c r="C115" s="228"/>
      <c r="D115" s="228"/>
      <c r="E115" s="228"/>
      <c r="F115" s="170"/>
    </row>
    <row r="116" spans="1:6" ht="18.75" customHeight="1" x14ac:dyDescent="0.25">
      <c r="A116" s="172" t="s">
        <v>399</v>
      </c>
      <c r="B116" s="172"/>
      <c r="C116" s="172"/>
      <c r="D116" s="172"/>
      <c r="E116" s="172"/>
    </row>
    <row r="117" spans="1:6" ht="24.75" customHeight="1" x14ac:dyDescent="0.25">
      <c r="A117" s="172" t="s">
        <v>444</v>
      </c>
      <c r="B117" s="172"/>
      <c r="C117" s="172"/>
      <c r="D117" s="172"/>
      <c r="E117" s="172"/>
    </row>
    <row r="118" spans="1:6" ht="10.5" customHeight="1" x14ac:dyDescent="0.25">
      <c r="B118" s="172"/>
      <c r="C118" s="172"/>
      <c r="D118" s="172" t="s">
        <v>26</v>
      </c>
      <c r="E118" s="172"/>
    </row>
    <row r="119" spans="1:6" x14ac:dyDescent="0.25">
      <c r="A119" s="225"/>
      <c r="B119" s="225"/>
      <c r="C119" s="225"/>
      <c r="D119" s="225"/>
      <c r="E119" s="225"/>
    </row>
    <row r="120" spans="1:6" ht="13.9" customHeight="1" x14ac:dyDescent="0.25">
      <c r="A120" s="225" t="s">
        <v>339</v>
      </c>
      <c r="B120" s="225"/>
      <c r="C120" s="225"/>
      <c r="D120" s="225"/>
      <c r="E120" s="225"/>
    </row>
    <row r="121" spans="1:6" ht="10.5" customHeight="1" x14ac:dyDescent="0.25">
      <c r="B121" s="225"/>
      <c r="C121" s="225"/>
      <c r="D121" s="225" t="s">
        <v>26</v>
      </c>
      <c r="E121" s="225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0:E10"/>
    <mergeCell ref="A11:E11"/>
    <mergeCell ref="A12:E12"/>
    <mergeCell ref="A13:E13"/>
    <mergeCell ref="A14:E14"/>
    <mergeCell ref="A95:D95"/>
    <mergeCell ref="A60:D60"/>
    <mergeCell ref="A28:D28"/>
    <mergeCell ref="A30:D30"/>
    <mergeCell ref="A18:D18"/>
    <mergeCell ref="A107:E107"/>
    <mergeCell ref="A108:E108"/>
    <mergeCell ref="A101:D101"/>
    <mergeCell ref="A97:D97"/>
    <mergeCell ref="A99:D99"/>
    <mergeCell ref="A109:D109"/>
    <mergeCell ref="A120:E120"/>
    <mergeCell ref="B121:C121"/>
    <mergeCell ref="D121:E121"/>
    <mergeCell ref="A115:E115"/>
    <mergeCell ref="A119:E119"/>
    <mergeCell ref="A110:E110"/>
    <mergeCell ref="A111:E111"/>
    <mergeCell ref="A112:E112"/>
    <mergeCell ref="A113:E113"/>
  </mergeCells>
  <pageMargins left="0.70866141732283472" right="0.70866141732283472" top="0.35433070866141736" bottom="0.35433070866141736" header="0" footer="0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2022-04-11T14:00:33Z</dcterms:modified>
</cp:coreProperties>
</file>