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240" yWindow="405" windowWidth="16560" windowHeight="10830" firstSheet="2" activeTab="8"/>
  </bookViews>
  <sheets>
    <sheet name="Акт" sheetId="1" r:id="rId1"/>
    <sheet name="Бюджет" sheetId="2" r:id="rId2"/>
    <sheet name="2018" sheetId="4" r:id="rId3"/>
    <sheet name="Акт (2)" sheetId="5" r:id="rId4"/>
    <sheet name="2019" sheetId="6" r:id="rId5"/>
    <sheet name="Лист3" sheetId="3" r:id="rId6"/>
    <sheet name="2020" sheetId="7" r:id="rId7"/>
    <sheet name="Лист1" sheetId="8" r:id="rId8"/>
    <sheet name="2021" sheetId="9" r:id="rId9"/>
    <sheet name="акт21" sheetId="10" r:id="rId10"/>
  </sheets>
  <definedNames>
    <definedName name="_xlnm.Print_Area" localSheetId="2">'2018'!$A$1:$F$31</definedName>
    <definedName name="_xlnm.Print_Area" localSheetId="4">'2019'!$A$1:$F$30</definedName>
    <definedName name="_xlnm.Print_Area" localSheetId="6">'2020'!$A$1:$F$30</definedName>
    <definedName name="_xlnm.Print_Area" localSheetId="8">'2021'!$A$1:$F$31</definedName>
    <definedName name="_xlnm.Print_Area" localSheetId="0">Акт!$A$1:$E$117</definedName>
    <definedName name="_xlnm.Print_Area" localSheetId="3">'Акт (2)'!$A$1:$E$109</definedName>
    <definedName name="_xlnm.Print_Area" localSheetId="9">акт21!$A$3:$E$109</definedName>
    <definedName name="_xlnm.Print_Area" localSheetId="1">Бюджет!$A$1:$D$41</definedName>
    <definedName name="_xlnm.Print_Area" localSheetId="7">Лист1!$A$3:$E$146</definedName>
    <definedName name="_xlnm.Print_Area" localSheetId="5">Лист3!$A$3:$E$89</definedName>
  </definedNames>
  <calcPr calcId="145621"/>
</workbook>
</file>

<file path=xl/calcChain.xml><?xml version="1.0" encoding="utf-8"?>
<calcChain xmlns="http://schemas.openxmlformats.org/spreadsheetml/2006/main">
  <c r="D61" i="10" l="1"/>
  <c r="E19" i="10"/>
  <c r="E22" i="10" l="1"/>
  <c r="E21" i="10"/>
  <c r="D60" i="10"/>
  <c r="E72" i="10"/>
  <c r="B71" i="10"/>
  <c r="E93" i="10" l="1"/>
  <c r="D93" i="10" s="1"/>
  <c r="D24" i="10"/>
  <c r="D23" i="10"/>
  <c r="D20" i="10"/>
  <c r="D17" i="10"/>
  <c r="D26" i="10"/>
  <c r="D25" i="10"/>
  <c r="D22" i="10"/>
  <c r="D21" i="10"/>
  <c r="D19" i="10"/>
  <c r="D28" i="10"/>
  <c r="D30" i="10"/>
  <c r="D31" i="10"/>
  <c r="D32" i="10"/>
  <c r="D33" i="10"/>
  <c r="D34" i="10"/>
  <c r="D35" i="10"/>
  <c r="D36" i="10"/>
  <c r="D37" i="10"/>
  <c r="D38" i="10"/>
  <c r="D39" i="10"/>
  <c r="D40" i="10"/>
  <c r="D41" i="10"/>
  <c r="D42" i="10"/>
  <c r="D43" i="10"/>
  <c r="D44" i="10"/>
  <c r="D45" i="10"/>
  <c r="D46" i="10"/>
  <c r="D47" i="10"/>
  <c r="D48" i="10"/>
  <c r="D49" i="10"/>
  <c r="D50" i="10"/>
  <c r="D51" i="10"/>
  <c r="D52" i="10"/>
  <c r="D53" i="10"/>
  <c r="D55" i="10"/>
  <c r="D56" i="10"/>
  <c r="D57" i="10"/>
  <c r="D58" i="10"/>
  <c r="D59" i="10"/>
  <c r="D62" i="10"/>
  <c r="D63" i="10"/>
  <c r="D64" i="10"/>
  <c r="D65" i="10"/>
  <c r="D66" i="10"/>
  <c r="D67" i="10"/>
  <c r="D68" i="10"/>
  <c r="D69" i="10"/>
  <c r="D70" i="10"/>
  <c r="D71" i="10"/>
  <c r="D72" i="10"/>
  <c r="D73" i="10"/>
  <c r="D74" i="10"/>
  <c r="D75" i="10"/>
  <c r="D76" i="10"/>
  <c r="D77" i="10"/>
  <c r="D78" i="10"/>
  <c r="D79" i="10"/>
  <c r="D80" i="10"/>
  <c r="D81" i="10"/>
  <c r="D82" i="10"/>
  <c r="D84" i="10"/>
  <c r="D86" i="10"/>
  <c r="D88" i="10"/>
  <c r="D90" i="10"/>
  <c r="D91" i="10"/>
  <c r="F91" i="10"/>
  <c r="F18" i="9"/>
  <c r="F22" i="9" s="1"/>
  <c r="F14" i="9"/>
  <c r="E94" i="10" l="1"/>
  <c r="E97" i="10" s="1"/>
  <c r="F23" i="9" s="1"/>
  <c r="F24" i="9" s="1"/>
  <c r="F25" i="9"/>
  <c r="D119" i="8"/>
  <c r="D121" i="8"/>
  <c r="D122" i="8"/>
  <c r="D124" i="8"/>
  <c r="D125" i="8"/>
  <c r="D126" i="8"/>
  <c r="D127" i="8"/>
  <c r="D128" i="8"/>
  <c r="D117" i="8"/>
  <c r="D110" i="8"/>
  <c r="D77" i="8"/>
  <c r="D57" i="8"/>
  <c r="D44" i="8"/>
  <c r="D43" i="8"/>
  <c r="D45" i="8"/>
  <c r="D46" i="8"/>
  <c r="D47" i="8"/>
  <c r="D48" i="8"/>
  <c r="D49" i="8"/>
  <c r="D50" i="8"/>
  <c r="D51" i="8"/>
  <c r="D52" i="8"/>
  <c r="D53" i="8"/>
  <c r="D54" i="8"/>
  <c r="D55" i="8"/>
  <c r="D56" i="8"/>
  <c r="D58" i="8"/>
  <c r="D59" i="8"/>
  <c r="D60" i="8"/>
  <c r="D62" i="8"/>
  <c r="D63" i="8"/>
  <c r="D64" i="8"/>
  <c r="D65" i="8"/>
  <c r="D66" i="8"/>
  <c r="D67" i="8"/>
  <c r="D68" i="8"/>
  <c r="D69" i="8"/>
  <c r="D70" i="8"/>
  <c r="D71" i="8"/>
  <c r="D72" i="8"/>
  <c r="D73" i="8"/>
  <c r="D74" i="8"/>
  <c r="D75" i="8"/>
  <c r="D76" i="8"/>
  <c r="D78" i="8"/>
  <c r="D79" i="8"/>
  <c r="D80" i="8"/>
  <c r="D81" i="8"/>
  <c r="D82" i="8"/>
  <c r="D83" i="8"/>
  <c r="D84" i="8"/>
  <c r="D85" i="8"/>
  <c r="D86" i="8"/>
  <c r="D87" i="8"/>
  <c r="D88" i="8"/>
  <c r="D89" i="8"/>
  <c r="D90" i="8"/>
  <c r="D91" i="8"/>
  <c r="D92" i="8"/>
  <c r="D93" i="8"/>
  <c r="D94" i="8"/>
  <c r="D95" i="8"/>
  <c r="D96" i="8"/>
  <c r="D97" i="8"/>
  <c r="D98" i="8"/>
  <c r="D99" i="8"/>
  <c r="D100" i="8"/>
  <c r="D101" i="8"/>
  <c r="D102" i="8"/>
  <c r="D103" i="8"/>
  <c r="D104" i="8"/>
  <c r="D105" i="8"/>
  <c r="D106" i="8"/>
  <c r="D107" i="8"/>
  <c r="D108" i="8"/>
  <c r="D109" i="8"/>
  <c r="D111" i="8"/>
  <c r="D112" i="8"/>
  <c r="D113" i="8"/>
  <c r="D114" i="8"/>
  <c r="D115" i="8"/>
  <c r="D42" i="8"/>
  <c r="D25" i="8"/>
  <c r="D26" i="8"/>
  <c r="D27" i="8"/>
  <c r="D28" i="8"/>
  <c r="D29" i="8"/>
  <c r="D30" i="8"/>
  <c r="D24" i="8"/>
  <c r="D21" i="8"/>
  <c r="D20" i="8"/>
  <c r="D22" i="8"/>
  <c r="D23" i="8"/>
  <c r="D31" i="8"/>
  <c r="D32" i="8"/>
  <c r="D34" i="8"/>
  <c r="D36" i="8"/>
  <c r="D38" i="8"/>
  <c r="D40" i="8"/>
  <c r="D19" i="8"/>
  <c r="E130" i="8" l="1"/>
  <c r="D130" i="8" s="1"/>
  <c r="E131" i="8" l="1"/>
  <c r="F23" i="7" s="1"/>
  <c r="F19" i="7"/>
  <c r="F15" i="7"/>
  <c r="F18" i="7"/>
  <c r="F22" i="7" s="1"/>
  <c r="F14" i="7"/>
  <c r="F24" i="7" l="1"/>
  <c r="F25" i="7"/>
  <c r="E76" i="3"/>
  <c r="E77" i="3" s="1"/>
  <c r="F23" i="6" s="1"/>
  <c r="D69" i="3"/>
  <c r="D70" i="3"/>
  <c r="D72" i="3"/>
  <c r="D74" i="3"/>
  <c r="D67" i="3"/>
  <c r="D65" i="3"/>
  <c r="D62" i="3"/>
  <c r="D31" i="3"/>
  <c r="D32" i="3"/>
  <c r="D33" i="3"/>
  <c r="D34" i="3"/>
  <c r="D35" i="3"/>
  <c r="D36" i="3"/>
  <c r="D37" i="3"/>
  <c r="D38" i="3"/>
  <c r="D39" i="3"/>
  <c r="D40" i="3"/>
  <c r="D41" i="3"/>
  <c r="D42" i="3"/>
  <c r="D43" i="3"/>
  <c r="D44" i="3"/>
  <c r="D46" i="3"/>
  <c r="D47" i="3"/>
  <c r="D48" i="3"/>
  <c r="D49" i="3"/>
  <c r="D50" i="3"/>
  <c r="D52" i="3"/>
  <c r="D53" i="3"/>
  <c r="D54" i="3"/>
  <c r="D55" i="3"/>
  <c r="D56" i="3"/>
  <c r="D57" i="3"/>
  <c r="D58" i="3"/>
  <c r="D59" i="3"/>
  <c r="D60" i="3"/>
  <c r="D61" i="3"/>
  <c r="D63" i="3"/>
  <c r="D64" i="3"/>
  <c r="D30" i="3"/>
  <c r="D19" i="3"/>
  <c r="D20" i="3"/>
  <c r="D21" i="3"/>
  <c r="D23" i="3"/>
  <c r="D25" i="3"/>
  <c r="D27" i="3"/>
  <c r="D28" i="3"/>
  <c r="D18" i="3"/>
  <c r="D76" i="3" l="1"/>
  <c r="F15" i="6"/>
  <c r="F14" i="6" s="1"/>
  <c r="F18" i="6"/>
  <c r="F22" i="6" s="1"/>
  <c r="F24" i="6" s="1"/>
  <c r="F25" i="6" l="1"/>
  <c r="D84" i="5"/>
  <c r="D86" i="5"/>
  <c r="D88" i="5"/>
  <c r="D89" i="5"/>
  <c r="D83" i="5"/>
  <c r="D61" i="5"/>
  <c r="D59" i="5"/>
  <c r="D52" i="5"/>
  <c r="D35" i="5"/>
  <c r="E18" i="5"/>
  <c r="D16" i="5"/>
  <c r="D14" i="5"/>
  <c r="D12" i="5"/>
  <c r="D9" i="5"/>
  <c r="D7" i="5"/>
  <c r="D21" i="5"/>
  <c r="D22" i="5"/>
  <c r="D23" i="5"/>
  <c r="D24" i="5"/>
  <c r="D25" i="5"/>
  <c r="D26" i="5"/>
  <c r="D27" i="5"/>
  <c r="D28" i="5"/>
  <c r="D29" i="5"/>
  <c r="D30" i="5"/>
  <c r="D31" i="5"/>
  <c r="D32" i="5"/>
  <c r="D33" i="5"/>
  <c r="D34" i="5"/>
  <c r="D36" i="5"/>
  <c r="D37" i="5"/>
  <c r="D38" i="5"/>
  <c r="D39" i="5"/>
  <c r="D40" i="5"/>
  <c r="D41" i="5"/>
  <c r="D42" i="5"/>
  <c r="D43" i="5"/>
  <c r="D45" i="5"/>
  <c r="D46" i="5"/>
  <c r="D47" i="5"/>
  <c r="D48" i="5"/>
  <c r="D49" i="5"/>
  <c r="D50" i="5"/>
  <c r="D51" i="5"/>
  <c r="D53" i="5"/>
  <c r="D54" i="5"/>
  <c r="D55" i="5"/>
  <c r="D56" i="5"/>
  <c r="D57" i="5"/>
  <c r="D63" i="5"/>
  <c r="D64" i="5"/>
  <c r="D65" i="5"/>
  <c r="D66" i="5"/>
  <c r="D67" i="5"/>
  <c r="D68" i="5"/>
  <c r="D69" i="5"/>
  <c r="D70" i="5"/>
  <c r="D71" i="5"/>
  <c r="D73" i="5"/>
  <c r="D74" i="5"/>
  <c r="D75" i="5"/>
  <c r="D76" i="5"/>
  <c r="D77" i="5"/>
  <c r="D78" i="5"/>
  <c r="D79" i="5"/>
  <c r="D80" i="5"/>
  <c r="D81" i="5"/>
  <c r="D20" i="5"/>
  <c r="D10" i="5"/>
  <c r="D18" i="5" l="1"/>
  <c r="E91" i="5"/>
  <c r="E92" i="5" s="1"/>
  <c r="F24" i="4" s="1"/>
  <c r="F16" i="4"/>
  <c r="F14" i="4"/>
  <c r="F13" i="4"/>
  <c r="F19" i="4"/>
  <c r="F15" i="4"/>
  <c r="D91" i="5" l="1"/>
  <c r="F26" i="4"/>
  <c r="F23" i="4"/>
  <c r="F25" i="4" s="1"/>
  <c r="D16" i="2"/>
  <c r="B32" i="2" l="1"/>
  <c r="B31" i="2"/>
  <c r="B30" i="2"/>
  <c r="B29" i="2"/>
  <c r="B28" i="2"/>
  <c r="B27" i="2"/>
  <c r="B26" i="2"/>
  <c r="B25" i="2"/>
  <c r="B24" i="2"/>
  <c r="B23" i="2"/>
  <c r="B22" i="2"/>
  <c r="B21" i="2"/>
  <c r="B20" i="2"/>
  <c r="B19" i="2"/>
  <c r="B18" i="2"/>
  <c r="C34" i="2"/>
  <c r="E99" i="1" s="1"/>
  <c r="D34" i="2"/>
  <c r="B33" i="2" l="1"/>
  <c r="E100" i="1"/>
  <c r="B34" i="2"/>
  <c r="E35" i="2" s="1"/>
  <c r="D19" i="1"/>
  <c r="D79" i="1"/>
  <c r="D99" i="1"/>
  <c r="D97" i="1"/>
  <c r="D95" i="1"/>
  <c r="D93" i="1"/>
  <c r="D92" i="1"/>
  <c r="D90" i="1"/>
  <c r="D89" i="1"/>
  <c r="D88" i="1"/>
  <c r="D87" i="1"/>
  <c r="D86" i="1"/>
  <c r="D85" i="1"/>
  <c r="D84" i="1"/>
  <c r="D83" i="1"/>
  <c r="D82" i="1"/>
  <c r="D81" i="1"/>
  <c r="D80" i="1"/>
  <c r="D77" i="1"/>
  <c r="D76" i="1"/>
  <c r="D75" i="1"/>
  <c r="D74" i="1"/>
  <c r="D73" i="1"/>
  <c r="D72" i="1"/>
  <c r="D71" i="1"/>
  <c r="D70" i="1"/>
  <c r="D69" i="1"/>
  <c r="D67" i="1"/>
  <c r="D65" i="1"/>
  <c r="D63" i="1"/>
  <c r="D62" i="1"/>
  <c r="D61" i="1"/>
  <c r="D60" i="1"/>
  <c r="D59" i="1"/>
  <c r="D58" i="1"/>
  <c r="D57" i="1"/>
  <c r="D56" i="1"/>
  <c r="D55" i="1"/>
  <c r="D54" i="1"/>
  <c r="D53" i="1"/>
  <c r="D52" i="1"/>
  <c r="D51" i="1"/>
  <c r="D50" i="1"/>
  <c r="D48" i="1"/>
  <c r="D47" i="1"/>
  <c r="D46" i="1"/>
  <c r="D45" i="1"/>
  <c r="D44" i="1"/>
  <c r="D43" i="1"/>
  <c r="D42" i="1"/>
  <c r="D41" i="1"/>
  <c r="D40" i="1"/>
  <c r="D39" i="1"/>
  <c r="D38" i="1"/>
  <c r="D37" i="1"/>
  <c r="D36" i="1"/>
  <c r="D35" i="1"/>
  <c r="D34" i="1"/>
  <c r="D33" i="1"/>
  <c r="D32" i="1"/>
  <c r="D31" i="1"/>
  <c r="D30" i="1"/>
  <c r="D29" i="1"/>
  <c r="D28" i="1"/>
  <c r="D26" i="1"/>
  <c r="D24" i="1"/>
  <c r="D23" i="1"/>
  <c r="D22" i="1"/>
  <c r="D21" i="1"/>
  <c r="D17" i="1"/>
  <c r="D15" i="1"/>
  <c r="D14" i="1"/>
  <c r="D13" i="1"/>
  <c r="D12" i="1"/>
  <c r="D11" i="1"/>
  <c r="D10" i="1"/>
  <c r="D9" i="1"/>
  <c r="D7" i="1"/>
</calcChain>
</file>

<file path=xl/sharedStrings.xml><?xml version="1.0" encoding="utf-8"?>
<sst xmlns="http://schemas.openxmlformats.org/spreadsheetml/2006/main" count="1243" uniqueCount="429">
  <si>
    <t>Единица измерения работы (услуги)</t>
  </si>
  <si>
    <t>Цена выполненной работы (оказанной услуги), в рублях</t>
  </si>
  <si>
    <t>Наименование вида работы (услуги)</t>
  </si>
  <si>
    <t>Периодичность/ количественный показатель выполненной работы (оказанной услуги)</t>
  </si>
  <si>
    <t>Стоимость /сметная стоимость  выполненной работы (оказанной услуги) за единицу</t>
  </si>
  <si>
    <t xml:space="preserve">         </t>
  </si>
  <si>
    <t>г. Ангарск</t>
  </si>
  <si>
    <t>"31" марта 2018 г.</t>
  </si>
  <si>
    <t>Аварийное обслуживание</t>
  </si>
  <si>
    <t>Уборка придомовой территории</t>
  </si>
  <si>
    <t>Услуги по управлению МКД</t>
  </si>
  <si>
    <t>руб.</t>
  </si>
  <si>
    <t>м2</t>
  </si>
  <si>
    <t>шт</t>
  </si>
  <si>
    <t>1 здание</t>
  </si>
  <si>
    <t>100 м</t>
  </si>
  <si>
    <t>1000 м2</t>
  </si>
  <si>
    <t>100 шт.</t>
  </si>
  <si>
    <t>узел</t>
  </si>
  <si>
    <t>1 ИТП</t>
  </si>
  <si>
    <t xml:space="preserve"> </t>
  </si>
  <si>
    <t>Ежедневно</t>
  </si>
  <si>
    <t>По факту</t>
  </si>
  <si>
    <t>Еженедельно</t>
  </si>
  <si>
    <t>Итого:</t>
  </si>
  <si>
    <t xml:space="preserve">                              Подписи Сторон:</t>
  </si>
  <si>
    <t>(подпись)</t>
  </si>
  <si>
    <t xml:space="preserve">(ФИО)                    </t>
  </si>
  <si>
    <t>Заказчик - ____________________________________________________</t>
  </si>
  <si>
    <t>__________________________</t>
  </si>
  <si>
    <t xml:space="preserve">Всего  за период с "01" января 2017 г. по "31"декабря 2017 г. выполнено работ (оказано услуг) </t>
  </si>
  <si>
    <t>Работы  (услуги)  выполнены  (оказаны)  полностью,  в установленные сроки, с надлежащим качеством.</t>
  </si>
  <si>
    <t>Претензий  по  выполнению  условий Договора Стороны друг к другу не имеют.</t>
  </si>
  <si>
    <t>Строение / По типу работ</t>
  </si>
  <si>
    <t>Расходы</t>
  </si>
  <si>
    <t>Начисления</t>
  </si>
  <si>
    <t>Поступления</t>
  </si>
  <si>
    <t>Благоустройство</t>
  </si>
  <si>
    <t>Обслуживание и текущий ремонт электрооборудования  жилых домов</t>
  </si>
  <si>
    <t>Обслуживание инженерного оборудования</t>
  </si>
  <si>
    <t>Обслуживание конструктивных элементов</t>
  </si>
  <si>
    <t>Текущий ремонт инженерного оборудования</t>
  </si>
  <si>
    <t>Транспортные расходы</t>
  </si>
  <si>
    <t>Уборка лестничных клеток</t>
  </si>
  <si>
    <t>Отчет получил: ________________________________________________________</t>
  </si>
  <si>
    <t>Дата __________________</t>
  </si>
  <si>
    <t>Директор ООО "ЖЭУ №6"   Плотников А.А. __________________</t>
  </si>
  <si>
    <t>Отчет составил: экономист  Сундукова Ю.А.  _______________</t>
  </si>
  <si>
    <t>Cодержание жилья</t>
  </si>
  <si>
    <t>Период: с 01.01.2017 по 31.12.2017 года.</t>
  </si>
  <si>
    <r>
      <t xml:space="preserve">Исполнитель  -   </t>
    </r>
    <r>
      <rPr>
        <u/>
        <sz val="11"/>
        <color theme="1"/>
        <rFont val="Times New Roman"/>
        <family val="1"/>
        <charset val="204"/>
      </rPr>
      <t xml:space="preserve">      Директор ООО "ЖЭУ № 6" Плотников А.А.                </t>
    </r>
  </si>
  <si>
    <t xml:space="preserve">                                                (должность, ФИО)                    </t>
  </si>
  <si>
    <t>Вывоз и утилизация ТКО</t>
  </si>
  <si>
    <t>Вывоз и утилизация ТКО, в т.ч. крупногабаритного мусора</t>
  </si>
  <si>
    <t xml:space="preserve">     Аварийное обслуживание</t>
  </si>
  <si>
    <t xml:space="preserve">     Выкашивание газонов</t>
  </si>
  <si>
    <t xml:space="preserve">     Услуги  по вывозу и утилизации ТБО, в т.ч. крупногабаритного мусора</t>
  </si>
  <si>
    <t xml:space="preserve">     Обслуживание и текущий ремонт электрооборудования жилых домов</t>
  </si>
  <si>
    <t xml:space="preserve">     Запуск системы отопления.</t>
  </si>
  <si>
    <t xml:space="preserve">     Осмотр СТО в чердачных и подвальных помещениях (весенний и осенний)</t>
  </si>
  <si>
    <t xml:space="preserve">     Осмотр, РХВ замеры</t>
  </si>
  <si>
    <t xml:space="preserve">     Отключение системы отопления (консервация) - прим.</t>
  </si>
  <si>
    <t xml:space="preserve">     Перевод отопления с подачи на обратку или с обратки на подачу</t>
  </si>
  <si>
    <t xml:space="preserve">     Регулировка балансировочного клапана</t>
  </si>
  <si>
    <t xml:space="preserve">     Сдача ИТП представителю энергоснабжающей организации, составление акта</t>
  </si>
  <si>
    <t xml:space="preserve">     Снятие и запись замера в наряде (ИТП,РХВ)</t>
  </si>
  <si>
    <t xml:space="preserve">     Осмотр кровли, чердака, подъездов, подвального помещения - весенний осмотр</t>
  </si>
  <si>
    <t>1 м 2 основания</t>
  </si>
  <si>
    <t xml:space="preserve">     Услуги автотранспорта</t>
  </si>
  <si>
    <t xml:space="preserve">     Уборка придомовой территории</t>
  </si>
  <si>
    <t xml:space="preserve">     Услуги по управлению МКД</t>
  </si>
  <si>
    <t xml:space="preserve">     Уборка л/клеток</t>
  </si>
  <si>
    <t>Настоящий   Акт   составлен   в  2-х  экземплярах,  имеющих  одинаковую юридическую силу,</t>
  </si>
  <si>
    <t xml:space="preserve"> по одному для каждой из Сторон.</t>
  </si>
  <si>
    <t xml:space="preserve">     Осмотр СТО</t>
  </si>
  <si>
    <t>100 квартир</t>
  </si>
  <si>
    <t xml:space="preserve">     Очистка канализационной сети: внутренней</t>
  </si>
  <si>
    <t>Обслуживание ОДПУ</t>
  </si>
  <si>
    <t xml:space="preserve">     Техническое обслуживание ОДПУ</t>
  </si>
  <si>
    <t>Расходы на истребование задолженности по оплате жилых помещений</t>
  </si>
  <si>
    <t xml:space="preserve">     Истребование дебиторской задолженности</t>
  </si>
  <si>
    <t>Текущий ремонт конструктивных элементов жилых зданий</t>
  </si>
  <si>
    <t>100 м2</t>
  </si>
  <si>
    <t>100 приборов</t>
  </si>
  <si>
    <t xml:space="preserve">     Укрепление дверных приборов: петли (шарниры), шпингалеты, ручки накладные</t>
  </si>
  <si>
    <t xml:space="preserve">     Услуги а/вышки</t>
  </si>
  <si>
    <t>Ежемесячно</t>
  </si>
  <si>
    <t>Аренда общего имущества МКД</t>
  </si>
  <si>
    <t>ГВС на содержание общ. имущества</t>
  </si>
  <si>
    <t>Обслуживание ВДГО</t>
  </si>
  <si>
    <t>Отведение сточных вод на содержание общ. им-ва</t>
  </si>
  <si>
    <t>ХВС на содержание общ. имущества</t>
  </si>
  <si>
    <t>Электрическая энергия на содержание общ. имущества</t>
  </si>
  <si>
    <t>Коммунальные ресурсы на содержание общ. имущества МКД</t>
  </si>
  <si>
    <t xml:space="preserve">     ГВС на содержание общ. имущества</t>
  </si>
  <si>
    <t xml:space="preserve">     Отведение сточных вод на содержание общ. имущества</t>
  </si>
  <si>
    <t xml:space="preserve">     ХВС на содержание общ. имущества</t>
  </si>
  <si>
    <t xml:space="preserve">     Электрическая энергия на содержание общ. имущества</t>
  </si>
  <si>
    <t xml:space="preserve">     Опрессовка ТУ диаметром: до 100 мм</t>
  </si>
  <si>
    <t xml:space="preserve">     Подготовка элеваторного узла Д-80 к зиме</t>
  </si>
  <si>
    <t xml:space="preserve">     Очистка кровли от снега толщ. 10 см, сбивание сосулей (вышка)</t>
  </si>
  <si>
    <t>По нормативу</t>
  </si>
  <si>
    <t xml:space="preserve">     Перекрытие потока воды: отопление, ГВС</t>
  </si>
  <si>
    <t>1 узел</t>
  </si>
  <si>
    <t>Техническое обслуживание нежилых помещений</t>
  </si>
  <si>
    <t xml:space="preserve">     Вывоз листвы и смета</t>
  </si>
  <si>
    <t xml:space="preserve">     Ремонт качели-маятник без окраски</t>
  </si>
  <si>
    <t xml:space="preserve">     Ремонт скамейки без спинки</t>
  </si>
  <si>
    <t xml:space="preserve">     Запуск потока воды: отопление, ГВС</t>
  </si>
  <si>
    <t>1 смеситель</t>
  </si>
  <si>
    <t xml:space="preserve">     Ремонт смесителя без душа, без снятия с места замена кран-буксы</t>
  </si>
  <si>
    <t xml:space="preserve">     Осмотр кровли, чердака, люков</t>
  </si>
  <si>
    <t>м</t>
  </si>
  <si>
    <t xml:space="preserve">     Проверка наличия тяги в ДВ и вент. каналах</t>
  </si>
  <si>
    <t xml:space="preserve">     Смена дверных приборов: навесного замка</t>
  </si>
  <si>
    <t xml:space="preserve">     Прочистка вентиляционных каналов.</t>
  </si>
  <si>
    <t>1 участок</t>
  </si>
  <si>
    <t xml:space="preserve">     Установка вентилей и клапанов обратных муфтовых д. до 15 мм (для предохр. клапана)</t>
  </si>
  <si>
    <t xml:space="preserve">     Ремонт обделок из листовой стали (парапета, карниза, отливов,  т.д)-(укрепление, промазка свищ.)</t>
  </si>
  <si>
    <t xml:space="preserve">     Улучшенная окраска масляными составами по дереву: доски объявлений</t>
  </si>
  <si>
    <t xml:space="preserve">     Установка досок объявлений с изготовлением</t>
  </si>
  <si>
    <t xml:space="preserve">     Обрезка деревьев высотой: более 5 м</t>
  </si>
  <si>
    <t>1 дерево</t>
  </si>
  <si>
    <t xml:space="preserve">     Осмотр системы центрального отопления, устройств в чердачных и подвальных помещениях.</t>
  </si>
  <si>
    <t xml:space="preserve">     Закрытие подъездной, подъездной двери</t>
  </si>
  <si>
    <t>10 шт.</t>
  </si>
  <si>
    <t xml:space="preserve">     Осмотр кровли, чердака, подъездов, подвального помещения -подготовка к зиме</t>
  </si>
  <si>
    <t xml:space="preserve">     Очистка кровли от снега, сбивание сосулей (вышка)</t>
  </si>
  <si>
    <t xml:space="preserve">     Проверка исправности вент. каналов, правильного расположения оголовков относ. крыши и наличия тяги</t>
  </si>
  <si>
    <t xml:space="preserve">     Укладка щитов из доски б/у</t>
  </si>
  <si>
    <t xml:space="preserve">     Разборка трубопровода из чугунных канализационных труб.</t>
  </si>
  <si>
    <t xml:space="preserve">     Изготовление щита из доски б/у</t>
  </si>
  <si>
    <t xml:space="preserve">     Постановка заклепок в местах соединения труб</t>
  </si>
  <si>
    <t xml:space="preserve">     Установка частей водосточных труб (отметов)</t>
  </si>
  <si>
    <t xml:space="preserve">     Установка частей водосточных труб с  земли, лестниц и подмостей</t>
  </si>
  <si>
    <t>Резерв на 01.01.2017 г.</t>
  </si>
  <si>
    <t xml:space="preserve">     Смена частей водосточных труб: отливов (отметов)</t>
  </si>
  <si>
    <t xml:space="preserve">     Очистка кровли от снега толщ. 10 см, сбивание сосулей</t>
  </si>
  <si>
    <t xml:space="preserve">     Очистка кровли от снега толщ. 10 см, сбивание сосулей (в)</t>
  </si>
  <si>
    <t xml:space="preserve">     Смена резиновых манжет на раструбе канализационной трубы</t>
  </si>
  <si>
    <t xml:space="preserve">     Разделка древесины мягких пород, полученной от валки леса, диам. стволов: до 16 см</t>
  </si>
  <si>
    <t xml:space="preserve">     Регулировка смывных бачков.</t>
  </si>
  <si>
    <t>Дезинсекция и дератизация</t>
  </si>
  <si>
    <t xml:space="preserve">     Дезинсекция и дератизация</t>
  </si>
  <si>
    <t xml:space="preserve">     Ремонт смесителя с душем</t>
  </si>
  <si>
    <t xml:space="preserve">     Установка досок объявлений</t>
  </si>
  <si>
    <t>АКТ № 106/5-2017</t>
  </si>
  <si>
    <t xml:space="preserve">      приемки оказанных услуг и (или) выполненных работ по содержанию и текущему ремонту общего имущества в многоквартирном доме № 5 квартала 106.</t>
  </si>
  <si>
    <t xml:space="preserve">     Окраска масляными составами ранее окрашенных мет. решеток и оград: без рельефа за 1 раз</t>
  </si>
  <si>
    <t xml:space="preserve">     Ремонт смывных бачков</t>
  </si>
  <si>
    <t xml:space="preserve">     Смена заглушек на обратный клапан АЭРАТОР диаметром: до 50 мм</t>
  </si>
  <si>
    <t xml:space="preserve">     Установка подвесок на трубопроводе</t>
  </si>
  <si>
    <t>1 подвеска</t>
  </si>
  <si>
    <t xml:space="preserve">     Проверка исправности канализационных вытяжек (по жалобе)</t>
  </si>
  <si>
    <t>1000 м3 здания, 100 приб.</t>
  </si>
  <si>
    <t xml:space="preserve">     Врезка диаметром: 25 мм</t>
  </si>
  <si>
    <t xml:space="preserve">     Демонтаж-монтаж: водомеров диаметром до 65 мм</t>
  </si>
  <si>
    <t xml:space="preserve">     Прокладка трубопроводов канализационных из полиэтиленовых труб высокой плотности: 110 мм</t>
  </si>
  <si>
    <t xml:space="preserve">     Смена внутренних трубопроводов из стальных труб д. 50 мм</t>
  </si>
  <si>
    <t xml:space="preserve">     Смена отдельных участков трубопроводов из стальных водогазопроводных неоцинкованных труб д-м: 25 мм</t>
  </si>
  <si>
    <t xml:space="preserve">     Восстановление ограждения спуска в подвал</t>
  </si>
  <si>
    <t xml:space="preserve">     Заделка стыков соединений стояков (раструб-труба)</t>
  </si>
  <si>
    <t xml:space="preserve">     Ремонт и восстановление герметизации стыков мастикой</t>
  </si>
  <si>
    <t>Отчет по бюджету №106/5-2017</t>
  </si>
  <si>
    <t>Задолженность по оплате за содержание и текущий ремонт на 01.01.2018 г. -  466 135,99 руб.</t>
  </si>
  <si>
    <t>Корректировка бюджета за 2016 год</t>
  </si>
  <si>
    <t>на общую сумму 849 686,94 руб. (Восемьсот сорок девять тысяч шестьсот восемьдесят шесть рублей 94 копейки).</t>
  </si>
  <si>
    <t>Резерв (доходы за минусом расходов) на  01.01.2018 г. -  510 842,86 руб.</t>
  </si>
  <si>
    <t>Период: с 01.01.2018 по 31.12.2018 года.</t>
  </si>
  <si>
    <t xml:space="preserve"> ОБЩИЕ СВЕДЕНИЯ ОБ ОБЪЕКТЕ</t>
  </si>
  <si>
    <t>Этажность</t>
  </si>
  <si>
    <t>Общая жилая площадь, м2</t>
  </si>
  <si>
    <t>Площадь кровли, м2</t>
  </si>
  <si>
    <t>Количество подъездов</t>
  </si>
  <si>
    <t>Площадь нежилых помещений, м2</t>
  </si>
  <si>
    <t>Площадь чердаков, м2</t>
  </si>
  <si>
    <t>Количество квартир</t>
  </si>
  <si>
    <t>Площадь л/ клеток, тамбуров, лифтов, м/камер, м2</t>
  </si>
  <si>
    <t>Площадь подвалов, м2</t>
  </si>
  <si>
    <t xml:space="preserve">Наименование </t>
  </si>
  <si>
    <t>Значение</t>
  </si>
  <si>
    <t>Корректировка бюджета за 2017 год</t>
  </si>
  <si>
    <t>Переходящие остатки денежных средств за выполненые работы (на начало периода; + резерв, - долг)</t>
  </si>
  <si>
    <t>Задолженность по оплате за содержание и текущий ремонт общего имущества МКД (на начало периода)</t>
  </si>
  <si>
    <t>Начислено за работы (услуги) по содержанию и текущему ремонту и аренду общего имущества МКД, в том числе:</t>
  </si>
  <si>
    <t>- за жилые помещения</t>
  </si>
  <si>
    <t>- за нежилые помещения</t>
  </si>
  <si>
    <t>- за рекламу и аренду общего имущества МКД</t>
  </si>
  <si>
    <t>Получено денежных средств, в т. ч:</t>
  </si>
  <si>
    <t>Всего денежных средств с учетом остатков</t>
  </si>
  <si>
    <t xml:space="preserve">Выполненные работы (оказанные услуги) по содержанию общего имущества и текущему ремонту в отчетном периоде </t>
  </si>
  <si>
    <t>Переходящие остатки денежных средств за выполненые работы (на конец периода; + резерв, - долг)</t>
  </si>
  <si>
    <t>Задолженность по оплате за содержание и текущий ремонт общего имущества МКД (на конец периода)</t>
  </si>
  <si>
    <t>Директор ООО "ТРЭК"   Плотников А.А. __________________</t>
  </si>
  <si>
    <t>Отчет составил: экономист  Осипова М.С.  _______________</t>
  </si>
  <si>
    <t>Отчет по бюджету № 106/5-2018</t>
  </si>
  <si>
    <t xml:space="preserve">     Завоз песка, ПГС, щебня, земли</t>
  </si>
  <si>
    <t xml:space="preserve">     Окраска известковыми составами: по кирпичу и бетону (бордюр. столбики, столбы)</t>
  </si>
  <si>
    <t xml:space="preserve">     Вывоз и утилизация ТКО, в т.ч. крупногабаритный мусор</t>
  </si>
  <si>
    <t xml:space="preserve">     Коммунальные ресурсы на содержание общего имущества МКД</t>
  </si>
  <si>
    <t>Обслуживание газового оборудования</t>
  </si>
  <si>
    <t xml:space="preserve">     Техобслуживание газового оборудования</t>
  </si>
  <si>
    <t>1 стояк</t>
  </si>
  <si>
    <t xml:space="preserve">     Герметизация крышек канализационных ревизий</t>
  </si>
  <si>
    <t xml:space="preserve">     Осмотр выпусков канализации  (засоры, подпоры) прим.</t>
  </si>
  <si>
    <t xml:space="preserve">     Осмотр подвальных помещений (засоры, подпоры) прим.</t>
  </si>
  <si>
    <t xml:space="preserve">     Осмотр, замеры, опломбировка ПУ Т/У с представителем</t>
  </si>
  <si>
    <t xml:space="preserve">     Осмотр, проверка работы приборов ИТП</t>
  </si>
  <si>
    <t xml:space="preserve">     Промывка выпусков канализации (устранение засора)</t>
  </si>
  <si>
    <t xml:space="preserve">     Промывка трубопровода системы отопления</t>
  </si>
  <si>
    <t>м3</t>
  </si>
  <si>
    <t xml:space="preserve">     Ремонт смесителя с душем, без снятия с места, смена прокладок</t>
  </si>
  <si>
    <t xml:space="preserve">     Снятие замеров температуры воздуха в квартире</t>
  </si>
  <si>
    <t>1 замер</t>
  </si>
  <si>
    <t xml:space="preserve">     Снятие замеров температуры ГВС</t>
  </si>
  <si>
    <t xml:space="preserve">     Уплотнение сгонов с применением льняной пряди или асбестового шнура (без разборки сгонов)</t>
  </si>
  <si>
    <t>1 соединение</t>
  </si>
  <si>
    <t xml:space="preserve">     Демонтаж оконных приборов: ручки на окна</t>
  </si>
  <si>
    <t xml:space="preserve">     Очистка  кровли от снега толщ. 10см, сбивание сосулей вышка</t>
  </si>
  <si>
    <t>1 м 1 основания</t>
  </si>
  <si>
    <t xml:space="preserve">     Очистка  кровли от снега, сбивание сосулей</t>
  </si>
  <si>
    <t xml:space="preserve">     Очистка  кровли от снега, сбивание сосулей вышка</t>
  </si>
  <si>
    <t xml:space="preserve">     Очистка воронки и колен от мусора (вышка)</t>
  </si>
  <si>
    <t xml:space="preserve">     Плановые проверки вентиляционных каналов и оголовков</t>
  </si>
  <si>
    <t xml:space="preserve">     Смана переходника фановой трубы</t>
  </si>
  <si>
    <t xml:space="preserve">     Смена дверных приборов: накладка дверная</t>
  </si>
  <si>
    <t xml:space="preserve">     Смена дверных приборов: пружин</t>
  </si>
  <si>
    <t xml:space="preserve">     Укладка (установка) щитов из доски б/у (без подгонки)</t>
  </si>
  <si>
    <t xml:space="preserve">     Осмотр замеры рамок холодной воды</t>
  </si>
  <si>
    <t>чел.-ч</t>
  </si>
  <si>
    <t xml:space="preserve">     Очистка фильтра от накипи (отложений)</t>
  </si>
  <si>
    <t xml:space="preserve">     Разборка грунта вручную в траншеях глубиной до 2 м без крепления с откосами, группа грунтов: 2</t>
  </si>
  <si>
    <t>100 м3</t>
  </si>
  <si>
    <t xml:space="preserve">     Разборка обшивки: неоштукатуренных деревянных стен</t>
  </si>
  <si>
    <t xml:space="preserve">     Ремонт металлических ограждении: средний</t>
  </si>
  <si>
    <t xml:space="preserve">     Смена вентилей Д-15</t>
  </si>
  <si>
    <t xml:space="preserve">     Смена отдельных участков трубопроводов из полиэтиленовых  труб высокой плотности: диам. 100 мм</t>
  </si>
  <si>
    <t xml:space="preserve">     Установка заглушек на трубопроводах д. до 100мм</t>
  </si>
  <si>
    <t xml:space="preserve">     Заделка подвальных окон: (изовером, пенопропиленом и тд)</t>
  </si>
  <si>
    <t>10 м2</t>
  </si>
  <si>
    <t xml:space="preserve">     Ремонт деревянных элементов конструкций крыш</t>
  </si>
  <si>
    <t xml:space="preserve">     Смена воронки с вышки</t>
  </si>
  <si>
    <t xml:space="preserve">     Смена обделок из листовой стали поясков, сандриков, отливов, карнизов шириной до: 0,4 мм</t>
  </si>
  <si>
    <t xml:space="preserve">     Установка аншлага</t>
  </si>
  <si>
    <t xml:space="preserve">     Устройство и разборка неинвентарных лесов</t>
  </si>
  <si>
    <t xml:space="preserve">     Услуги  по вывозу и утилизации листвы, веток, деревьев, скошенной травы , смета и др.</t>
  </si>
  <si>
    <t>АКТ № 106/5-2018</t>
  </si>
  <si>
    <t>"31" марта 2019 г.</t>
  </si>
  <si>
    <t>По смете</t>
  </si>
  <si>
    <t>По договору</t>
  </si>
  <si>
    <t xml:space="preserve">     Засыпка вручную траншей. пазух котлованов и ям , группа грунтов:1</t>
  </si>
  <si>
    <t>По тарифу</t>
  </si>
  <si>
    <t>Настоящий   Акт   составлен   в  2-х  экземплярах,  имеющих  одинаковую юридическую силу,  по одному для каждой из Сторон.</t>
  </si>
  <si>
    <r>
      <t xml:space="preserve">Исполнитель  -   </t>
    </r>
    <r>
      <rPr>
        <u/>
        <sz val="11"/>
        <color theme="1"/>
        <rFont val="Times New Roman"/>
        <family val="1"/>
        <charset val="204"/>
      </rPr>
      <t xml:space="preserve">      Директор ООО "ТРЭК" Плотников А.А.                </t>
    </r>
  </si>
  <si>
    <t>Всего  за период с "01" января 2018 г. по "31"декабря 2018 г. выполнено работ (оказано услуг) на общую сумму 708 092 руб. (Семьсот восемь тысяч девяносто два рубля 00 копеек)</t>
  </si>
  <si>
    <t>корректировка</t>
  </si>
  <si>
    <t>.</t>
  </si>
  <si>
    <t>приемки оказанных услуг и (или) выполненных работ по содержанию</t>
  </si>
  <si>
    <t>и текущему ремонту общего имущества в многоквартирном доме</t>
  </si>
  <si>
    <t xml:space="preserve">г. Ангарск                                                                  </t>
  </si>
  <si>
    <t>31 марта 2020 г.</t>
  </si>
  <si>
    <t>являющегося собственником квартиры № _____, находящейся в данном многоквартирном доме, действующего на основании протокола общего собрания собственников,  с одной стороны, и управляющая компания ООО "ТРЭК", именуемая в дальнейшем</t>
  </si>
  <si>
    <t>"Исполнитель", в лице директора Плотникова А.А., действующего на основании Устава, с другой стороны, совместно именуемые "Стороны", составили настоящий акт о нижеследующем:</t>
  </si>
  <si>
    <t xml:space="preserve">          1. Исполнителем предъявлены к приемке следующие оказанные на основании договора управления многоквартирным домом или договора оказания услуг по содержанию и (или) выполнению работ по ремонту  общего имущества в многоквартирном </t>
  </si>
  <si>
    <t xml:space="preserve">доме, либо договора подряда по выполнению работ по ремонту общего имущества в многоквартирном доме  (указать нужное) № _______ от "____" ___________________ ______ г. (далее - "Договор") услуги и (или) выполненные работы по содержанию </t>
  </si>
  <si>
    <t>и текущему ремонту общего имущества в многоквартирном доме № _____, расположенном по адресу: ______________________:</t>
  </si>
  <si>
    <t>Стоимость / сметная стоимость выполненной работы (оказанной услуги) за единицу</t>
  </si>
  <si>
    <t>Периодичность / количественный показатель выполненной работы (оказанной услуги)</t>
  </si>
  <si>
    <t>Благоустройство и обеспечение санитарного состояния МКД и придомовой територии</t>
  </si>
  <si>
    <t xml:space="preserve">     Уборка придомовой территории и лестничных клеток</t>
  </si>
  <si>
    <t xml:space="preserve">     Уборка чердаков и подвалов</t>
  </si>
  <si>
    <t xml:space="preserve">     Услуги спец.техники по благоустройству (очистка наледи, снега)</t>
  </si>
  <si>
    <t>Изготовление ключей</t>
  </si>
  <si>
    <t xml:space="preserve">     Изготовление ключей</t>
  </si>
  <si>
    <t xml:space="preserve">     Диагностирование газового оборудования</t>
  </si>
  <si>
    <t>16 стояков</t>
  </si>
  <si>
    <t>Обслуживание и текущий ремонт инженерного оборудования</t>
  </si>
  <si>
    <t xml:space="preserve">     Приварка проушины</t>
  </si>
  <si>
    <t xml:space="preserve">     Регулировка температуры отопления в ИТП вентилями</t>
  </si>
  <si>
    <t xml:space="preserve">     Смена отдельных участков трубопроводов канализации из полиетиленовых труб высокой плотности:д 100 мм</t>
  </si>
  <si>
    <t xml:space="preserve">     Устройство решетки из просечки без обрамления</t>
  </si>
  <si>
    <t xml:space="preserve">     Ликвидация воздушных пробок в системе отопления, в стояке</t>
  </si>
  <si>
    <t xml:space="preserve">     Осмотр квартир</t>
  </si>
  <si>
    <t xml:space="preserve">     Осмотр, проверка работы приборов ИТП, РХВ</t>
  </si>
  <si>
    <t xml:space="preserve">     Подготовка элеваторного узла</t>
  </si>
  <si>
    <t xml:space="preserve">     Расконсервация системы отопления</t>
  </si>
  <si>
    <t xml:space="preserve">     Сдача ИТП представителю энергоснабжающей организации</t>
  </si>
  <si>
    <t xml:space="preserve">     Сдача РХВ представителю водоканала, составление акта</t>
  </si>
  <si>
    <t>Обслуживание и текущий ремонт конструктивных элементов</t>
  </si>
  <si>
    <t xml:space="preserve">     Демонтаж МАФ (металлические)</t>
  </si>
  <si>
    <t xml:space="preserve">     Ремонт и восстановление герметизации дверных и оконных проемов</t>
  </si>
  <si>
    <t xml:space="preserve">     Ручная газовая резка круглой стали диаметром до 24 мм Срезка замка, кронштейна, штырей</t>
  </si>
  <si>
    <t xml:space="preserve">     Установка бортовых камней</t>
  </si>
  <si>
    <t xml:space="preserve">     Установка оконных приборов: ручек, навесов</t>
  </si>
  <si>
    <t xml:space="preserve">     Очистка желобов от мусора: вручную (при расчете 1 кг. мусора = 3 м 1 желоба) - в.</t>
  </si>
  <si>
    <t xml:space="preserve">     Проверка исправности канализационных вытяжек</t>
  </si>
  <si>
    <t>1 кв</t>
  </si>
  <si>
    <t xml:space="preserve">     Укладка (установка) щитов</t>
  </si>
  <si>
    <t xml:space="preserve">     Поверка расходомера</t>
  </si>
  <si>
    <t>Текущий ремонт</t>
  </si>
  <si>
    <t xml:space="preserve">     Ремон фасада</t>
  </si>
  <si>
    <t xml:space="preserve">           3. Работы (услуги) выполнены (оказаны) полностью, в установленные сроки, с надлежащим качеством.</t>
  </si>
  <si>
    <t xml:space="preserve">           4. Претензий по выполнению условий Договора Стороны друг к другу не имеют.</t>
  </si>
  <si>
    <t xml:space="preserve">           Настоящий акт составлен в 2-х экземплярах, имеющих одинаковую юридическую силу, по одному для каждой из Сторон.</t>
  </si>
  <si>
    <t>Заказчик -         ________________________________________   __________________________________</t>
  </si>
  <si>
    <t>АКТ № 106/5</t>
  </si>
  <si>
    <t xml:space="preserve">  Собственники помещений в многоквартином доме, расположенном по адресу: ________________________ , именуемые в дальнейшем "Заказчик", в лице ___________________________________________________________________________________, </t>
  </si>
  <si>
    <t>ч</t>
  </si>
  <si>
    <t>По графику</t>
  </si>
  <si>
    <t>По плану</t>
  </si>
  <si>
    <t xml:space="preserve">                          ________________________________________      ____________________________________</t>
  </si>
  <si>
    <t>Отчет по бюджету № 106/5-2019</t>
  </si>
  <si>
    <t>Период: с 01.01.2019 по 31.12.2019 года.</t>
  </si>
  <si>
    <t xml:space="preserve">           2. Всего за период с "01"января 2019 г. по "31"декабря 2019 г. выполнено работ на общую сумму 689672.63 руб. (Шестьсот восемьдесят девять тысяч шестьсот семьдесят два рубля 63 копейки)</t>
  </si>
  <si>
    <t xml:space="preserve">Исполнитель -           Директор ООО "ТРЭК" Плотников А.А. </t>
  </si>
  <si>
    <t>Отчет по бюджету № 106/5-2020</t>
  </si>
  <si>
    <t>Период: с 01.01.2020 по 31.12.2020 года.</t>
  </si>
  <si>
    <t>Переходящие остатки денежных средств за выполненные работы (на конец периода; + резерв, - долг)</t>
  </si>
  <si>
    <t>31 марта 2021 г.</t>
  </si>
  <si>
    <t xml:space="preserve">     Ручная газовая резка круглой стали диаметром до 24 мм срезка замка, кронштейна , штырей</t>
  </si>
  <si>
    <t xml:space="preserve">     Дезинфекция мест общего пользования МКД</t>
  </si>
  <si>
    <t xml:space="preserve">     Окраска горки-домика</t>
  </si>
  <si>
    <t xml:space="preserve">     Окраска известковыми составами: по кирпичу и бетону (бордюр. столбики, столбы) за 2019 год</t>
  </si>
  <si>
    <t xml:space="preserve">     Окраска песочницы</t>
  </si>
  <si>
    <t xml:space="preserve">     Окраска скамейки без спинки</t>
  </si>
  <si>
    <t xml:space="preserve">     Окраска турника</t>
  </si>
  <si>
    <t xml:space="preserve">     Окраска урны</t>
  </si>
  <si>
    <t xml:space="preserve">     Покраска ограждений мет. забора</t>
  </si>
  <si>
    <t xml:space="preserve">     Приварка шарнира, скобы, приварка швов на МАФ</t>
  </si>
  <si>
    <t xml:space="preserve">     Ремонт беседки, домика, посочницы под крышей</t>
  </si>
  <si>
    <t xml:space="preserve">     Замена сборки Д-20 со спускником</t>
  </si>
  <si>
    <t xml:space="preserve">     Консервация системы отопления</t>
  </si>
  <si>
    <t xml:space="preserve">     Осмотр кровли,чердака,подъездов,подвала,фасада-после землетр-ия, в т.ч. рем-т выявленных повреждений</t>
  </si>
  <si>
    <t xml:space="preserve">     Проверка работ-ти запорной арматуры, устранение мелких неисправностей, проверка работы ПУ РХВ</t>
  </si>
  <si>
    <t xml:space="preserve">     Разборка трубопровода из чугунных канализационных труб. диаметром 100мм</t>
  </si>
  <si>
    <t xml:space="preserve">     Запуск потока воды: отопление, ГВС, ХВС</t>
  </si>
  <si>
    <t xml:space="preserve">     Осмотр подвальных помещений</t>
  </si>
  <si>
    <t xml:space="preserve">     Осмотр подъездов, подвального помещения, чердачного помещения - по жалобе</t>
  </si>
  <si>
    <t xml:space="preserve">     Перекрытие потока воды: отопление, ГВС, ХВС</t>
  </si>
  <si>
    <t xml:space="preserve">     Демонтаж п/ящиков (1 блок, 4 секции)</t>
  </si>
  <si>
    <t>т</t>
  </si>
  <si>
    <t xml:space="preserve">     Демонтаж-монтаж частей канализационных вытяжек</t>
  </si>
  <si>
    <t xml:space="preserve">     Заделка выбоин в цементных полах площадью до: 0,25 м2</t>
  </si>
  <si>
    <t>100 мест</t>
  </si>
  <si>
    <t xml:space="preserve">     Заделка выбоин в цементных полах площадью до: 0,5 м2</t>
  </si>
  <si>
    <t xml:space="preserve">     Замена наличников с изготовлением</t>
  </si>
  <si>
    <t>1 м изделий</t>
  </si>
  <si>
    <t xml:space="preserve">     Зачистка деревянных поручней наждачной бумагой</t>
  </si>
  <si>
    <t xml:space="preserve">     Изготовление поручней деревянных: прямой части</t>
  </si>
  <si>
    <t xml:space="preserve">     Изготовление столярных тяг, раскладки (штапики, притворные планки и  окладные калевки) простого проф</t>
  </si>
  <si>
    <t xml:space="preserve">     Изготовление филенок вручную: из строительной фанеры в один слой</t>
  </si>
  <si>
    <t xml:space="preserve">     Консервация чердачного люка</t>
  </si>
  <si>
    <t xml:space="preserve">     Монтаж аншлагов, стенда, вывески, доски объявления и т.д.</t>
  </si>
  <si>
    <t xml:space="preserve">     Монтаж п/ящиков (1 блок, 4 секции)</t>
  </si>
  <si>
    <t xml:space="preserve">     Окраска масляными составами  по дереву: доски объявления</t>
  </si>
  <si>
    <t xml:space="preserve">     Окраска эмалевыми составами по дереву с подготовкой поверхности: заполнений дверных проемов</t>
  </si>
  <si>
    <t xml:space="preserve">     Окрашивание ранее окрашенных поверхностей стен водоэмульсионными составами.</t>
  </si>
  <si>
    <t xml:space="preserve">     Острожка брусьев и досок с одной стороны при шир. острожки до 100мм: шерхебелем, рубанком и фуганком</t>
  </si>
  <si>
    <t xml:space="preserve">     Простая масляная окраска ранее окрашенных стен: с подготовкой и с расчисткой старой краски более 35%</t>
  </si>
  <si>
    <t xml:space="preserve">     Ремонт дверных полотен</t>
  </si>
  <si>
    <t xml:space="preserve">     Ремонт дверных полотен (выдергивание гвоздей, подгонка, установка, укрепление притворной планки)</t>
  </si>
  <si>
    <t xml:space="preserve">     Ремонт металлических ограждений.</t>
  </si>
  <si>
    <t xml:space="preserve">     Ремонт отдельных мест покрытия из асбоцементных листов обыкновенного профиля- замена фартука</t>
  </si>
  <si>
    <t xml:space="preserve">     Ремонт: прямой части поручня</t>
  </si>
  <si>
    <t xml:space="preserve">     Смена дверных приборов: ручки-скобы</t>
  </si>
  <si>
    <t xml:space="preserve">     Смена частей канализационных вытяжек - трубы</t>
  </si>
  <si>
    <t xml:space="preserve">     Снятие дверных полотен</t>
  </si>
  <si>
    <t xml:space="preserve">     Снятие многослойных лакокрасочных покрытий: с дверных полотен</t>
  </si>
  <si>
    <t xml:space="preserve">     Укрепление слаботочной эл. проводки</t>
  </si>
  <si>
    <t xml:space="preserve">     Установка дверных полотен: внутренних межкомнатных</t>
  </si>
  <si>
    <t xml:space="preserve">     Установка кабель-каналов на слаботочные провода</t>
  </si>
  <si>
    <t xml:space="preserve">     Установка поручней деревянных: прямой части</t>
  </si>
  <si>
    <t xml:space="preserve">     Шпатлевка поручня</t>
  </si>
  <si>
    <t xml:space="preserve">     Заделка отверстий: в стенах</t>
  </si>
  <si>
    <t xml:space="preserve">     Осмотр подвального помещения, подъезда</t>
  </si>
  <si>
    <t xml:space="preserve">     Очистка  кровли от снега толщ. 10см, сбивание сосулей</t>
  </si>
  <si>
    <t xml:space="preserve">     Очистка воронки и колен от мусора, снега (вышка)</t>
  </si>
  <si>
    <t xml:space="preserve">     Очистка желобов и кровли от снега, сбивание сосулей</t>
  </si>
  <si>
    <t xml:space="preserve">     Очистка желобов от мусора: вручную (при расчете 1 кг. мусора = 3 м 1 желоба)</t>
  </si>
  <si>
    <t xml:space="preserve">     Смена переходника фановой трубы</t>
  </si>
  <si>
    <t xml:space="preserve">     Укрепление козырька над входной дверью в подъезд</t>
  </si>
  <si>
    <t>Расходы на истребование задолженности по оплате жилых помещений. Содержание информационных систем</t>
  </si>
  <si>
    <t xml:space="preserve">     Содержание информационных систем, обеспечивающих сбор, обработку и хранение данных</t>
  </si>
  <si>
    <t xml:space="preserve">     Валка деревьев и обрезка</t>
  </si>
  <si>
    <t xml:space="preserve">     Замена козырька над входом в подъезд</t>
  </si>
  <si>
    <t xml:space="preserve">     Замена почтовых ящиков</t>
  </si>
  <si>
    <t xml:space="preserve">     Ремонт подъезда</t>
  </si>
  <si>
    <t xml:space="preserve">     Ремонт тамбура</t>
  </si>
  <si>
    <t xml:space="preserve">Исполнитель -           Директор ООО "ТРЭК", Плотников А.А. </t>
  </si>
  <si>
    <t xml:space="preserve">                         ________________________________________________________________________________      ____________________________________</t>
  </si>
  <si>
    <t xml:space="preserve">           2. Всего за период с "01"января 2020 г. по "31"декабря 2020 г. выполнено работ на общую сумму 1511060.64 руб. (Один миллион пятьсот одиннадцать тысяч шестьдесят рублей 64 копейки)</t>
  </si>
  <si>
    <t>Отчет по бюджету № 106/5-2021</t>
  </si>
  <si>
    <t>Период: с 01.01.2021 по 31.12.2021 года.</t>
  </si>
  <si>
    <t>31 марта 2022 г.</t>
  </si>
  <si>
    <t xml:space="preserve">     Разделка древесины твердых пород и лиственницы, полученной от валки леса, диаметром стволов: до 32см</t>
  </si>
  <si>
    <t xml:space="preserve">     Устройство скамейки со спинкой и с окраской</t>
  </si>
  <si>
    <t xml:space="preserve">     Замена сборки Д-20 без спускника</t>
  </si>
  <si>
    <t xml:space="preserve">     Замена сборки Д-25 со спускником</t>
  </si>
  <si>
    <t xml:space="preserve">     Монтаж обратного клапана Аэратор</t>
  </si>
  <si>
    <t xml:space="preserve">     Ремонт и восстановление герметизации стыков монтажной пеной</t>
  </si>
  <si>
    <t xml:space="preserve">     Смена внутренних трубопроводов из стальных труб д. 40 мм</t>
  </si>
  <si>
    <t xml:space="preserve">     Смена отдельных участков трубопроводов канализации из полиет. труб высокой пл-ти: гориз. д 50 мм</t>
  </si>
  <si>
    <t xml:space="preserve">     Осмотр и устранение мелких неисправностей на РХВ</t>
  </si>
  <si>
    <t xml:space="preserve">     Осмотр подвальных помещений и выпуска при подпоре</t>
  </si>
  <si>
    <t>1 осмотр</t>
  </si>
  <si>
    <t xml:space="preserve">     Отключение системы отопления</t>
  </si>
  <si>
    <t xml:space="preserve">     Демонтаж МАФ (деревянные)</t>
  </si>
  <si>
    <t>1 малая форма</t>
  </si>
  <si>
    <t xml:space="preserve">     Демонтаж-монтаж прямых звеньев водосточных труб</t>
  </si>
  <si>
    <t xml:space="preserve">     Заделка отверстий: в перекрытиях</t>
  </si>
  <si>
    <t>100 отверстий</t>
  </si>
  <si>
    <t xml:space="preserve">     Ремонт щита с заменой доски</t>
  </si>
  <si>
    <t xml:space="preserve">     Смена обделок из листовой стали поясков, сандриков, отливов, карнизов шириной до: 0,4 мм (вышка)</t>
  </si>
  <si>
    <t xml:space="preserve">     Укрепление и ремонт желоба на козырьке входной двери</t>
  </si>
  <si>
    <t xml:space="preserve">     Установка МАФ</t>
  </si>
  <si>
    <t xml:space="preserve">     Установка частей водосточных труб (колен)</t>
  </si>
  <si>
    <t xml:space="preserve">     Осмотр кровли, чердака, подъездов, подвального помещения - осенний осмотр</t>
  </si>
  <si>
    <t xml:space="preserve">     Осмотр оголовков вент. каналов с целью предотвращения закупорки в зимнее время с записью в спец. жур</t>
  </si>
  <si>
    <t xml:space="preserve">     Очистка  кровли от снега, сбивание сосулей с выходом на кровлю</t>
  </si>
  <si>
    <t xml:space="preserve">     Очистка воронки и колен от мусора, снега</t>
  </si>
  <si>
    <t xml:space="preserve">     Очистка кровли от снега, сбивание сосулей</t>
  </si>
  <si>
    <t xml:space="preserve">     Укрепление воронки</t>
  </si>
  <si>
    <t>761664.65</t>
  </si>
  <si>
    <t>Подписи Сторон:</t>
  </si>
  <si>
    <t xml:space="preserve">           2. Всего за период с "01"января 2021 г. по "31"декабря 2021 г. выполнено работ на общую сумму  </t>
  </si>
  <si>
    <t xml:space="preserve">        ____________________________________________________      ____________________________________</t>
  </si>
  <si>
    <t>Отчет составил: экономист                                 _______________</t>
  </si>
  <si>
    <t xml:space="preserve">     Ремонт балконов</t>
  </si>
  <si>
    <t>Девятьсот одиннадцать тысяч восемьсот пятнадцать рублей 48 копеек.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</si>
</sst>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-* #,##0.00_р_._-;\-* #,##0.00_р_._-;_-* &quot;-&quot;??_р_._-;_-@_-"/>
    <numFmt numFmtId="165" formatCode="0.00;[Red]\-0.00"/>
    <numFmt numFmtId="166" formatCode="0;[Red]\-0"/>
    <numFmt numFmtId="167" formatCode="0.000;[Red]\-0.000"/>
    <numFmt numFmtId="168" formatCode="0.0;[Red]\-0.0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8"/>
      <name val="Arial"/>
      <family val="2"/>
      <charset val="204"/>
    </font>
    <font>
      <b/>
      <i/>
      <u/>
      <sz val="16"/>
      <color indexed="10"/>
      <name val="Times New Roman"/>
      <family val="1"/>
      <charset val="204"/>
    </font>
    <font>
      <sz val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u/>
      <sz val="11"/>
      <color theme="1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name val="Times New Roman"/>
      <family val="2"/>
    </font>
    <font>
      <b/>
      <sz val="11"/>
      <name val="Times New Roman"/>
      <family val="2"/>
    </font>
    <font>
      <sz val="11"/>
      <name val="Arial"/>
      <family val="2"/>
      <charset val="204"/>
    </font>
    <font>
      <b/>
      <sz val="11"/>
      <name val="Times New Roman"/>
      <family val="1"/>
      <charset val="204"/>
    </font>
    <font>
      <sz val="8"/>
      <color rgb="FF000000"/>
      <name val="Arial"/>
      <family val="2"/>
      <charset val="204"/>
    </font>
    <font>
      <b/>
      <sz val="9"/>
      <color rgb="FF000000"/>
      <name val="Arial"/>
      <family val="2"/>
      <charset val="204"/>
    </font>
    <font>
      <b/>
      <sz val="11"/>
      <name val="Arial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rgb="FFFFFF99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0"/>
      </right>
      <top/>
      <bottom/>
      <diagonal/>
    </border>
    <border>
      <left style="thin">
        <color indexed="0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1">
    <xf numFmtId="0" fontId="0" fillId="0" borderId="0"/>
    <xf numFmtId="164" fontId="2" fillId="0" borderId="0" applyFont="0" applyFill="0" applyBorder="0" applyAlignment="0" applyProtection="0"/>
    <xf numFmtId="0" fontId="5" fillId="0" borderId="0">
      <alignment horizontal="left"/>
    </xf>
    <xf numFmtId="0" fontId="23" fillId="0" borderId="0">
      <alignment horizontal="left" vertical="top"/>
    </xf>
    <xf numFmtId="0" fontId="23" fillId="0" borderId="0">
      <alignment horizontal="left" vertical="top"/>
    </xf>
    <xf numFmtId="0" fontId="23" fillId="0" borderId="0">
      <alignment horizontal="right" vertical="top"/>
    </xf>
    <xf numFmtId="0" fontId="23" fillId="3" borderId="0">
      <alignment horizontal="right" vertical="top"/>
    </xf>
    <xf numFmtId="0" fontId="23" fillId="0" borderId="0">
      <alignment horizontal="right" vertical="top"/>
    </xf>
    <xf numFmtId="0" fontId="24" fillId="0" borderId="0">
      <alignment horizontal="center" vertical="center"/>
    </xf>
    <xf numFmtId="0" fontId="23" fillId="0" borderId="0">
      <alignment horizontal="left" vertical="top"/>
    </xf>
    <xf numFmtId="0" fontId="1" fillId="0" borderId="0"/>
  </cellStyleXfs>
  <cellXfs count="232">
    <xf numFmtId="0" fontId="0" fillId="0" borderId="0" xfId="0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justify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justify" vertical="center"/>
    </xf>
    <xf numFmtId="0" fontId="7" fillId="0" borderId="0" xfId="2" applyFont="1" applyAlignment="1"/>
    <xf numFmtId="0" fontId="9" fillId="0" borderId="0" xfId="2" applyFont="1" applyAlignment="1">
      <alignment horizontal="left"/>
    </xf>
    <xf numFmtId="0" fontId="8" fillId="0" borderId="0" xfId="2" applyFont="1" applyAlignment="1"/>
    <xf numFmtId="0" fontId="10" fillId="0" borderId="0" xfId="2" applyFont="1" applyAlignment="1"/>
    <xf numFmtId="0" fontId="0" fillId="0" borderId="0" xfId="0" applyAlignment="1"/>
    <xf numFmtId="0" fontId="8" fillId="0" borderId="0" xfId="2" applyFont="1" applyAlignment="1">
      <alignment horizontal="left"/>
    </xf>
    <xf numFmtId="0" fontId="4" fillId="0" borderId="0" xfId="0" applyFont="1" applyBorder="1" applyAlignment="1">
      <alignment horizontal="left" vertical="center"/>
    </xf>
    <xf numFmtId="0" fontId="4" fillId="0" borderId="0" xfId="0" applyFont="1" applyAlignment="1">
      <alignment horizontal="right"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wrapText="1"/>
    </xf>
    <xf numFmtId="0" fontId="13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 wrapText="1"/>
    </xf>
    <xf numFmtId="0" fontId="10" fillId="0" borderId="1" xfId="2" applyFont="1" applyBorder="1" applyAlignment="1">
      <alignment horizontal="center" vertical="center" wrapText="1"/>
    </xf>
    <xf numFmtId="0" fontId="10" fillId="0" borderId="1" xfId="2" applyFont="1" applyBorder="1" applyAlignment="1">
      <alignment horizontal="center" vertical="center"/>
    </xf>
    <xf numFmtId="0" fontId="10" fillId="0" borderId="1" xfId="2" applyFont="1" applyBorder="1" applyAlignment="1">
      <alignment horizontal="left" vertical="center"/>
    </xf>
    <xf numFmtId="0" fontId="12" fillId="0" borderId="1" xfId="2" applyFont="1" applyBorder="1" applyAlignment="1">
      <alignment vertical="center" wrapText="1"/>
    </xf>
    <xf numFmtId="164" fontId="10" fillId="0" borderId="1" xfId="1" applyFont="1" applyBorder="1" applyAlignment="1">
      <alignment horizontal="center" vertical="center"/>
    </xf>
    <xf numFmtId="0" fontId="14" fillId="0" borderId="1" xfId="2" applyFont="1" applyBorder="1" applyAlignment="1">
      <alignment vertical="center" wrapText="1"/>
    </xf>
    <xf numFmtId="0" fontId="14" fillId="0" borderId="1" xfId="2" applyFont="1" applyBorder="1" applyAlignment="1">
      <alignment horizontal="center" vertical="center"/>
    </xf>
    <xf numFmtId="164" fontId="14" fillId="0" borderId="1" xfId="1" applyFont="1" applyBorder="1" applyAlignment="1">
      <alignment horizontal="center" vertical="center"/>
    </xf>
    <xf numFmtId="0" fontId="13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16" fillId="0" borderId="7" xfId="0" applyFont="1" applyBorder="1" applyAlignment="1">
      <alignment vertical="top" wrapText="1"/>
    </xf>
    <xf numFmtId="164" fontId="16" fillId="0" borderId="5" xfId="1" applyFont="1" applyBorder="1" applyAlignment="1">
      <alignment horizontal="center" vertical="center"/>
    </xf>
    <xf numFmtId="0" fontId="13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164" fontId="16" fillId="0" borderId="8" xfId="1" applyFont="1" applyBorder="1" applyAlignment="1">
      <alignment horizontal="center" vertical="center"/>
    </xf>
    <xf numFmtId="164" fontId="16" fillId="0" borderId="1" xfId="1" applyFont="1" applyBorder="1" applyAlignment="1">
      <alignment horizontal="center" vertical="center"/>
    </xf>
    <xf numFmtId="0" fontId="14" fillId="2" borderId="9" xfId="0" applyFont="1" applyFill="1" applyBorder="1" applyAlignment="1">
      <alignment vertical="center" wrapText="1"/>
    </xf>
    <xf numFmtId="0" fontId="15" fillId="0" borderId="7" xfId="0" applyFont="1" applyFill="1" applyBorder="1" applyAlignment="1">
      <alignment vertical="center" wrapText="1"/>
    </xf>
    <xf numFmtId="0" fontId="14" fillId="2" borderId="9" xfId="0" applyFont="1" applyFill="1" applyBorder="1" applyAlignment="1">
      <alignment vertical="center"/>
    </xf>
    <xf numFmtId="0" fontId="1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4" fillId="2" borderId="10" xfId="0" applyFont="1" applyFill="1" applyBorder="1" applyAlignment="1">
      <alignment horizontal="center" vertical="center" wrapText="1"/>
    </xf>
    <xf numFmtId="0" fontId="15" fillId="0" borderId="5" xfId="0" applyFont="1" applyFill="1" applyBorder="1" applyAlignment="1">
      <alignment horizontal="center" vertical="center"/>
    </xf>
    <xf numFmtId="166" fontId="15" fillId="0" borderId="5" xfId="0" applyNumberFormat="1" applyFont="1" applyFill="1" applyBorder="1" applyAlignment="1">
      <alignment horizontal="center" vertical="center"/>
    </xf>
    <xf numFmtId="167" fontId="15" fillId="0" borderId="5" xfId="0" applyNumberFormat="1" applyFont="1" applyFill="1" applyBorder="1" applyAlignment="1">
      <alignment horizontal="center" vertical="center"/>
    </xf>
    <xf numFmtId="165" fontId="15" fillId="0" borderId="5" xfId="0" applyNumberFormat="1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164" fontId="3" fillId="0" borderId="0" xfId="1" applyFont="1" applyAlignment="1">
      <alignment horizontal="center"/>
    </xf>
    <xf numFmtId="164" fontId="4" fillId="0" borderId="1" xfId="1" applyFont="1" applyBorder="1" applyAlignment="1">
      <alignment horizontal="center" vertical="center" wrapText="1"/>
    </xf>
    <xf numFmtId="164" fontId="14" fillId="2" borderId="10" xfId="1" applyFont="1" applyFill="1" applyBorder="1" applyAlignment="1">
      <alignment horizontal="center" vertical="center" wrapText="1"/>
    </xf>
    <xf numFmtId="164" fontId="14" fillId="2" borderId="11" xfId="1" applyFont="1" applyFill="1" applyBorder="1" applyAlignment="1">
      <alignment horizontal="center" vertical="center" wrapText="1"/>
    </xf>
    <xf numFmtId="164" fontId="15" fillId="0" borderId="5" xfId="1" applyFont="1" applyFill="1" applyBorder="1" applyAlignment="1">
      <alignment horizontal="center" vertical="center"/>
    </xf>
    <xf numFmtId="164" fontId="15" fillId="0" borderId="6" xfId="1" applyFont="1" applyFill="1" applyBorder="1" applyAlignment="1">
      <alignment horizontal="center" vertical="center"/>
    </xf>
    <xf numFmtId="164" fontId="14" fillId="0" borderId="1" xfId="1" applyFont="1" applyFill="1" applyBorder="1" applyAlignment="1">
      <alignment horizontal="center" vertical="top" wrapText="1"/>
    </xf>
    <xf numFmtId="164" fontId="4" fillId="0" borderId="0" xfId="1" applyFont="1" applyBorder="1" applyAlignment="1">
      <alignment horizontal="center" vertical="center"/>
    </xf>
    <xf numFmtId="164" fontId="4" fillId="0" borderId="0" xfId="1" applyFont="1" applyAlignment="1">
      <alignment horizontal="center" vertical="center" wrapText="1"/>
    </xf>
    <xf numFmtId="164" fontId="4" fillId="0" borderId="0" xfId="1" applyFont="1" applyAlignment="1">
      <alignment horizontal="center"/>
    </xf>
    <xf numFmtId="164" fontId="4" fillId="0" borderId="0" xfId="1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168" fontId="15" fillId="0" borderId="5" xfId="0" applyNumberFormat="1" applyFont="1" applyFill="1" applyBorder="1" applyAlignment="1">
      <alignment horizontal="center" vertical="center"/>
    </xf>
    <xf numFmtId="0" fontId="16" fillId="0" borderId="7" xfId="0" applyFont="1" applyBorder="1" applyAlignment="1">
      <alignment vertical="top"/>
    </xf>
    <xf numFmtId="164" fontId="0" fillId="0" borderId="0" xfId="0" applyNumberFormat="1" applyAlignment="1"/>
    <xf numFmtId="0" fontId="13" fillId="0" borderId="0" xfId="0" applyFont="1" applyAlignment="1">
      <alignment horizontal="center"/>
    </xf>
    <xf numFmtId="164" fontId="4" fillId="0" borderId="0" xfId="1" applyFont="1"/>
    <xf numFmtId="164" fontId="15" fillId="0" borderId="0" xfId="1" applyFont="1" applyAlignment="1"/>
    <xf numFmtId="164" fontId="16" fillId="0" borderId="0" xfId="1" applyFont="1" applyBorder="1" applyAlignment="1">
      <alignment horizontal="left"/>
    </xf>
    <xf numFmtId="164" fontId="15" fillId="0" borderId="0" xfId="1" applyFont="1" applyBorder="1" applyAlignment="1">
      <alignment horizontal="left"/>
    </xf>
    <xf numFmtId="164" fontId="4" fillId="0" borderId="0" xfId="1" applyFont="1" applyBorder="1"/>
    <xf numFmtId="164" fontId="4" fillId="0" borderId="0" xfId="1" applyFont="1" applyBorder="1" applyAlignment="1">
      <alignment wrapText="1"/>
    </xf>
    <xf numFmtId="164" fontId="18" fillId="0" borderId="0" xfId="1" quotePrefix="1" applyFont="1" applyAlignment="1">
      <alignment horizontal="right" vertical="top" wrapText="1"/>
    </xf>
    <xf numFmtId="164" fontId="18" fillId="0" borderId="0" xfId="1" quotePrefix="1" applyFont="1" applyBorder="1" applyAlignment="1">
      <alignment vertical="top" wrapText="1"/>
    </xf>
    <xf numFmtId="164" fontId="18" fillId="0" borderId="0" xfId="1" quotePrefix="1" applyFont="1" applyAlignment="1">
      <alignment vertical="top" wrapText="1"/>
    </xf>
    <xf numFmtId="164" fontId="18" fillId="0" borderId="0" xfId="1" quotePrefix="1" applyFont="1" applyBorder="1" applyAlignment="1">
      <alignment horizontal="right" vertical="top" wrapText="1"/>
    </xf>
    <xf numFmtId="164" fontId="18" fillId="0" borderId="0" xfId="1" quotePrefix="1" applyFont="1" applyAlignment="1">
      <alignment horizontal="left" vertical="top" wrapText="1"/>
    </xf>
    <xf numFmtId="164" fontId="4" fillId="0" borderId="0" xfId="1" applyFont="1" applyAlignment="1">
      <alignment wrapText="1"/>
    </xf>
    <xf numFmtId="164" fontId="4" fillId="0" borderId="12" xfId="1" applyFont="1" applyBorder="1" applyAlignment="1">
      <alignment wrapText="1"/>
    </xf>
    <xf numFmtId="164" fontId="18" fillId="0" borderId="14" xfId="1" quotePrefix="1" applyFont="1" applyBorder="1" applyAlignment="1">
      <alignment vertical="top" wrapText="1"/>
    </xf>
    <xf numFmtId="164" fontId="15" fillId="0" borderId="0" xfId="1" applyFont="1" applyAlignment="1">
      <alignment horizontal="left" vertical="center"/>
    </xf>
    <xf numFmtId="164" fontId="4" fillId="0" borderId="1" xfId="1" applyFont="1" applyBorder="1" applyAlignment="1">
      <alignment wrapText="1"/>
    </xf>
    <xf numFmtId="164" fontId="15" fillId="0" borderId="0" xfId="1" applyFont="1" applyAlignment="1">
      <alignment horizontal="left" vertical="top"/>
    </xf>
    <xf numFmtId="164" fontId="18" fillId="0" borderId="0" xfId="1" applyFont="1" applyBorder="1" applyAlignment="1">
      <alignment horizontal="right" vertical="top" wrapText="1"/>
    </xf>
    <xf numFmtId="164" fontId="18" fillId="0" borderId="0" xfId="1" applyFont="1" applyBorder="1" applyAlignment="1">
      <alignment vertical="top" wrapText="1"/>
    </xf>
    <xf numFmtId="164" fontId="18" fillId="0" borderId="0" xfId="1" quotePrefix="1" applyFont="1" applyBorder="1" applyAlignment="1">
      <alignment horizontal="left" vertical="top" wrapText="1"/>
    </xf>
    <xf numFmtId="164" fontId="16" fillId="0" borderId="0" xfId="1" applyFont="1" applyAlignment="1">
      <alignment horizontal="left"/>
    </xf>
    <xf numFmtId="164" fontId="15" fillId="0" borderId="0" xfId="1" applyFont="1" applyAlignment="1">
      <alignment horizontal="left"/>
    </xf>
    <xf numFmtId="164" fontId="19" fillId="0" borderId="0" xfId="1" applyFont="1" applyAlignment="1">
      <alignment horizontal="left" vertical="top"/>
    </xf>
    <xf numFmtId="164" fontId="20" fillId="4" borderId="18" xfId="1" applyFont="1" applyFill="1" applyBorder="1" applyAlignment="1">
      <alignment horizontal="left" vertical="center"/>
    </xf>
    <xf numFmtId="164" fontId="19" fillId="0" borderId="0" xfId="1" applyFont="1" applyAlignment="1">
      <alignment horizontal="left" vertical="center"/>
    </xf>
    <xf numFmtId="164" fontId="19" fillId="0" borderId="23" xfId="1" applyFont="1" applyBorder="1" applyAlignment="1">
      <alignment horizontal="right" vertical="top" wrapText="1"/>
    </xf>
    <xf numFmtId="164" fontId="21" fillId="0" borderId="0" xfId="1" applyFont="1"/>
    <xf numFmtId="164" fontId="19" fillId="0" borderId="0" xfId="1" applyFont="1" applyAlignment="1">
      <alignment horizontal="left"/>
    </xf>
    <xf numFmtId="164" fontId="21" fillId="0" borderId="0" xfId="1" applyFont="1" applyAlignment="1"/>
    <xf numFmtId="164" fontId="0" fillId="0" borderId="0" xfId="1" applyFont="1"/>
    <xf numFmtId="0" fontId="4" fillId="0" borderId="0" xfId="0" applyFont="1" applyAlignment="1">
      <alignment horizontal="center" vertical="center"/>
    </xf>
    <xf numFmtId="0" fontId="4" fillId="0" borderId="0" xfId="0" applyFont="1" applyFill="1" applyAlignment="1"/>
    <xf numFmtId="0" fontId="15" fillId="0" borderId="9" xfId="0" applyFont="1" applyFill="1" applyBorder="1" applyAlignment="1">
      <alignment vertical="top" wrapText="1"/>
    </xf>
    <xf numFmtId="0" fontId="15" fillId="0" borderId="1" xfId="0" applyFont="1" applyFill="1" applyBorder="1" applyAlignment="1">
      <alignment horizontal="center" vertical="center"/>
    </xf>
    <xf numFmtId="165" fontId="15" fillId="0" borderId="1" xfId="0" applyNumberFormat="1" applyFont="1" applyFill="1" applyBorder="1" applyAlignment="1">
      <alignment horizontal="center" vertical="center"/>
    </xf>
    <xf numFmtId="167" fontId="15" fillId="0" borderId="1" xfId="0" applyNumberFormat="1" applyFont="1" applyFill="1" applyBorder="1" applyAlignment="1">
      <alignment horizontal="center" vertical="center"/>
    </xf>
    <xf numFmtId="166" fontId="15" fillId="0" borderId="1" xfId="0" applyNumberFormat="1" applyFont="1" applyFill="1" applyBorder="1" applyAlignment="1">
      <alignment horizontal="center" vertical="center"/>
    </xf>
    <xf numFmtId="168" fontId="15" fillId="0" borderId="1" xfId="0" applyNumberFormat="1" applyFont="1" applyFill="1" applyBorder="1" applyAlignment="1">
      <alignment horizontal="center" vertical="center"/>
    </xf>
    <xf numFmtId="0" fontId="14" fillId="0" borderId="9" xfId="0" applyFont="1" applyFill="1" applyBorder="1" applyAlignment="1">
      <alignment vertical="top" wrapText="1"/>
    </xf>
    <xf numFmtId="0" fontId="13" fillId="0" borderId="0" xfId="0" applyFont="1" applyFill="1" applyAlignment="1"/>
    <xf numFmtId="2" fontId="15" fillId="0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18" fillId="0" borderId="0" xfId="1" quotePrefix="1" applyNumberFormat="1" applyFont="1" applyBorder="1" applyAlignment="1">
      <alignment horizontal="left" vertical="top" wrapText="1"/>
    </xf>
    <xf numFmtId="0" fontId="18" fillId="3" borderId="0" xfId="1" applyNumberFormat="1" applyFont="1" applyFill="1" applyBorder="1" applyAlignment="1">
      <alignment horizontal="left" vertical="top" wrapText="1"/>
    </xf>
    <xf numFmtId="0" fontId="18" fillId="0" borderId="0" xfId="1" applyNumberFormat="1" applyFont="1" applyBorder="1" applyAlignment="1">
      <alignment horizontal="left" vertical="top" wrapText="1"/>
    </xf>
    <xf numFmtId="164" fontId="22" fillId="0" borderId="22" xfId="1" applyFont="1" applyFill="1" applyBorder="1" applyAlignment="1">
      <alignment horizontal="left" vertical="center"/>
    </xf>
    <xf numFmtId="164" fontId="22" fillId="0" borderId="0" xfId="1" applyFont="1" applyFill="1" applyAlignment="1">
      <alignment horizontal="left" vertical="center"/>
    </xf>
    <xf numFmtId="164" fontId="22" fillId="0" borderId="0" xfId="1" applyFont="1" applyFill="1" applyAlignment="1">
      <alignment horizontal="left" vertical="top"/>
    </xf>
    <xf numFmtId="164" fontId="20" fillId="0" borderId="23" xfId="1" applyFont="1" applyBorder="1" applyAlignment="1">
      <alignment horizontal="right" vertical="top"/>
    </xf>
    <xf numFmtId="164" fontId="20" fillId="5" borderId="0" xfId="1" applyFont="1" applyFill="1" applyAlignment="1">
      <alignment horizontal="left" vertical="top"/>
    </xf>
    <xf numFmtId="164" fontId="20" fillId="0" borderId="0" xfId="1" applyFont="1" applyAlignment="1">
      <alignment horizontal="left" vertical="top"/>
    </xf>
    <xf numFmtId="164" fontId="20" fillId="0" borderId="23" xfId="1" applyFont="1" applyBorder="1" applyAlignment="1">
      <alignment horizontal="right" vertical="top" wrapText="1"/>
    </xf>
    <xf numFmtId="164" fontId="25" fillId="0" borderId="0" xfId="1" applyFont="1"/>
    <xf numFmtId="164" fontId="15" fillId="0" borderId="0" xfId="1" applyFont="1" applyAlignment="1">
      <alignment horizontal="left"/>
    </xf>
    <xf numFmtId="164" fontId="18" fillId="0" borderId="0" xfId="1" quotePrefix="1" applyFont="1" applyAlignment="1">
      <alignment horizontal="left" vertical="top" wrapText="1"/>
    </xf>
    <xf numFmtId="164" fontId="18" fillId="0" borderId="0" xfId="1" quotePrefix="1" applyFont="1" applyBorder="1" applyAlignment="1">
      <alignment horizontal="left" vertical="top" wrapText="1"/>
    </xf>
    <xf numFmtId="0" fontId="15" fillId="0" borderId="0" xfId="0" applyFont="1" applyFill="1" applyAlignment="1">
      <alignment vertical="center"/>
    </xf>
    <xf numFmtId="0" fontId="15" fillId="0" borderId="0" xfId="0" applyFont="1" applyFill="1" applyAlignment="1">
      <alignment horizontal="center" vertical="center"/>
    </xf>
    <xf numFmtId="0" fontId="15" fillId="0" borderId="0" xfId="0" applyFont="1" applyFill="1" applyAlignment="1"/>
    <xf numFmtId="164" fontId="15" fillId="0" borderId="1" xfId="1" applyNumberFormat="1" applyFont="1" applyFill="1" applyBorder="1" applyAlignment="1">
      <alignment vertical="center" wrapText="1"/>
    </xf>
    <xf numFmtId="164" fontId="15" fillId="0" borderId="1" xfId="1" applyNumberFormat="1" applyFont="1" applyFill="1" applyBorder="1" applyAlignment="1">
      <alignment horizontal="center" vertical="center" wrapText="1"/>
    </xf>
    <xf numFmtId="164" fontId="15" fillId="0" borderId="1" xfId="1" applyNumberFormat="1" applyFont="1" applyFill="1" applyBorder="1" applyAlignment="1">
      <alignment vertical="top" wrapText="1"/>
    </xf>
    <xf numFmtId="164" fontId="15" fillId="0" borderId="1" xfId="1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 wrapText="1"/>
    </xf>
    <xf numFmtId="164" fontId="22" fillId="0" borderId="1" xfId="1" applyNumberFormat="1" applyFont="1" applyFill="1" applyBorder="1" applyAlignment="1">
      <alignment vertical="center"/>
    </xf>
    <xf numFmtId="164" fontId="22" fillId="0" borderId="1" xfId="1" applyNumberFormat="1" applyFont="1" applyFill="1" applyBorder="1" applyAlignment="1">
      <alignment horizontal="center" vertical="center"/>
    </xf>
    <xf numFmtId="164" fontId="13" fillId="0" borderId="1" xfId="1" applyNumberFormat="1" applyFont="1" applyFill="1" applyBorder="1" applyAlignment="1">
      <alignment horizontal="center" vertical="center"/>
    </xf>
    <xf numFmtId="0" fontId="15" fillId="0" borderId="0" xfId="0" applyFont="1" applyFill="1" applyAlignment="1">
      <alignment vertical="top"/>
    </xf>
    <xf numFmtId="0" fontId="18" fillId="0" borderId="0" xfId="1" applyNumberFormat="1" applyFont="1" applyFill="1" applyBorder="1" applyAlignment="1">
      <alignment horizontal="left" vertical="top" wrapText="1"/>
    </xf>
    <xf numFmtId="164" fontId="15" fillId="0" borderId="0" xfId="1" applyFont="1" applyAlignment="1">
      <alignment horizontal="left"/>
    </xf>
    <xf numFmtId="164" fontId="18" fillId="0" borderId="0" xfId="1" quotePrefix="1" applyFont="1" applyAlignment="1">
      <alignment horizontal="left" vertical="top" wrapText="1"/>
    </xf>
    <xf numFmtId="164" fontId="18" fillId="0" borderId="0" xfId="1" quotePrefix="1" applyFont="1" applyBorder="1" applyAlignment="1">
      <alignment horizontal="left" vertical="top" wrapText="1"/>
    </xf>
    <xf numFmtId="0" fontId="15" fillId="0" borderId="0" xfId="0" applyFont="1" applyAlignment="1">
      <alignment horizontal="justify" vertical="center"/>
    </xf>
    <xf numFmtId="0" fontId="15" fillId="0" borderId="1" xfId="0" applyFont="1" applyFill="1" applyBorder="1" applyAlignment="1">
      <alignment vertical="center" wrapText="1"/>
    </xf>
    <xf numFmtId="0" fontId="15" fillId="0" borderId="1" xfId="0" applyFont="1" applyFill="1" applyBorder="1" applyAlignment="1">
      <alignment horizontal="center" vertical="center" wrapText="1"/>
    </xf>
    <xf numFmtId="164" fontId="16" fillId="0" borderId="1" xfId="1" applyFont="1" applyFill="1" applyBorder="1" applyAlignment="1">
      <alignment horizontal="center" vertical="center" wrapText="1"/>
    </xf>
    <xf numFmtId="164" fontId="15" fillId="0" borderId="1" xfId="1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vertical="center" wrapText="1"/>
    </xf>
    <xf numFmtId="0" fontId="22" fillId="0" borderId="1" xfId="0" applyFont="1" applyFill="1" applyBorder="1" applyAlignment="1">
      <alignment vertical="center"/>
    </xf>
    <xf numFmtId="164" fontId="22" fillId="0" borderId="1" xfId="1" applyFont="1" applyFill="1" applyBorder="1" applyAlignment="1">
      <alignment horizontal="center" vertical="center"/>
    </xf>
    <xf numFmtId="164" fontId="18" fillId="0" borderId="0" xfId="1" quotePrefix="1" applyFont="1" applyAlignment="1">
      <alignment horizontal="left" vertical="top" wrapText="1"/>
    </xf>
    <xf numFmtId="164" fontId="18" fillId="0" borderId="0" xfId="1" quotePrefix="1" applyFont="1" applyBorder="1" applyAlignment="1">
      <alignment horizontal="left" vertical="top" wrapText="1"/>
    </xf>
    <xf numFmtId="164" fontId="15" fillId="0" borderId="0" xfId="1" applyFont="1" applyAlignment="1">
      <alignment horizontal="left"/>
    </xf>
    <xf numFmtId="0" fontId="15" fillId="0" borderId="0" xfId="0" applyFont="1" applyAlignment="1">
      <alignment horizontal="justify" vertical="center"/>
    </xf>
    <xf numFmtId="164" fontId="20" fillId="6" borderId="0" xfId="1" applyFont="1" applyFill="1" applyAlignment="1">
      <alignment horizontal="left" vertical="top"/>
    </xf>
    <xf numFmtId="0" fontId="15" fillId="0" borderId="25" xfId="0" applyFont="1" applyBorder="1" applyAlignment="1">
      <alignment horizontal="centerContinuous" vertical="center" wrapText="1"/>
    </xf>
    <xf numFmtId="0" fontId="15" fillId="0" borderId="27" xfId="0" applyFont="1" applyBorder="1" applyAlignment="1">
      <alignment horizontal="left" vertical="center"/>
    </xf>
    <xf numFmtId="0" fontId="15" fillId="0" borderId="24" xfId="0" applyFont="1" applyBorder="1" applyAlignment="1">
      <alignment horizontal="center" vertical="center" wrapText="1"/>
    </xf>
    <xf numFmtId="165" fontId="15" fillId="0" borderId="0" xfId="0" applyNumberFormat="1" applyFont="1" applyAlignment="1">
      <alignment horizontal="justify" vertical="center"/>
    </xf>
    <xf numFmtId="164" fontId="22" fillId="6" borderId="0" xfId="0" applyNumberFormat="1" applyFont="1" applyFill="1" applyAlignment="1">
      <alignment vertical="center" wrapText="1"/>
    </xf>
    <xf numFmtId="164" fontId="15" fillId="6" borderId="0" xfId="0" applyNumberFormat="1" applyFont="1" applyFill="1" applyAlignment="1">
      <alignment vertical="center" wrapText="1"/>
    </xf>
    <xf numFmtId="0" fontId="15" fillId="6" borderId="0" xfId="0" applyFont="1" applyFill="1" applyAlignment="1">
      <alignment horizontal="justify" vertical="center"/>
    </xf>
    <xf numFmtId="0" fontId="15" fillId="6" borderId="0" xfId="0" applyFont="1" applyFill="1" applyAlignment="1">
      <alignment horizontal="justify" vertical="center" wrapText="1"/>
    </xf>
    <xf numFmtId="0" fontId="15" fillId="6" borderId="0" xfId="0" applyFont="1" applyFill="1" applyAlignment="1">
      <alignment vertical="center" wrapText="1"/>
    </xf>
    <xf numFmtId="0" fontId="15" fillId="6" borderId="0" xfId="0" applyFont="1" applyFill="1" applyAlignment="1">
      <alignment vertical="center"/>
    </xf>
    <xf numFmtId="0" fontId="15" fillId="0" borderId="0" xfId="0" applyFont="1" applyAlignment="1">
      <alignment vertical="center"/>
    </xf>
    <xf numFmtId="165" fontId="16" fillId="6" borderId="6" xfId="0" applyNumberFormat="1" applyFont="1" applyFill="1" applyBorder="1" applyAlignment="1">
      <alignment horizontal="left" vertical="center"/>
    </xf>
    <xf numFmtId="0" fontId="15" fillId="6" borderId="26" xfId="0" applyFont="1" applyFill="1" applyBorder="1" applyAlignment="1">
      <alignment horizontal="left" vertical="center" wrapText="1"/>
    </xf>
    <xf numFmtId="0" fontId="15" fillId="6" borderId="5" xfId="0" applyFont="1" applyFill="1" applyBorder="1" applyAlignment="1">
      <alignment horizontal="center" vertical="center"/>
    </xf>
    <xf numFmtId="0" fontId="15" fillId="6" borderId="1" xfId="0" applyFont="1" applyFill="1" applyBorder="1" applyAlignment="1">
      <alignment horizontal="center" vertical="center"/>
    </xf>
    <xf numFmtId="165" fontId="15" fillId="6" borderId="1" xfId="0" applyNumberFormat="1" applyFont="1" applyFill="1" applyBorder="1" applyAlignment="1">
      <alignment horizontal="center" vertical="center"/>
    </xf>
    <xf numFmtId="165" fontId="15" fillId="6" borderId="6" xfId="0" applyNumberFormat="1" applyFont="1" applyFill="1" applyBorder="1" applyAlignment="1">
      <alignment horizontal="center" vertical="center"/>
    </xf>
    <xf numFmtId="165" fontId="16" fillId="6" borderId="6" xfId="0" applyNumberFormat="1" applyFont="1" applyFill="1" applyBorder="1" applyAlignment="1">
      <alignment horizontal="center" vertical="center"/>
    </xf>
    <xf numFmtId="165" fontId="15" fillId="6" borderId="5" xfId="0" applyNumberFormat="1" applyFont="1" applyFill="1" applyBorder="1" applyAlignment="1">
      <alignment horizontal="center" vertical="center"/>
    </xf>
    <xf numFmtId="166" fontId="15" fillId="6" borderId="5" xfId="0" applyNumberFormat="1" applyFont="1" applyFill="1" applyBorder="1" applyAlignment="1">
      <alignment horizontal="center" vertical="center"/>
    </xf>
    <xf numFmtId="167" fontId="15" fillId="6" borderId="5" xfId="0" applyNumberFormat="1" applyFont="1" applyFill="1" applyBorder="1" applyAlignment="1">
      <alignment horizontal="center" vertical="center"/>
    </xf>
    <xf numFmtId="168" fontId="15" fillId="6" borderId="5" xfId="0" applyNumberFormat="1" applyFont="1" applyFill="1" applyBorder="1" applyAlignment="1">
      <alignment horizontal="center" vertical="center"/>
    </xf>
    <xf numFmtId="0" fontId="15" fillId="0" borderId="0" xfId="0" applyFont="1" applyAlignment="1">
      <alignment horizontal="justify" vertical="center"/>
    </xf>
    <xf numFmtId="0" fontId="15" fillId="0" borderId="0" xfId="0" applyFont="1" applyAlignment="1">
      <alignment horizontal="justify" vertical="center"/>
    </xf>
    <xf numFmtId="0" fontId="15" fillId="0" borderId="31" xfId="0" applyFont="1" applyFill="1" applyBorder="1" applyAlignment="1">
      <alignment vertical="center" wrapText="1"/>
    </xf>
    <xf numFmtId="164" fontId="15" fillId="0" borderId="32" xfId="1" applyFont="1" applyFill="1" applyBorder="1" applyAlignment="1">
      <alignment horizontal="center" vertical="center"/>
    </xf>
    <xf numFmtId="0" fontId="22" fillId="0" borderId="33" xfId="0" applyFont="1" applyFill="1" applyBorder="1" applyAlignment="1">
      <alignment vertical="center"/>
    </xf>
    <xf numFmtId="164" fontId="15" fillId="0" borderId="34" xfId="1" applyFont="1" applyFill="1" applyBorder="1" applyAlignment="1">
      <alignment horizontal="center" vertical="center"/>
    </xf>
    <xf numFmtId="164" fontId="22" fillId="0" borderId="35" xfId="1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13" fillId="0" borderId="0" xfId="0" applyFont="1" applyAlignment="1">
      <alignment horizontal="center" wrapText="1"/>
    </xf>
    <xf numFmtId="0" fontId="13" fillId="0" borderId="0" xfId="0" applyFont="1" applyAlignment="1">
      <alignment horizontal="center"/>
    </xf>
    <xf numFmtId="164" fontId="13" fillId="0" borderId="0" xfId="1" applyFont="1" applyAlignment="1">
      <alignment horizontal="right"/>
    </xf>
    <xf numFmtId="0" fontId="4" fillId="0" borderId="0" xfId="0" applyFont="1" applyAlignment="1">
      <alignment horizontal="center" vertical="center"/>
    </xf>
    <xf numFmtId="0" fontId="6" fillId="0" borderId="0" xfId="2" applyFont="1" applyAlignment="1">
      <alignment horizontal="center"/>
    </xf>
    <xf numFmtId="164" fontId="12" fillId="0" borderId="2" xfId="1" applyFont="1" applyBorder="1" applyAlignment="1">
      <alignment horizontal="right" vertical="center"/>
    </xf>
    <xf numFmtId="164" fontId="12" fillId="0" borderId="4" xfId="1" applyFont="1" applyBorder="1" applyAlignment="1">
      <alignment horizontal="right" vertical="center"/>
    </xf>
    <xf numFmtId="164" fontId="12" fillId="0" borderId="3" xfId="1" applyFont="1" applyBorder="1" applyAlignment="1">
      <alignment horizontal="right" vertical="center"/>
    </xf>
    <xf numFmtId="0" fontId="10" fillId="0" borderId="2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8" fillId="0" borderId="0" xfId="2" applyFont="1" applyAlignment="1">
      <alignment horizontal="left"/>
    </xf>
    <xf numFmtId="164" fontId="20" fillId="4" borderId="15" xfId="1" applyFont="1" applyFill="1" applyBorder="1" applyAlignment="1">
      <alignment horizontal="left" vertical="center"/>
    </xf>
    <xf numFmtId="164" fontId="20" fillId="4" borderId="16" xfId="1" applyFont="1" applyFill="1" applyBorder="1" applyAlignment="1">
      <alignment horizontal="left" vertical="center"/>
    </xf>
    <xf numFmtId="164" fontId="20" fillId="4" borderId="17" xfId="1" applyFont="1" applyFill="1" applyBorder="1" applyAlignment="1">
      <alignment horizontal="left" vertical="center"/>
    </xf>
    <xf numFmtId="164" fontId="6" fillId="0" borderId="0" xfId="1" applyFont="1" applyAlignment="1">
      <alignment horizontal="center"/>
    </xf>
    <xf numFmtId="164" fontId="17" fillId="0" borderId="0" xfId="1" quotePrefix="1" applyFont="1" applyBorder="1" applyAlignment="1">
      <alignment horizontal="center" vertical="center" wrapText="1"/>
    </xf>
    <xf numFmtId="164" fontId="18" fillId="0" borderId="0" xfId="1" quotePrefix="1" applyFont="1" applyAlignment="1">
      <alignment horizontal="left" vertical="top" wrapText="1"/>
    </xf>
    <xf numFmtId="164" fontId="18" fillId="0" borderId="13" xfId="1" quotePrefix="1" applyFont="1" applyBorder="1" applyAlignment="1">
      <alignment horizontal="left" vertical="top" wrapText="1"/>
    </xf>
    <xf numFmtId="164" fontId="18" fillId="0" borderId="0" xfId="1" quotePrefix="1" applyFont="1" applyBorder="1" applyAlignment="1">
      <alignment horizontal="left" vertical="top" wrapText="1"/>
    </xf>
    <xf numFmtId="164" fontId="20" fillId="0" borderId="19" xfId="1" applyFont="1" applyBorder="1" applyAlignment="1">
      <alignment horizontal="left" vertical="top" wrapText="1"/>
    </xf>
    <xf numFmtId="164" fontId="20" fillId="0" borderId="20" xfId="1" applyFont="1" applyBorder="1" applyAlignment="1">
      <alignment horizontal="left" vertical="top" wrapText="1"/>
    </xf>
    <xf numFmtId="164" fontId="20" fillId="0" borderId="21" xfId="1" applyFont="1" applyBorder="1" applyAlignment="1">
      <alignment horizontal="left" vertical="top" wrapText="1"/>
    </xf>
    <xf numFmtId="164" fontId="22" fillId="0" borderId="19" xfId="1" applyFont="1" applyFill="1" applyBorder="1" applyAlignment="1">
      <alignment horizontal="left" vertical="center"/>
    </xf>
    <xf numFmtId="164" fontId="22" fillId="0" borderId="20" xfId="1" applyFont="1" applyFill="1" applyBorder="1" applyAlignment="1">
      <alignment horizontal="left" vertical="center"/>
    </xf>
    <xf numFmtId="164" fontId="22" fillId="0" borderId="21" xfId="1" applyFont="1" applyFill="1" applyBorder="1" applyAlignment="1">
      <alignment horizontal="left" vertical="center"/>
    </xf>
    <xf numFmtId="164" fontId="19" fillId="0" borderId="19" xfId="1" applyFont="1" applyBorder="1" applyAlignment="1">
      <alignment horizontal="left" vertical="top" wrapText="1"/>
    </xf>
    <xf numFmtId="164" fontId="19" fillId="0" borderId="20" xfId="1" applyFont="1" applyBorder="1" applyAlignment="1">
      <alignment horizontal="left" vertical="top" wrapText="1"/>
    </xf>
    <xf numFmtId="164" fontId="19" fillId="0" borderId="21" xfId="1" applyFont="1" applyBorder="1" applyAlignment="1">
      <alignment horizontal="left" vertical="top" wrapText="1"/>
    </xf>
    <xf numFmtId="164" fontId="22" fillId="0" borderId="0" xfId="1" applyFont="1" applyAlignment="1">
      <alignment horizontal="left"/>
    </xf>
    <xf numFmtId="164" fontId="15" fillId="0" borderId="0" xfId="1" applyFont="1" applyAlignment="1">
      <alignment horizontal="left"/>
    </xf>
    <xf numFmtId="0" fontId="4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center" wrapText="1"/>
    </xf>
    <xf numFmtId="0" fontId="15" fillId="0" borderId="0" xfId="0" applyFont="1" applyFill="1" applyAlignment="1">
      <alignment horizontal="left" vertical="top" wrapText="1"/>
    </xf>
    <xf numFmtId="164" fontId="14" fillId="0" borderId="2" xfId="1" applyNumberFormat="1" applyFont="1" applyFill="1" applyBorder="1" applyAlignment="1">
      <alignment horizontal="left" vertical="top" wrapText="1"/>
    </xf>
    <xf numFmtId="164" fontId="14" fillId="0" borderId="4" xfId="1" applyNumberFormat="1" applyFont="1" applyFill="1" applyBorder="1" applyAlignment="1">
      <alignment horizontal="left" vertical="top" wrapText="1"/>
    </xf>
    <xf numFmtId="164" fontId="14" fillId="0" borderId="3" xfId="1" applyNumberFormat="1" applyFont="1" applyFill="1" applyBorder="1" applyAlignment="1">
      <alignment horizontal="left" vertical="top" wrapText="1"/>
    </xf>
    <xf numFmtId="0" fontId="15" fillId="0" borderId="0" xfId="0" applyFont="1" applyAlignment="1">
      <alignment horizontal="justify" vertical="center"/>
    </xf>
    <xf numFmtId="0" fontId="15" fillId="0" borderId="0" xfId="0" applyFont="1" applyAlignment="1">
      <alignment horizontal="justify" vertical="center" wrapText="1"/>
    </xf>
    <xf numFmtId="0" fontId="15" fillId="0" borderId="0" xfId="0" applyFont="1" applyAlignment="1">
      <alignment horizontal="center" vertical="center"/>
    </xf>
    <xf numFmtId="0" fontId="14" fillId="6" borderId="7" xfId="0" applyFont="1" applyFill="1" applyBorder="1" applyAlignment="1">
      <alignment horizontal="left" vertical="center" wrapText="1"/>
    </xf>
    <xf numFmtId="0" fontId="14" fillId="6" borderId="4" xfId="0" applyFont="1" applyFill="1" applyBorder="1" applyAlignment="1">
      <alignment horizontal="left" vertical="center" wrapText="1"/>
    </xf>
    <xf numFmtId="0" fontId="14" fillId="6" borderId="3" xfId="0" applyFont="1" applyFill="1" applyBorder="1" applyAlignment="1">
      <alignment horizontal="left" vertical="center" wrapText="1"/>
    </xf>
    <xf numFmtId="0" fontId="15" fillId="6" borderId="0" xfId="0" applyFont="1" applyFill="1" applyAlignment="1">
      <alignment horizontal="left" vertical="center" wrapText="1"/>
    </xf>
    <xf numFmtId="0" fontId="22" fillId="6" borderId="0" xfId="0" applyFont="1" applyFill="1" applyAlignment="1">
      <alignment horizontal="left" vertical="center" wrapText="1"/>
    </xf>
    <xf numFmtId="0" fontId="14" fillId="6" borderId="29" xfId="0" applyFont="1" applyFill="1" applyBorder="1" applyAlignment="1">
      <alignment horizontal="left" vertical="center" wrapText="1"/>
    </xf>
    <xf numFmtId="0" fontId="14" fillId="6" borderId="30" xfId="0" applyFont="1" applyFill="1" applyBorder="1" applyAlignment="1">
      <alignment horizontal="left" vertical="center" wrapText="1"/>
    </xf>
    <xf numFmtId="0" fontId="14" fillId="6" borderId="28" xfId="0" applyFont="1" applyFill="1" applyBorder="1" applyAlignment="1">
      <alignment horizontal="left" vertical="center" wrapText="1"/>
    </xf>
  </cellXfs>
  <cellStyles count="11">
    <cellStyle name="S10 2" xfId="3"/>
    <cellStyle name="S12 2" xfId="4"/>
    <cellStyle name="S13 2" xfId="5"/>
    <cellStyle name="S14 2" xfId="6"/>
    <cellStyle name="S15 2" xfId="7"/>
    <cellStyle name="S7 2" xfId="8"/>
    <cellStyle name="S9 2" xfId="9"/>
    <cellStyle name="Обычный" xfId="0" builtinId="0"/>
    <cellStyle name="Обычный 2" xfId="2"/>
    <cellStyle name="Обычный 3" xfId="10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16"/>
  <sheetViews>
    <sheetView view="pageBreakPreview" zoomScale="85" zoomScaleSheetLayoutView="85" workbookViewId="0">
      <selection activeCell="A104" sqref="A104"/>
    </sheetView>
  </sheetViews>
  <sheetFormatPr defaultColWidth="9.140625" defaultRowHeight="12.75" x14ac:dyDescent="0.2"/>
  <cols>
    <col min="1" max="1" width="47.7109375" style="1" customWidth="1"/>
    <col min="2" max="2" width="16.28515625" style="39" bestFit="1" customWidth="1"/>
    <col min="3" max="3" width="12.85546875" style="15" customWidth="1"/>
    <col min="4" max="4" width="13.85546875" style="48" customWidth="1"/>
    <col min="5" max="5" width="15" style="48" customWidth="1"/>
    <col min="6" max="6" width="10.140625" style="1" bestFit="1" customWidth="1"/>
    <col min="7" max="16384" width="9.140625" style="1"/>
  </cols>
  <sheetData>
    <row r="1" spans="1:9" ht="14.25" x14ac:dyDescent="0.2">
      <c r="A1" s="183" t="s">
        <v>146</v>
      </c>
      <c r="B1" s="183"/>
      <c r="C1" s="183"/>
      <c r="D1" s="183"/>
      <c r="E1" s="183"/>
      <c r="I1" s="3"/>
    </row>
    <row r="2" spans="1:9" ht="31.5" customHeight="1" x14ac:dyDescent="0.2">
      <c r="A2" s="182" t="s">
        <v>147</v>
      </c>
      <c r="B2" s="182"/>
      <c r="C2" s="182"/>
      <c r="D2" s="182"/>
      <c r="E2" s="182"/>
      <c r="I2" s="3"/>
    </row>
    <row r="3" spans="1:9" ht="14.25" x14ac:dyDescent="0.2">
      <c r="A3" s="17" t="s">
        <v>6</v>
      </c>
      <c r="B3" s="38"/>
      <c r="C3" s="31"/>
      <c r="D3" s="184" t="s">
        <v>7</v>
      </c>
      <c r="E3" s="184"/>
      <c r="I3" s="3" t="s">
        <v>5</v>
      </c>
    </row>
    <row r="4" spans="1:9" x14ac:dyDescent="0.2">
      <c r="A4" s="14"/>
      <c r="I4" s="3"/>
    </row>
    <row r="5" spans="1:9" s="16" customFormat="1" ht="120" x14ac:dyDescent="0.2">
      <c r="A5" s="18" t="s">
        <v>2</v>
      </c>
      <c r="B5" s="18" t="s">
        <v>3</v>
      </c>
      <c r="C5" s="18" t="s">
        <v>0</v>
      </c>
      <c r="D5" s="49" t="s">
        <v>4</v>
      </c>
      <c r="E5" s="49" t="s">
        <v>1</v>
      </c>
      <c r="I5" s="3"/>
    </row>
    <row r="6" spans="1:9" s="28" customFormat="1" ht="15" x14ac:dyDescent="0.25">
      <c r="A6" s="35" t="s">
        <v>8</v>
      </c>
      <c r="B6" s="40"/>
      <c r="C6" s="40"/>
      <c r="D6" s="50"/>
      <c r="E6" s="51"/>
    </row>
    <row r="7" spans="1:9" s="27" customFormat="1" ht="15" x14ac:dyDescent="0.25">
      <c r="A7" s="36" t="s">
        <v>54</v>
      </c>
      <c r="B7" s="41" t="s">
        <v>21</v>
      </c>
      <c r="C7" s="41" t="s">
        <v>11</v>
      </c>
      <c r="D7" s="52">
        <f>E7</f>
        <v>6156.85</v>
      </c>
      <c r="E7" s="53">
        <v>6156.85</v>
      </c>
    </row>
    <row r="8" spans="1:9" s="28" customFormat="1" ht="15" x14ac:dyDescent="0.25">
      <c r="A8" s="35" t="s">
        <v>37</v>
      </c>
      <c r="B8" s="40"/>
      <c r="C8" s="40"/>
      <c r="D8" s="50"/>
      <c r="E8" s="51"/>
    </row>
    <row r="9" spans="1:9" s="28" customFormat="1" ht="15" x14ac:dyDescent="0.25">
      <c r="A9" s="36" t="s">
        <v>105</v>
      </c>
      <c r="B9" s="41" t="s">
        <v>22</v>
      </c>
      <c r="C9" s="41" t="s">
        <v>12</v>
      </c>
      <c r="D9" s="52">
        <f>E9</f>
        <v>97545.97</v>
      </c>
      <c r="E9" s="53">
        <v>97545.97</v>
      </c>
    </row>
    <row r="10" spans="1:9" s="28" customFormat="1" ht="15" x14ac:dyDescent="0.25">
      <c r="A10" s="36" t="s">
        <v>55</v>
      </c>
      <c r="B10" s="42">
        <v>1400</v>
      </c>
      <c r="C10" s="41" t="s">
        <v>12</v>
      </c>
      <c r="D10" s="52">
        <f t="shared" ref="D10:D15" si="0">E10/B10</f>
        <v>3.9500071428571428</v>
      </c>
      <c r="E10" s="53">
        <v>5530.01</v>
      </c>
    </row>
    <row r="11" spans="1:9" s="28" customFormat="1" ht="15" x14ac:dyDescent="0.25">
      <c r="A11" s="36" t="s">
        <v>121</v>
      </c>
      <c r="B11" s="42">
        <v>1</v>
      </c>
      <c r="C11" s="41" t="s">
        <v>122</v>
      </c>
      <c r="D11" s="52">
        <f t="shared" si="0"/>
        <v>2412.58</v>
      </c>
      <c r="E11" s="53">
        <v>2412.58</v>
      </c>
    </row>
    <row r="12" spans="1:9" s="28" customFormat="1" ht="45" x14ac:dyDescent="0.25">
      <c r="A12" s="36" t="s">
        <v>148</v>
      </c>
      <c r="B12" s="43">
        <v>5.8999999999999997E-2</v>
      </c>
      <c r="C12" s="41" t="s">
        <v>82</v>
      </c>
      <c r="D12" s="52">
        <f t="shared" si="0"/>
        <v>26118.813559322036</v>
      </c>
      <c r="E12" s="53">
        <v>1541.01</v>
      </c>
    </row>
    <row r="13" spans="1:9" s="28" customFormat="1" ht="30" x14ac:dyDescent="0.25">
      <c r="A13" s="36" t="s">
        <v>140</v>
      </c>
      <c r="B13" s="44">
        <v>0.02</v>
      </c>
      <c r="C13" s="41" t="s">
        <v>17</v>
      </c>
      <c r="D13" s="52">
        <f t="shared" si="0"/>
        <v>6135.5</v>
      </c>
      <c r="E13" s="53">
        <v>122.71</v>
      </c>
    </row>
    <row r="14" spans="1:9" s="28" customFormat="1" ht="15" x14ac:dyDescent="0.25">
      <c r="A14" s="36" t="s">
        <v>106</v>
      </c>
      <c r="B14" s="42">
        <v>1</v>
      </c>
      <c r="C14" s="41" t="s">
        <v>13</v>
      </c>
      <c r="D14" s="52">
        <f t="shared" si="0"/>
        <v>1147.6099999999999</v>
      </c>
      <c r="E14" s="53">
        <v>1147.6099999999999</v>
      </c>
    </row>
    <row r="15" spans="1:9" s="28" customFormat="1" ht="15" x14ac:dyDescent="0.25">
      <c r="A15" s="36" t="s">
        <v>107</v>
      </c>
      <c r="B15" s="42">
        <v>2</v>
      </c>
      <c r="C15" s="41" t="s">
        <v>13</v>
      </c>
      <c r="D15" s="52">
        <f t="shared" si="0"/>
        <v>752.71</v>
      </c>
      <c r="E15" s="53">
        <v>1505.42</v>
      </c>
    </row>
    <row r="16" spans="1:9" s="28" customFormat="1" ht="15" x14ac:dyDescent="0.25">
      <c r="A16" s="37" t="s">
        <v>53</v>
      </c>
      <c r="B16" s="40"/>
      <c r="C16" s="40"/>
      <c r="D16" s="50"/>
      <c r="E16" s="51"/>
    </row>
    <row r="17" spans="1:5" s="28" customFormat="1" ht="30" x14ac:dyDescent="0.25">
      <c r="A17" s="36" t="s">
        <v>56</v>
      </c>
      <c r="B17" s="41" t="s">
        <v>21</v>
      </c>
      <c r="C17" s="41" t="s">
        <v>11</v>
      </c>
      <c r="D17" s="52">
        <f>E17</f>
        <v>94720.8</v>
      </c>
      <c r="E17" s="53">
        <v>94720.8</v>
      </c>
    </row>
    <row r="18" spans="1:5" s="28" customFormat="1" ht="15" x14ac:dyDescent="0.25">
      <c r="A18" s="35" t="s">
        <v>142</v>
      </c>
      <c r="B18" s="40"/>
      <c r="C18" s="40"/>
      <c r="D18" s="50"/>
      <c r="E18" s="51"/>
    </row>
    <row r="19" spans="1:5" s="28" customFormat="1" ht="15" x14ac:dyDescent="0.25">
      <c r="A19" s="36" t="s">
        <v>143</v>
      </c>
      <c r="B19" s="41" t="s">
        <v>22</v>
      </c>
      <c r="C19" s="41" t="s">
        <v>11</v>
      </c>
      <c r="D19" s="52">
        <f>E19</f>
        <v>1596.6</v>
      </c>
      <c r="E19" s="53">
        <v>1596.6</v>
      </c>
    </row>
    <row r="20" spans="1:5" s="28" customFormat="1" ht="15" x14ac:dyDescent="0.25">
      <c r="A20" s="37" t="s">
        <v>93</v>
      </c>
      <c r="B20" s="40"/>
      <c r="C20" s="40"/>
      <c r="D20" s="50"/>
      <c r="E20" s="51"/>
    </row>
    <row r="21" spans="1:5" s="28" customFormat="1" ht="15" x14ac:dyDescent="0.25">
      <c r="A21" s="36" t="s">
        <v>94</v>
      </c>
      <c r="B21" s="41" t="s">
        <v>22</v>
      </c>
      <c r="C21" s="41" t="s">
        <v>11</v>
      </c>
      <c r="D21" s="52">
        <f>E21</f>
        <v>9773.42</v>
      </c>
      <c r="E21" s="53">
        <v>9773.42</v>
      </c>
    </row>
    <row r="22" spans="1:5" s="28" customFormat="1" ht="30" x14ac:dyDescent="0.25">
      <c r="A22" s="36" t="s">
        <v>95</v>
      </c>
      <c r="B22" s="41" t="s">
        <v>101</v>
      </c>
      <c r="C22" s="41" t="s">
        <v>11</v>
      </c>
      <c r="D22" s="52">
        <f t="shared" ref="D22:D23" si="1">E22</f>
        <v>3317.92</v>
      </c>
      <c r="E22" s="53">
        <v>3317.92</v>
      </c>
    </row>
    <row r="23" spans="1:5" s="28" customFormat="1" ht="15" x14ac:dyDescent="0.25">
      <c r="A23" s="36" t="s">
        <v>96</v>
      </c>
      <c r="B23" s="41" t="s">
        <v>101</v>
      </c>
      <c r="C23" s="41" t="s">
        <v>11</v>
      </c>
      <c r="D23" s="52">
        <f t="shared" si="1"/>
        <v>2814.8</v>
      </c>
      <c r="E23" s="53">
        <v>2814.8</v>
      </c>
    </row>
    <row r="24" spans="1:5" s="28" customFormat="1" ht="30" x14ac:dyDescent="0.25">
      <c r="A24" s="36" t="s">
        <v>97</v>
      </c>
      <c r="B24" s="41" t="s">
        <v>22</v>
      </c>
      <c r="C24" s="41" t="s">
        <v>11</v>
      </c>
      <c r="D24" s="52">
        <f>E24</f>
        <v>3999.99</v>
      </c>
      <c r="E24" s="53">
        <v>3999.99</v>
      </c>
    </row>
    <row r="25" spans="1:5" s="28" customFormat="1" ht="15" x14ac:dyDescent="0.25">
      <c r="A25" s="37" t="s">
        <v>38</v>
      </c>
      <c r="B25" s="40"/>
      <c r="C25" s="40"/>
      <c r="D25" s="50"/>
      <c r="E25" s="51"/>
    </row>
    <row r="26" spans="1:5" s="28" customFormat="1" ht="30" x14ac:dyDescent="0.25">
      <c r="A26" s="36" t="s">
        <v>57</v>
      </c>
      <c r="B26" s="41" t="s">
        <v>22</v>
      </c>
      <c r="C26" s="41" t="s">
        <v>11</v>
      </c>
      <c r="D26" s="52">
        <f>E26</f>
        <v>6382.89</v>
      </c>
      <c r="E26" s="53">
        <v>6382.89</v>
      </c>
    </row>
    <row r="27" spans="1:5" s="28" customFormat="1" ht="15" x14ac:dyDescent="0.25">
      <c r="A27" s="37" t="s">
        <v>39</v>
      </c>
      <c r="B27" s="40"/>
      <c r="C27" s="40"/>
      <c r="D27" s="50"/>
      <c r="E27" s="51"/>
    </row>
    <row r="28" spans="1:5" s="28" customFormat="1" ht="15" x14ac:dyDescent="0.25">
      <c r="A28" s="36" t="s">
        <v>108</v>
      </c>
      <c r="B28" s="42">
        <v>1</v>
      </c>
      <c r="C28" s="41" t="s">
        <v>103</v>
      </c>
      <c r="D28" s="52">
        <f t="shared" ref="D28:D48" si="2">E28/B28</f>
        <v>78.489999999999995</v>
      </c>
      <c r="E28" s="53">
        <v>78.489999999999995</v>
      </c>
    </row>
    <row r="29" spans="1:5" s="28" customFormat="1" ht="15" x14ac:dyDescent="0.25">
      <c r="A29" s="36" t="s">
        <v>58</v>
      </c>
      <c r="B29" s="42">
        <v>1</v>
      </c>
      <c r="C29" s="41" t="s">
        <v>14</v>
      </c>
      <c r="D29" s="52">
        <f t="shared" si="2"/>
        <v>796.94</v>
      </c>
      <c r="E29" s="53">
        <v>796.94</v>
      </c>
    </row>
    <row r="30" spans="1:5" s="28" customFormat="1" ht="15" x14ac:dyDescent="0.25">
      <c r="A30" s="36" t="s">
        <v>98</v>
      </c>
      <c r="B30" s="44">
        <v>0.09</v>
      </c>
      <c r="C30" s="41" t="s">
        <v>15</v>
      </c>
      <c r="D30" s="52">
        <f t="shared" si="2"/>
        <v>4450.7777777777783</v>
      </c>
      <c r="E30" s="53">
        <v>400.57</v>
      </c>
    </row>
    <row r="31" spans="1:5" s="28" customFormat="1" ht="30.75" customHeight="1" x14ac:dyDescent="0.25">
      <c r="A31" s="36" t="s">
        <v>123</v>
      </c>
      <c r="B31" s="44">
        <v>2.4500000000000002</v>
      </c>
      <c r="C31" s="41" t="s">
        <v>16</v>
      </c>
      <c r="D31" s="52">
        <f t="shared" si="2"/>
        <v>1582.7836734693876</v>
      </c>
      <c r="E31" s="53">
        <v>3877.82</v>
      </c>
    </row>
    <row r="32" spans="1:5" s="28" customFormat="1" ht="15" x14ac:dyDescent="0.25">
      <c r="A32" s="36" t="s">
        <v>74</v>
      </c>
      <c r="B32" s="44">
        <v>0.03</v>
      </c>
      <c r="C32" s="41" t="s">
        <v>75</v>
      </c>
      <c r="D32" s="52">
        <f t="shared" si="2"/>
        <v>23406.666666666668</v>
      </c>
      <c r="E32" s="53">
        <v>702.2</v>
      </c>
    </row>
    <row r="33" spans="1:5" s="28" customFormat="1" ht="30" x14ac:dyDescent="0.25">
      <c r="A33" s="36" t="s">
        <v>59</v>
      </c>
      <c r="B33" s="42">
        <v>2</v>
      </c>
      <c r="C33" s="41" t="s">
        <v>16</v>
      </c>
      <c r="D33" s="52">
        <f t="shared" si="2"/>
        <v>1559.095</v>
      </c>
      <c r="E33" s="53">
        <v>3118.19</v>
      </c>
    </row>
    <row r="34" spans="1:5" s="28" customFormat="1" ht="15" x14ac:dyDescent="0.25">
      <c r="A34" s="36" t="s">
        <v>60</v>
      </c>
      <c r="B34" s="44">
        <v>0.03</v>
      </c>
      <c r="C34" s="41" t="s">
        <v>17</v>
      </c>
      <c r="D34" s="52">
        <f t="shared" si="2"/>
        <v>24244.666666666668</v>
      </c>
      <c r="E34" s="53">
        <v>727.34</v>
      </c>
    </row>
    <row r="35" spans="1:5" s="28" customFormat="1" ht="30" x14ac:dyDescent="0.25">
      <c r="A35" s="36" t="s">
        <v>61</v>
      </c>
      <c r="B35" s="42">
        <v>1</v>
      </c>
      <c r="C35" s="41" t="s">
        <v>14</v>
      </c>
      <c r="D35" s="52">
        <f t="shared" si="2"/>
        <v>384.58</v>
      </c>
      <c r="E35" s="53">
        <v>384.58</v>
      </c>
    </row>
    <row r="36" spans="1:5" s="28" customFormat="1" ht="15" x14ac:dyDescent="0.25">
      <c r="A36" s="36" t="s">
        <v>76</v>
      </c>
      <c r="B36" s="61">
        <v>1.1000000000000001</v>
      </c>
      <c r="C36" s="41" t="s">
        <v>15</v>
      </c>
      <c r="D36" s="52">
        <f t="shared" si="2"/>
        <v>12492.090909090908</v>
      </c>
      <c r="E36" s="53">
        <v>13741.3</v>
      </c>
    </row>
    <row r="37" spans="1:5" s="28" customFormat="1" ht="30" x14ac:dyDescent="0.25">
      <c r="A37" s="36" t="s">
        <v>62</v>
      </c>
      <c r="B37" s="42">
        <v>5</v>
      </c>
      <c r="C37" s="41" t="s">
        <v>18</v>
      </c>
      <c r="D37" s="52">
        <f t="shared" si="2"/>
        <v>151.42000000000002</v>
      </c>
      <c r="E37" s="53">
        <v>757.1</v>
      </c>
    </row>
    <row r="38" spans="1:5" s="28" customFormat="1" ht="15" x14ac:dyDescent="0.25">
      <c r="A38" s="36" t="s">
        <v>102</v>
      </c>
      <c r="B38" s="42">
        <v>1</v>
      </c>
      <c r="C38" s="41" t="s">
        <v>103</v>
      </c>
      <c r="D38" s="52">
        <f t="shared" si="2"/>
        <v>63.33</v>
      </c>
      <c r="E38" s="53">
        <v>63.33</v>
      </c>
    </row>
    <row r="39" spans="1:5" s="28" customFormat="1" ht="15" x14ac:dyDescent="0.25">
      <c r="A39" s="36" t="s">
        <v>99</v>
      </c>
      <c r="B39" s="42">
        <v>1</v>
      </c>
      <c r="C39" s="41" t="s">
        <v>13</v>
      </c>
      <c r="D39" s="52">
        <f t="shared" si="2"/>
        <v>4978.5200000000004</v>
      </c>
      <c r="E39" s="53">
        <v>4978.5200000000004</v>
      </c>
    </row>
    <row r="40" spans="1:5" s="28" customFormat="1" ht="15" x14ac:dyDescent="0.25">
      <c r="A40" s="36" t="s">
        <v>63</v>
      </c>
      <c r="B40" s="42">
        <v>1</v>
      </c>
      <c r="C40" s="41" t="s">
        <v>13</v>
      </c>
      <c r="D40" s="52">
        <f t="shared" si="2"/>
        <v>387.91</v>
      </c>
      <c r="E40" s="53">
        <v>387.91</v>
      </c>
    </row>
    <row r="41" spans="1:5" s="28" customFormat="1" ht="15" x14ac:dyDescent="0.25">
      <c r="A41" s="36" t="s">
        <v>141</v>
      </c>
      <c r="B41" s="42">
        <v>1</v>
      </c>
      <c r="C41" s="41" t="s">
        <v>13</v>
      </c>
      <c r="D41" s="52">
        <f t="shared" si="2"/>
        <v>158.26</v>
      </c>
      <c r="E41" s="53">
        <v>158.26</v>
      </c>
    </row>
    <row r="42" spans="1:5" s="28" customFormat="1" ht="30" customHeight="1" x14ac:dyDescent="0.25">
      <c r="A42" s="36" t="s">
        <v>110</v>
      </c>
      <c r="B42" s="42">
        <v>1</v>
      </c>
      <c r="C42" s="41" t="s">
        <v>109</v>
      </c>
      <c r="D42" s="52">
        <f t="shared" si="2"/>
        <v>118.66</v>
      </c>
      <c r="E42" s="53">
        <v>118.66</v>
      </c>
    </row>
    <row r="43" spans="1:5" s="28" customFormat="1" ht="15" x14ac:dyDescent="0.25">
      <c r="A43" s="36" t="s">
        <v>144</v>
      </c>
      <c r="B43" s="42">
        <v>1</v>
      </c>
      <c r="C43" s="41" t="s">
        <v>109</v>
      </c>
      <c r="D43" s="52">
        <f t="shared" si="2"/>
        <v>652.82000000000005</v>
      </c>
      <c r="E43" s="53">
        <v>652.82000000000005</v>
      </c>
    </row>
    <row r="44" spans="1:5" s="28" customFormat="1" ht="15" x14ac:dyDescent="0.25">
      <c r="A44" s="36" t="s">
        <v>149</v>
      </c>
      <c r="B44" s="42">
        <v>1</v>
      </c>
      <c r="C44" s="41" t="s">
        <v>13</v>
      </c>
      <c r="D44" s="52">
        <f t="shared" si="2"/>
        <v>157.38999999999999</v>
      </c>
      <c r="E44" s="53">
        <v>157.38999999999999</v>
      </c>
    </row>
    <row r="45" spans="1:5" s="28" customFormat="1" ht="30.75" customHeight="1" x14ac:dyDescent="0.25">
      <c r="A45" s="36" t="s">
        <v>64</v>
      </c>
      <c r="B45" s="42">
        <v>1</v>
      </c>
      <c r="C45" s="41" t="s">
        <v>19</v>
      </c>
      <c r="D45" s="52">
        <f t="shared" si="2"/>
        <v>542.77</v>
      </c>
      <c r="E45" s="53">
        <v>542.77</v>
      </c>
    </row>
    <row r="46" spans="1:5" s="28" customFormat="1" ht="30" x14ac:dyDescent="0.25">
      <c r="A46" s="36" t="s">
        <v>150</v>
      </c>
      <c r="B46" s="44">
        <v>0.01</v>
      </c>
      <c r="C46" s="41" t="s">
        <v>17</v>
      </c>
      <c r="D46" s="52">
        <f t="shared" si="2"/>
        <v>49920</v>
      </c>
      <c r="E46" s="53">
        <v>499.2</v>
      </c>
    </row>
    <row r="47" spans="1:5" s="28" customFormat="1" ht="15" x14ac:dyDescent="0.25">
      <c r="A47" s="36" t="s">
        <v>65</v>
      </c>
      <c r="B47" s="42">
        <v>29</v>
      </c>
      <c r="C47" s="41" t="s">
        <v>19</v>
      </c>
      <c r="D47" s="52">
        <f t="shared" si="2"/>
        <v>226.88758620689654</v>
      </c>
      <c r="E47" s="53">
        <v>6579.74</v>
      </c>
    </row>
    <row r="48" spans="1:5" s="28" customFormat="1" ht="15" x14ac:dyDescent="0.25">
      <c r="A48" s="36" t="s">
        <v>151</v>
      </c>
      <c r="B48" s="42">
        <v>1</v>
      </c>
      <c r="C48" s="41" t="s">
        <v>152</v>
      </c>
      <c r="D48" s="52">
        <f t="shared" si="2"/>
        <v>952.04</v>
      </c>
      <c r="E48" s="53">
        <v>952.04</v>
      </c>
    </row>
    <row r="49" spans="1:5" s="28" customFormat="1" ht="15" x14ac:dyDescent="0.25">
      <c r="A49" s="35" t="s">
        <v>40</v>
      </c>
      <c r="B49" s="40"/>
      <c r="C49" s="40"/>
      <c r="D49" s="50"/>
      <c r="E49" s="51"/>
    </row>
    <row r="50" spans="1:5" s="28" customFormat="1" ht="15" x14ac:dyDescent="0.25">
      <c r="A50" s="36" t="s">
        <v>124</v>
      </c>
      <c r="B50" s="61">
        <v>0.1</v>
      </c>
      <c r="C50" s="41" t="s">
        <v>125</v>
      </c>
      <c r="D50" s="52">
        <f t="shared" ref="D50:D63" si="3">E50/B50</f>
        <v>1855.8</v>
      </c>
      <c r="E50" s="53">
        <v>185.58</v>
      </c>
    </row>
    <row r="51" spans="1:5" s="28" customFormat="1" ht="15" x14ac:dyDescent="0.25">
      <c r="A51" s="36" t="s">
        <v>111</v>
      </c>
      <c r="B51" s="44">
        <v>0.17</v>
      </c>
      <c r="C51" s="41" t="s">
        <v>16</v>
      </c>
      <c r="D51" s="52">
        <f t="shared" si="3"/>
        <v>1427.4705882352939</v>
      </c>
      <c r="E51" s="53">
        <v>242.67</v>
      </c>
    </row>
    <row r="52" spans="1:5" s="28" customFormat="1" ht="30" x14ac:dyDescent="0.25">
      <c r="A52" s="36" t="s">
        <v>66</v>
      </c>
      <c r="B52" s="43">
        <v>2.0350000000000001</v>
      </c>
      <c r="C52" s="41" t="s">
        <v>16</v>
      </c>
      <c r="D52" s="52">
        <f t="shared" si="3"/>
        <v>1557.125307125307</v>
      </c>
      <c r="E52" s="53">
        <v>3168.75</v>
      </c>
    </row>
    <row r="53" spans="1:5" s="28" customFormat="1" ht="30" x14ac:dyDescent="0.25">
      <c r="A53" s="36" t="s">
        <v>126</v>
      </c>
      <c r="B53" s="43">
        <v>2.4590000000000001</v>
      </c>
      <c r="C53" s="41" t="s">
        <v>16</v>
      </c>
      <c r="D53" s="52">
        <f t="shared" si="3"/>
        <v>1568.8003253355021</v>
      </c>
      <c r="E53" s="53">
        <v>3857.68</v>
      </c>
    </row>
    <row r="54" spans="1:5" s="28" customFormat="1" ht="30" x14ac:dyDescent="0.25">
      <c r="A54" s="36" t="s">
        <v>137</v>
      </c>
      <c r="B54" s="42">
        <v>70</v>
      </c>
      <c r="C54" s="41" t="s">
        <v>67</v>
      </c>
      <c r="D54" s="52">
        <f t="shared" si="3"/>
        <v>43.532857142857146</v>
      </c>
      <c r="E54" s="53">
        <v>3047.3</v>
      </c>
    </row>
    <row r="55" spans="1:5" s="28" customFormat="1" ht="30" x14ac:dyDescent="0.25">
      <c r="A55" s="36" t="s">
        <v>138</v>
      </c>
      <c r="B55" s="42">
        <v>60</v>
      </c>
      <c r="C55" s="41" t="s">
        <v>67</v>
      </c>
      <c r="D55" s="52">
        <f t="shared" si="3"/>
        <v>68.714166666666671</v>
      </c>
      <c r="E55" s="53">
        <v>4122.8500000000004</v>
      </c>
    </row>
    <row r="56" spans="1:5" s="28" customFormat="1" ht="30" x14ac:dyDescent="0.25">
      <c r="A56" s="36" t="s">
        <v>100</v>
      </c>
      <c r="B56" s="42">
        <v>90</v>
      </c>
      <c r="C56" s="41" t="s">
        <v>67</v>
      </c>
      <c r="D56" s="52">
        <f t="shared" si="3"/>
        <v>67.36699999999999</v>
      </c>
      <c r="E56" s="53">
        <v>6063.03</v>
      </c>
    </row>
    <row r="57" spans="1:5" s="28" customFormat="1" ht="30" x14ac:dyDescent="0.25">
      <c r="A57" s="36" t="s">
        <v>127</v>
      </c>
      <c r="B57" s="42">
        <v>85</v>
      </c>
      <c r="C57" s="41" t="s">
        <v>67</v>
      </c>
      <c r="D57" s="52">
        <f t="shared" si="3"/>
        <v>92.530705882352933</v>
      </c>
      <c r="E57" s="53">
        <v>7865.11</v>
      </c>
    </row>
    <row r="58" spans="1:5" s="28" customFormat="1" ht="45" x14ac:dyDescent="0.25">
      <c r="A58" s="36" t="s">
        <v>128</v>
      </c>
      <c r="B58" s="43">
        <v>3.448</v>
      </c>
      <c r="C58" s="41" t="s">
        <v>16</v>
      </c>
      <c r="D58" s="52">
        <f t="shared" si="3"/>
        <v>2058.9037122969839</v>
      </c>
      <c r="E58" s="53">
        <v>7099.1</v>
      </c>
    </row>
    <row r="59" spans="1:5" s="28" customFormat="1" ht="30" x14ac:dyDescent="0.25">
      <c r="A59" s="36" t="s">
        <v>153</v>
      </c>
      <c r="B59" s="61">
        <v>0.2</v>
      </c>
      <c r="C59" s="41" t="s">
        <v>154</v>
      </c>
      <c r="D59" s="52">
        <f t="shared" si="3"/>
        <v>1790.8</v>
      </c>
      <c r="E59" s="53">
        <v>358.16</v>
      </c>
    </row>
    <row r="60" spans="1:5" s="28" customFormat="1" ht="15" x14ac:dyDescent="0.25">
      <c r="A60" s="36" t="s">
        <v>113</v>
      </c>
      <c r="B60" s="44">
        <v>0.05</v>
      </c>
      <c r="C60" s="41" t="s">
        <v>16</v>
      </c>
      <c r="D60" s="52">
        <f t="shared" si="3"/>
        <v>2056.6</v>
      </c>
      <c r="E60" s="53">
        <v>102.83</v>
      </c>
    </row>
    <row r="61" spans="1:5" s="28" customFormat="1" ht="15" x14ac:dyDescent="0.25">
      <c r="A61" s="36" t="s">
        <v>114</v>
      </c>
      <c r="B61" s="44">
        <v>0.02</v>
      </c>
      <c r="C61" s="41" t="s">
        <v>83</v>
      </c>
      <c r="D61" s="52">
        <f t="shared" si="3"/>
        <v>32450.5</v>
      </c>
      <c r="E61" s="53">
        <v>649.01</v>
      </c>
    </row>
    <row r="62" spans="1:5" s="28" customFormat="1" ht="15" x14ac:dyDescent="0.25">
      <c r="A62" s="36" t="s">
        <v>129</v>
      </c>
      <c r="B62" s="43">
        <v>1.4E-2</v>
      </c>
      <c r="C62" s="41" t="s">
        <v>82</v>
      </c>
      <c r="D62" s="52">
        <f t="shared" si="3"/>
        <v>11791.428571428572</v>
      </c>
      <c r="E62" s="53">
        <v>165.08</v>
      </c>
    </row>
    <row r="63" spans="1:5" s="28" customFormat="1" ht="30" x14ac:dyDescent="0.25">
      <c r="A63" s="36" t="s">
        <v>84</v>
      </c>
      <c r="B63" s="44">
        <v>0.01</v>
      </c>
      <c r="C63" s="41" t="s">
        <v>17</v>
      </c>
      <c r="D63" s="52">
        <f t="shared" si="3"/>
        <v>41662</v>
      </c>
      <c r="E63" s="53">
        <v>416.62</v>
      </c>
    </row>
    <row r="64" spans="1:5" s="28" customFormat="1" ht="15" x14ac:dyDescent="0.25">
      <c r="A64" s="35" t="s">
        <v>77</v>
      </c>
      <c r="B64" s="40"/>
      <c r="C64" s="40"/>
      <c r="D64" s="50"/>
      <c r="E64" s="51"/>
    </row>
    <row r="65" spans="1:5" s="28" customFormat="1" ht="15" customHeight="1" x14ac:dyDescent="0.25">
      <c r="A65" s="36" t="s">
        <v>78</v>
      </c>
      <c r="B65" s="41" t="s">
        <v>86</v>
      </c>
      <c r="C65" s="41" t="s">
        <v>11</v>
      </c>
      <c r="D65" s="52">
        <f>E65/12</f>
        <v>1800</v>
      </c>
      <c r="E65" s="53">
        <v>21600</v>
      </c>
    </row>
    <row r="66" spans="1:5" s="28" customFormat="1" ht="15" customHeight="1" x14ac:dyDescent="0.25">
      <c r="A66" s="37" t="s">
        <v>79</v>
      </c>
      <c r="B66" s="40"/>
      <c r="C66" s="40"/>
      <c r="D66" s="50"/>
      <c r="E66" s="51"/>
    </row>
    <row r="67" spans="1:5" s="28" customFormat="1" ht="15" customHeight="1" x14ac:dyDescent="0.25">
      <c r="A67" s="36" t="s">
        <v>80</v>
      </c>
      <c r="B67" s="41" t="s">
        <v>22</v>
      </c>
      <c r="C67" s="41" t="s">
        <v>11</v>
      </c>
      <c r="D67" s="52">
        <f>E67</f>
        <v>5094.04</v>
      </c>
      <c r="E67" s="53">
        <v>5094.04</v>
      </c>
    </row>
    <row r="68" spans="1:5" s="28" customFormat="1" ht="15" x14ac:dyDescent="0.25">
      <c r="A68" s="35" t="s">
        <v>41</v>
      </c>
      <c r="B68" s="40"/>
      <c r="C68" s="40"/>
      <c r="D68" s="50"/>
      <c r="E68" s="51"/>
    </row>
    <row r="69" spans="1:5" s="28" customFormat="1" ht="15" x14ac:dyDescent="0.25">
      <c r="A69" s="36" t="s">
        <v>155</v>
      </c>
      <c r="B69" s="42">
        <v>6</v>
      </c>
      <c r="C69" s="41" t="s">
        <v>13</v>
      </c>
      <c r="D69" s="52">
        <f t="shared" ref="D69:D77" si="4">E69/B69</f>
        <v>1515.6949999999999</v>
      </c>
      <c r="E69" s="53">
        <v>9094.17</v>
      </c>
    </row>
    <row r="70" spans="1:5" s="28" customFormat="1" ht="15" customHeight="1" x14ac:dyDescent="0.25">
      <c r="A70" s="36" t="s">
        <v>156</v>
      </c>
      <c r="B70" s="44">
        <v>0.02</v>
      </c>
      <c r="C70" s="41" t="s">
        <v>83</v>
      </c>
      <c r="D70" s="52">
        <f t="shared" si="4"/>
        <v>92178</v>
      </c>
      <c r="E70" s="53">
        <v>1843.56</v>
      </c>
    </row>
    <row r="71" spans="1:5" s="28" customFormat="1" ht="30" x14ac:dyDescent="0.25">
      <c r="A71" s="36" t="s">
        <v>157</v>
      </c>
      <c r="B71" s="44">
        <v>0.04</v>
      </c>
      <c r="C71" s="41" t="s">
        <v>15</v>
      </c>
      <c r="D71" s="52">
        <f t="shared" si="4"/>
        <v>42211.5</v>
      </c>
      <c r="E71" s="53">
        <v>1688.46</v>
      </c>
    </row>
    <row r="72" spans="1:5" s="28" customFormat="1" ht="15" x14ac:dyDescent="0.25">
      <c r="A72" s="36" t="s">
        <v>115</v>
      </c>
      <c r="B72" s="61">
        <v>0.2</v>
      </c>
      <c r="C72" s="41" t="s">
        <v>15</v>
      </c>
      <c r="D72" s="52">
        <f t="shared" si="4"/>
        <v>10762.349999999999</v>
      </c>
      <c r="E72" s="53">
        <v>2152.4699999999998</v>
      </c>
    </row>
    <row r="73" spans="1:5" s="28" customFormat="1" ht="30" x14ac:dyDescent="0.25">
      <c r="A73" s="36" t="s">
        <v>130</v>
      </c>
      <c r="B73" s="44">
        <v>0.04</v>
      </c>
      <c r="C73" s="41" t="s">
        <v>15</v>
      </c>
      <c r="D73" s="52">
        <f t="shared" si="4"/>
        <v>33646.25</v>
      </c>
      <c r="E73" s="53">
        <v>1345.85</v>
      </c>
    </row>
    <row r="74" spans="1:5" s="28" customFormat="1" ht="30" x14ac:dyDescent="0.25">
      <c r="A74" s="36" t="s">
        <v>158</v>
      </c>
      <c r="B74" s="43">
        <v>0.69399999999999995</v>
      </c>
      <c r="C74" s="41" t="s">
        <v>15</v>
      </c>
      <c r="D74" s="52">
        <f t="shared" si="4"/>
        <v>87734.740634005779</v>
      </c>
      <c r="E74" s="53">
        <v>60887.91</v>
      </c>
    </row>
    <row r="75" spans="1:5" ht="45" x14ac:dyDescent="0.2">
      <c r="A75" s="36" t="s">
        <v>159</v>
      </c>
      <c r="B75" s="42">
        <v>6</v>
      </c>
      <c r="C75" s="41" t="s">
        <v>116</v>
      </c>
      <c r="D75" s="52">
        <f t="shared" si="4"/>
        <v>1439.6816666666666</v>
      </c>
      <c r="E75" s="53">
        <v>8638.09</v>
      </c>
    </row>
    <row r="76" spans="1:5" ht="30" x14ac:dyDescent="0.2">
      <c r="A76" s="36" t="s">
        <v>139</v>
      </c>
      <c r="B76" s="42">
        <v>1</v>
      </c>
      <c r="C76" s="41" t="s">
        <v>13</v>
      </c>
      <c r="D76" s="52">
        <f t="shared" si="4"/>
        <v>656.97</v>
      </c>
      <c r="E76" s="53">
        <v>656.97</v>
      </c>
    </row>
    <row r="77" spans="1:5" ht="30" x14ac:dyDescent="0.2">
      <c r="A77" s="36" t="s">
        <v>117</v>
      </c>
      <c r="B77" s="42">
        <v>6</v>
      </c>
      <c r="C77" s="41" t="s">
        <v>13</v>
      </c>
      <c r="D77" s="52">
        <f t="shared" si="4"/>
        <v>537.01499999999999</v>
      </c>
      <c r="E77" s="53">
        <v>3222.09</v>
      </c>
    </row>
    <row r="78" spans="1:5" ht="14.25" x14ac:dyDescent="0.2">
      <c r="A78" s="37" t="s">
        <v>81</v>
      </c>
      <c r="B78" s="40"/>
      <c r="C78" s="40"/>
      <c r="D78" s="50"/>
      <c r="E78" s="51"/>
    </row>
    <row r="79" spans="1:5" ht="15" x14ac:dyDescent="0.2">
      <c r="A79" s="36" t="s">
        <v>160</v>
      </c>
      <c r="B79" s="41" t="s">
        <v>22</v>
      </c>
      <c r="C79" s="41" t="s">
        <v>11</v>
      </c>
      <c r="D79" s="52">
        <f>E79</f>
        <v>37564.03</v>
      </c>
      <c r="E79" s="53">
        <v>37564.03</v>
      </c>
    </row>
    <row r="80" spans="1:5" ht="30" x14ac:dyDescent="0.2">
      <c r="A80" s="36" t="s">
        <v>161</v>
      </c>
      <c r="B80" s="42">
        <v>2</v>
      </c>
      <c r="C80" s="41" t="s">
        <v>13</v>
      </c>
      <c r="D80" s="52">
        <f t="shared" ref="D80:D90" si="5">E80/B80</f>
        <v>213.02</v>
      </c>
      <c r="E80" s="53">
        <v>426.04</v>
      </c>
    </row>
    <row r="81" spans="1:5" ht="15" customHeight="1" x14ac:dyDescent="0.2">
      <c r="A81" s="36" t="s">
        <v>131</v>
      </c>
      <c r="B81" s="43">
        <v>1.4E-2</v>
      </c>
      <c r="C81" s="41" t="s">
        <v>82</v>
      </c>
      <c r="D81" s="52">
        <f t="shared" si="5"/>
        <v>15780.714285714286</v>
      </c>
      <c r="E81" s="53">
        <v>220.93</v>
      </c>
    </row>
    <row r="82" spans="1:5" ht="13.5" customHeight="1" x14ac:dyDescent="0.2">
      <c r="A82" s="36" t="s">
        <v>132</v>
      </c>
      <c r="B82" s="44">
        <v>0.36</v>
      </c>
      <c r="C82" s="41" t="s">
        <v>17</v>
      </c>
      <c r="D82" s="52">
        <f t="shared" si="5"/>
        <v>4869.6111111111113</v>
      </c>
      <c r="E82" s="53">
        <v>1753.06</v>
      </c>
    </row>
    <row r="83" spans="1:5" ht="30" x14ac:dyDescent="0.2">
      <c r="A83" s="36" t="s">
        <v>162</v>
      </c>
      <c r="B83" s="43">
        <v>3.5000000000000003E-2</v>
      </c>
      <c r="C83" s="41" t="s">
        <v>15</v>
      </c>
      <c r="D83" s="52">
        <f t="shared" si="5"/>
        <v>19202.285714285714</v>
      </c>
      <c r="E83" s="53">
        <v>672.08</v>
      </c>
    </row>
    <row r="84" spans="1:5" ht="45" x14ac:dyDescent="0.2">
      <c r="A84" s="36" t="s">
        <v>118</v>
      </c>
      <c r="B84" s="61">
        <v>1.2</v>
      </c>
      <c r="C84" s="41" t="s">
        <v>112</v>
      </c>
      <c r="D84" s="52">
        <f t="shared" si="5"/>
        <v>204.38333333333333</v>
      </c>
      <c r="E84" s="53">
        <v>245.26</v>
      </c>
    </row>
    <row r="85" spans="1:5" ht="30" x14ac:dyDescent="0.2">
      <c r="A85" s="36" t="s">
        <v>136</v>
      </c>
      <c r="B85" s="44">
        <v>0.03</v>
      </c>
      <c r="C85" s="41" t="s">
        <v>17</v>
      </c>
      <c r="D85" s="52">
        <f t="shared" si="5"/>
        <v>60663.333333333336</v>
      </c>
      <c r="E85" s="53">
        <v>1819.9</v>
      </c>
    </row>
    <row r="86" spans="1:5" ht="30" x14ac:dyDescent="0.2">
      <c r="A86" s="36" t="s">
        <v>119</v>
      </c>
      <c r="B86" s="43">
        <v>1.7000000000000001E-2</v>
      </c>
      <c r="C86" s="41" t="s">
        <v>82</v>
      </c>
      <c r="D86" s="52">
        <f t="shared" si="5"/>
        <v>28785.294117647059</v>
      </c>
      <c r="E86" s="53">
        <v>489.35</v>
      </c>
    </row>
    <row r="87" spans="1:5" ht="15" x14ac:dyDescent="0.2">
      <c r="A87" s="36" t="s">
        <v>145</v>
      </c>
      <c r="B87" s="44">
        <v>0.01</v>
      </c>
      <c r="C87" s="41" t="s">
        <v>17</v>
      </c>
      <c r="D87" s="52">
        <f t="shared" si="5"/>
        <v>35666</v>
      </c>
      <c r="E87" s="53">
        <v>356.66</v>
      </c>
    </row>
    <row r="88" spans="1:5" ht="15" x14ac:dyDescent="0.2">
      <c r="A88" s="36" t="s">
        <v>120</v>
      </c>
      <c r="B88" s="44">
        <v>0.04</v>
      </c>
      <c r="C88" s="41" t="s">
        <v>17</v>
      </c>
      <c r="D88" s="52">
        <f t="shared" si="5"/>
        <v>45048.75</v>
      </c>
      <c r="E88" s="53">
        <v>1801.95</v>
      </c>
    </row>
    <row r="89" spans="1:5" ht="30" x14ac:dyDescent="0.2">
      <c r="A89" s="36" t="s">
        <v>133</v>
      </c>
      <c r="B89" s="44">
        <v>0.03</v>
      </c>
      <c r="C89" s="41" t="s">
        <v>17</v>
      </c>
      <c r="D89" s="52">
        <f t="shared" si="5"/>
        <v>12439.333333333334</v>
      </c>
      <c r="E89" s="53">
        <v>373.18</v>
      </c>
    </row>
    <row r="90" spans="1:5" ht="30" x14ac:dyDescent="0.2">
      <c r="A90" s="36" t="s">
        <v>134</v>
      </c>
      <c r="B90" s="43">
        <v>3.3000000000000002E-2</v>
      </c>
      <c r="C90" s="41" t="s">
        <v>15</v>
      </c>
      <c r="D90" s="52">
        <f t="shared" si="5"/>
        <v>41403.333333333328</v>
      </c>
      <c r="E90" s="53">
        <v>1366.31</v>
      </c>
    </row>
    <row r="91" spans="1:5" ht="15" customHeight="1" x14ac:dyDescent="0.2">
      <c r="A91" s="35" t="s">
        <v>42</v>
      </c>
      <c r="B91" s="40"/>
      <c r="C91" s="40"/>
      <c r="D91" s="50"/>
      <c r="E91" s="51"/>
    </row>
    <row r="92" spans="1:5" ht="15" x14ac:dyDescent="0.2">
      <c r="A92" s="36" t="s">
        <v>85</v>
      </c>
      <c r="B92" s="41" t="s">
        <v>22</v>
      </c>
      <c r="C92" s="41" t="s">
        <v>11</v>
      </c>
      <c r="D92" s="52">
        <f t="shared" ref="D92:D93" si="6">E92</f>
        <v>6830.03</v>
      </c>
      <c r="E92" s="53">
        <v>6830.03</v>
      </c>
    </row>
    <row r="93" spans="1:5" ht="15" x14ac:dyDescent="0.2">
      <c r="A93" s="36" t="s">
        <v>68</v>
      </c>
      <c r="B93" s="41" t="s">
        <v>22</v>
      </c>
      <c r="C93" s="41" t="s">
        <v>11</v>
      </c>
      <c r="D93" s="52">
        <f t="shared" si="6"/>
        <v>2477.2800000000002</v>
      </c>
      <c r="E93" s="53">
        <v>2477.2800000000002</v>
      </c>
    </row>
    <row r="94" spans="1:5" ht="14.25" x14ac:dyDescent="0.2">
      <c r="A94" s="35" t="s">
        <v>43</v>
      </c>
      <c r="B94" s="40"/>
      <c r="C94" s="40"/>
      <c r="D94" s="50"/>
      <c r="E94" s="51"/>
    </row>
    <row r="95" spans="1:5" ht="15" x14ac:dyDescent="0.2">
      <c r="A95" s="36" t="s">
        <v>71</v>
      </c>
      <c r="B95" s="41" t="s">
        <v>23</v>
      </c>
      <c r="C95" s="41" t="s">
        <v>12</v>
      </c>
      <c r="D95" s="52">
        <f>E95</f>
        <v>82407.100000000006</v>
      </c>
      <c r="E95" s="53">
        <v>82407.100000000006</v>
      </c>
    </row>
    <row r="96" spans="1:5" ht="14.25" x14ac:dyDescent="0.2">
      <c r="A96" s="35" t="s">
        <v>9</v>
      </c>
      <c r="B96" s="40"/>
      <c r="C96" s="40"/>
      <c r="D96" s="50"/>
      <c r="E96" s="51"/>
    </row>
    <row r="97" spans="1:5" ht="15" x14ac:dyDescent="0.2">
      <c r="A97" s="36" t="s">
        <v>69</v>
      </c>
      <c r="B97" s="41" t="s">
        <v>23</v>
      </c>
      <c r="C97" s="41" t="s">
        <v>12</v>
      </c>
      <c r="D97" s="52">
        <f>E97</f>
        <v>183758.35</v>
      </c>
      <c r="E97" s="53">
        <v>183758.35</v>
      </c>
    </row>
    <row r="98" spans="1:5" ht="14.25" x14ac:dyDescent="0.2">
      <c r="A98" s="35" t="s">
        <v>10</v>
      </c>
      <c r="B98" s="40"/>
      <c r="C98" s="40"/>
      <c r="D98" s="50"/>
      <c r="E98" s="51"/>
    </row>
    <row r="99" spans="1:5" ht="15" x14ac:dyDescent="0.2">
      <c r="A99" s="36" t="s">
        <v>70</v>
      </c>
      <c r="B99" s="41" t="s">
        <v>21</v>
      </c>
      <c r="C99" s="41" t="s">
        <v>11</v>
      </c>
      <c r="D99" s="52">
        <f>E99</f>
        <v>95314.302000000011</v>
      </c>
      <c r="E99" s="53">
        <f>Бюджет!C34*10%</f>
        <v>95314.302000000011</v>
      </c>
    </row>
    <row r="100" spans="1:5" ht="14.25" x14ac:dyDescent="0.2">
      <c r="A100" s="24" t="s">
        <v>24</v>
      </c>
      <c r="B100" s="45" t="s">
        <v>20</v>
      </c>
      <c r="C100" s="25"/>
      <c r="D100" s="54"/>
      <c r="E100" s="26">
        <f>SUM(E7:E99)</f>
        <v>849686.94200000004</v>
      </c>
    </row>
    <row r="101" spans="1:5" ht="15" x14ac:dyDescent="0.2">
      <c r="D101" s="55"/>
    </row>
    <row r="102" spans="1:5" ht="15" x14ac:dyDescent="0.2">
      <c r="A102" s="12" t="s">
        <v>30</v>
      </c>
      <c r="B102" s="46"/>
      <c r="C102" s="46"/>
      <c r="D102" s="55"/>
      <c r="E102" s="55"/>
    </row>
    <row r="103" spans="1:5" ht="15" x14ac:dyDescent="0.2">
      <c r="A103" s="12" t="s">
        <v>166</v>
      </c>
      <c r="B103" s="46"/>
      <c r="C103" s="46"/>
      <c r="D103" s="55"/>
      <c r="E103" s="55"/>
    </row>
    <row r="104" spans="1:5" ht="15" x14ac:dyDescent="0.2">
      <c r="A104" s="12" t="s">
        <v>31</v>
      </c>
      <c r="B104" s="46"/>
      <c r="C104" s="46"/>
      <c r="D104" s="55"/>
      <c r="E104" s="55"/>
    </row>
    <row r="105" spans="1:5" ht="15" x14ac:dyDescent="0.2">
      <c r="A105" s="12" t="s">
        <v>32</v>
      </c>
      <c r="B105" s="46"/>
      <c r="C105" s="46"/>
      <c r="D105" s="56"/>
      <c r="E105" s="55"/>
    </row>
    <row r="106" spans="1:5" ht="15" customHeight="1" x14ac:dyDescent="0.2">
      <c r="A106" s="59" t="s">
        <v>72</v>
      </c>
      <c r="B106" s="47"/>
      <c r="C106" s="47"/>
      <c r="E106" s="56"/>
    </row>
    <row r="107" spans="1:5" ht="15" x14ac:dyDescent="0.25">
      <c r="A107" s="59" t="s">
        <v>73</v>
      </c>
      <c r="D107" s="57"/>
    </row>
    <row r="108" spans="1:5" ht="15" x14ac:dyDescent="0.25">
      <c r="A108" s="59"/>
      <c r="D108" s="57"/>
    </row>
    <row r="109" spans="1:5" ht="15" x14ac:dyDescent="0.25">
      <c r="A109" s="5" t="s">
        <v>25</v>
      </c>
      <c r="B109" s="60"/>
      <c r="C109" s="4"/>
      <c r="D109" s="57"/>
      <c r="E109" s="57"/>
    </row>
    <row r="110" spans="1:5" ht="15" x14ac:dyDescent="0.25">
      <c r="A110" s="5"/>
      <c r="B110" s="60"/>
      <c r="C110" s="4"/>
      <c r="D110" s="58"/>
      <c r="E110" s="57"/>
    </row>
    <row r="111" spans="1:5" ht="15" x14ac:dyDescent="0.25">
      <c r="A111" s="181" t="s">
        <v>50</v>
      </c>
      <c r="B111" s="181"/>
      <c r="C111" s="60" t="s">
        <v>29</v>
      </c>
      <c r="D111" s="57"/>
      <c r="E111" s="58"/>
    </row>
    <row r="112" spans="1:5" ht="15" x14ac:dyDescent="0.25">
      <c r="A112" s="185" t="s">
        <v>51</v>
      </c>
      <c r="B112" s="185"/>
      <c r="C112" s="4" t="s">
        <v>26</v>
      </c>
      <c r="D112" s="57"/>
      <c r="E112" s="57"/>
    </row>
    <row r="113" spans="1:5" ht="15" x14ac:dyDescent="0.25">
      <c r="A113" s="5"/>
      <c r="B113" s="60"/>
      <c r="C113" s="4"/>
      <c r="D113" s="58"/>
      <c r="E113" s="57"/>
    </row>
    <row r="114" spans="1:5" ht="15" x14ac:dyDescent="0.25">
      <c r="A114" s="181" t="s">
        <v>28</v>
      </c>
      <c r="B114" s="181"/>
      <c r="C114" s="60" t="s">
        <v>29</v>
      </c>
      <c r="D114" s="57"/>
      <c r="E114" s="57"/>
    </row>
    <row r="115" spans="1:5" ht="15" x14ac:dyDescent="0.25">
      <c r="A115" s="13" t="s">
        <v>27</v>
      </c>
      <c r="B115" s="32"/>
      <c r="C115" s="4" t="s">
        <v>26</v>
      </c>
      <c r="D115" s="57"/>
      <c r="E115" s="57"/>
    </row>
    <row r="116" spans="1:5" ht="15" x14ac:dyDescent="0.25">
      <c r="A116" s="2"/>
      <c r="B116" s="32"/>
      <c r="C116" s="4"/>
      <c r="E116" s="57"/>
    </row>
  </sheetData>
  <mergeCells count="6">
    <mergeCell ref="A114:B114"/>
    <mergeCell ref="A2:E2"/>
    <mergeCell ref="A1:E1"/>
    <mergeCell ref="D3:E3"/>
    <mergeCell ref="A112:B112"/>
    <mergeCell ref="A111:B111"/>
  </mergeCells>
  <printOptions horizontalCentered="1"/>
  <pageMargins left="0.82677165354330717" right="0.43307086614173229" top="0.39370078740157483" bottom="0.39370078740157483" header="0.31496062992125984" footer="0.31496062992125984"/>
  <pageSetup paperSize="9" scale="84" fitToHeight="0" orientation="portrait" r:id="rId1"/>
  <colBreaks count="1" manualBreakCount="1">
    <brk id="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2"/>
  <sheetViews>
    <sheetView view="pageBreakPreview" zoomScale="90" zoomScaleSheetLayoutView="90" workbookViewId="0">
      <selection activeCell="A36" sqref="A36:D36"/>
    </sheetView>
  </sheetViews>
  <sheetFormatPr defaultColWidth="9.140625" defaultRowHeight="15" x14ac:dyDescent="0.25"/>
  <cols>
    <col min="1" max="1" width="50.140625" style="2" customWidth="1"/>
    <col min="2" max="2" width="13.140625" style="2" bestFit="1" customWidth="1"/>
    <col min="3" max="3" width="13.85546875" style="2" bestFit="1" customWidth="1"/>
    <col min="4" max="4" width="13.85546875" style="2" customWidth="1"/>
    <col min="5" max="5" width="13.85546875" style="2" bestFit="1" customWidth="1"/>
    <col min="6" max="16384" width="9.140625" style="2"/>
  </cols>
  <sheetData>
    <row r="1" spans="1:4" ht="20.25" x14ac:dyDescent="0.3">
      <c r="A1" s="186" t="s">
        <v>163</v>
      </c>
      <c r="B1" s="186"/>
      <c r="C1" s="186"/>
      <c r="D1" s="186"/>
    </row>
    <row r="2" spans="1:4" x14ac:dyDescent="0.25">
      <c r="A2" s="6"/>
      <c r="B2" s="6"/>
      <c r="C2" s="6"/>
      <c r="D2" s="6"/>
    </row>
    <row r="3" spans="1:4" x14ac:dyDescent="0.25">
      <c r="A3" s="7" t="s">
        <v>49</v>
      </c>
      <c r="B3" s="8"/>
      <c r="C3" s="193"/>
      <c r="D3" s="193"/>
    </row>
    <row r="4" spans="1:4" x14ac:dyDescent="0.25">
      <c r="A4" s="7"/>
      <c r="B4" s="8"/>
      <c r="C4" s="11"/>
      <c r="D4" s="11"/>
    </row>
    <row r="5" spans="1:4" x14ac:dyDescent="0.25">
      <c r="A5" s="19" t="s">
        <v>33</v>
      </c>
      <c r="B5" s="19" t="s">
        <v>34</v>
      </c>
      <c r="C5" s="20" t="s">
        <v>35</v>
      </c>
      <c r="D5" s="20" t="s">
        <v>36</v>
      </c>
    </row>
    <row r="6" spans="1:4" x14ac:dyDescent="0.25">
      <c r="A6" s="22" t="s">
        <v>135</v>
      </c>
      <c r="B6" s="187">
        <v>408736.07</v>
      </c>
      <c r="C6" s="188"/>
      <c r="D6" s="189"/>
    </row>
    <row r="7" spans="1:4" x14ac:dyDescent="0.25">
      <c r="A7" s="29" t="s">
        <v>48</v>
      </c>
      <c r="B7" s="30" t="s">
        <v>20</v>
      </c>
      <c r="C7" s="34">
        <v>435170.52</v>
      </c>
      <c r="D7" s="33">
        <v>449718.5</v>
      </c>
    </row>
    <row r="8" spans="1:4" x14ac:dyDescent="0.25">
      <c r="A8" s="29" t="s">
        <v>87</v>
      </c>
      <c r="B8" s="30" t="s">
        <v>20</v>
      </c>
      <c r="C8" s="34">
        <v>301720</v>
      </c>
      <c r="D8" s="33">
        <v>328269.84000000003</v>
      </c>
    </row>
    <row r="9" spans="1:4" x14ac:dyDescent="0.25">
      <c r="A9" s="29" t="s">
        <v>52</v>
      </c>
      <c r="B9" s="30" t="s">
        <v>20</v>
      </c>
      <c r="C9" s="34">
        <v>85495.2</v>
      </c>
      <c r="D9" s="33">
        <v>93338.73</v>
      </c>
    </row>
    <row r="10" spans="1:4" x14ac:dyDescent="0.25">
      <c r="A10" s="29" t="s">
        <v>88</v>
      </c>
      <c r="B10" s="30" t="s">
        <v>20</v>
      </c>
      <c r="C10" s="34">
        <v>10694.1</v>
      </c>
      <c r="D10" s="33">
        <v>2972.92</v>
      </c>
    </row>
    <row r="11" spans="1:4" x14ac:dyDescent="0.25">
      <c r="A11" s="29" t="s">
        <v>89</v>
      </c>
      <c r="B11" s="30" t="s">
        <v>20</v>
      </c>
      <c r="C11" s="34">
        <v>5984.64</v>
      </c>
      <c r="D11" s="33">
        <v>6233.83</v>
      </c>
    </row>
    <row r="12" spans="1:4" x14ac:dyDescent="0.25">
      <c r="A12" s="29" t="s">
        <v>77</v>
      </c>
      <c r="B12" s="30" t="s">
        <v>20</v>
      </c>
      <c r="C12" s="34">
        <v>21801.24</v>
      </c>
      <c r="D12" s="33">
        <v>11628.39</v>
      </c>
    </row>
    <row r="13" spans="1:4" x14ac:dyDescent="0.25">
      <c r="A13" s="29" t="s">
        <v>90</v>
      </c>
      <c r="B13" s="30" t="s">
        <v>20</v>
      </c>
      <c r="C13" s="34">
        <v>3317.92</v>
      </c>
      <c r="D13" s="33" t="s">
        <v>20</v>
      </c>
    </row>
    <row r="14" spans="1:4" x14ac:dyDescent="0.25">
      <c r="A14" s="62" t="s">
        <v>104</v>
      </c>
      <c r="B14" s="30" t="s">
        <v>20</v>
      </c>
      <c r="C14" s="34">
        <v>67476.28</v>
      </c>
      <c r="D14" s="33">
        <v>72153.570000000007</v>
      </c>
    </row>
    <row r="15" spans="1:4" ht="15" customHeight="1" x14ac:dyDescent="0.25">
      <c r="A15" s="29" t="s">
        <v>91</v>
      </c>
      <c r="B15" s="30" t="s">
        <v>20</v>
      </c>
      <c r="C15" s="34">
        <v>2814.8</v>
      </c>
      <c r="D15" s="33">
        <v>2603.08</v>
      </c>
    </row>
    <row r="16" spans="1:4" ht="15.75" customHeight="1" x14ac:dyDescent="0.25">
      <c r="A16" s="29" t="s">
        <v>92</v>
      </c>
      <c r="B16" s="30" t="s">
        <v>20</v>
      </c>
      <c r="C16" s="34">
        <v>18668.32</v>
      </c>
      <c r="D16" s="33">
        <f>3171+3303.87</f>
        <v>6474.87</v>
      </c>
    </row>
    <row r="17" spans="1:4" ht="15.75" customHeight="1" x14ac:dyDescent="0.25">
      <c r="A17" s="29" t="s">
        <v>165</v>
      </c>
      <c r="B17" s="30">
        <v>21600</v>
      </c>
      <c r="C17" s="34"/>
      <c r="D17" s="33"/>
    </row>
    <row r="18" spans="1:4" ht="15.75" customHeight="1" x14ac:dyDescent="0.25">
      <c r="A18" s="29" t="s">
        <v>8</v>
      </c>
      <c r="B18" s="30">
        <f>Акт!E7</f>
        <v>6156.85</v>
      </c>
      <c r="C18" s="34" t="s">
        <v>20</v>
      </c>
      <c r="D18" s="33" t="s">
        <v>20</v>
      </c>
    </row>
    <row r="19" spans="1:4" x14ac:dyDescent="0.25">
      <c r="A19" s="29" t="s">
        <v>37</v>
      </c>
      <c r="B19" s="30">
        <f>SUM(Акт!E9:E15)</f>
        <v>109805.31</v>
      </c>
      <c r="C19" s="34" t="s">
        <v>20</v>
      </c>
      <c r="D19" s="33" t="s">
        <v>20</v>
      </c>
    </row>
    <row r="20" spans="1:4" ht="30" x14ac:dyDescent="0.25">
      <c r="A20" s="29" t="s">
        <v>53</v>
      </c>
      <c r="B20" s="30">
        <f>Акт!E17</f>
        <v>94720.8</v>
      </c>
      <c r="C20" s="34" t="s">
        <v>20</v>
      </c>
      <c r="D20" s="33" t="s">
        <v>20</v>
      </c>
    </row>
    <row r="21" spans="1:4" x14ac:dyDescent="0.25">
      <c r="A21" s="29" t="s">
        <v>142</v>
      </c>
      <c r="B21" s="30">
        <f>Акт!E19</f>
        <v>1596.6</v>
      </c>
      <c r="C21" s="34" t="s">
        <v>20</v>
      </c>
      <c r="D21" s="33" t="s">
        <v>20</v>
      </c>
    </row>
    <row r="22" spans="1:4" ht="30" x14ac:dyDescent="0.25">
      <c r="A22" s="29" t="s">
        <v>93</v>
      </c>
      <c r="B22" s="30">
        <f>SUM(Акт!E21:E24)</f>
        <v>19906.129999999997</v>
      </c>
      <c r="C22" s="34" t="s">
        <v>20</v>
      </c>
      <c r="D22" s="33" t="s">
        <v>20</v>
      </c>
    </row>
    <row r="23" spans="1:4" ht="30" x14ac:dyDescent="0.25">
      <c r="A23" s="29" t="s">
        <v>38</v>
      </c>
      <c r="B23" s="30">
        <f>Акт!E26</f>
        <v>6382.89</v>
      </c>
      <c r="C23" s="34" t="s">
        <v>20</v>
      </c>
      <c r="D23" s="33" t="s">
        <v>20</v>
      </c>
    </row>
    <row r="24" spans="1:4" x14ac:dyDescent="0.25">
      <c r="A24" s="29" t="s">
        <v>39</v>
      </c>
      <c r="B24" s="30">
        <f>SUM(Акт!E28:E48)</f>
        <v>39675.17</v>
      </c>
      <c r="C24" s="34" t="s">
        <v>20</v>
      </c>
      <c r="D24" s="33" t="s">
        <v>20</v>
      </c>
    </row>
    <row r="25" spans="1:4" x14ac:dyDescent="0.25">
      <c r="A25" s="29" t="s">
        <v>40</v>
      </c>
      <c r="B25" s="30">
        <f>SUM(Акт!E50:E63)</f>
        <v>37343.770000000011</v>
      </c>
      <c r="C25" s="34" t="s">
        <v>20</v>
      </c>
      <c r="D25" s="33" t="s">
        <v>20</v>
      </c>
    </row>
    <row r="26" spans="1:4" x14ac:dyDescent="0.25">
      <c r="A26" s="29" t="s">
        <v>77</v>
      </c>
      <c r="B26" s="30">
        <f>Акт!E65</f>
        <v>21600</v>
      </c>
      <c r="C26" s="34" t="s">
        <v>20</v>
      </c>
      <c r="D26" s="33" t="s">
        <v>20</v>
      </c>
    </row>
    <row r="27" spans="1:4" ht="30" x14ac:dyDescent="0.25">
      <c r="A27" s="29" t="s">
        <v>79</v>
      </c>
      <c r="B27" s="30">
        <f>Акт!E67</f>
        <v>5094.04</v>
      </c>
      <c r="C27" s="34" t="s">
        <v>20</v>
      </c>
      <c r="D27" s="33" t="s">
        <v>20</v>
      </c>
    </row>
    <row r="28" spans="1:4" x14ac:dyDescent="0.25">
      <c r="A28" s="29" t="s">
        <v>41</v>
      </c>
      <c r="B28" s="30">
        <f>SUM(Акт!E69:E77)</f>
        <v>89529.569999999992</v>
      </c>
      <c r="C28" s="34" t="s">
        <v>20</v>
      </c>
      <c r="D28" s="33" t="s">
        <v>20</v>
      </c>
    </row>
    <row r="29" spans="1:4" ht="30" x14ac:dyDescent="0.25">
      <c r="A29" s="29" t="s">
        <v>81</v>
      </c>
      <c r="B29" s="30">
        <f>SUM(Акт!E79:E90)</f>
        <v>47088.75</v>
      </c>
      <c r="C29" s="34" t="s">
        <v>20</v>
      </c>
      <c r="D29" s="33" t="s">
        <v>20</v>
      </c>
    </row>
    <row r="30" spans="1:4" x14ac:dyDescent="0.25">
      <c r="A30" s="29" t="s">
        <v>42</v>
      </c>
      <c r="B30" s="30">
        <f>SUM(Акт!E92:E93)</f>
        <v>9307.31</v>
      </c>
      <c r="C30" s="34" t="s">
        <v>20</v>
      </c>
      <c r="D30" s="33" t="s">
        <v>20</v>
      </c>
    </row>
    <row r="31" spans="1:4" x14ac:dyDescent="0.25">
      <c r="A31" s="29" t="s">
        <v>43</v>
      </c>
      <c r="B31" s="30">
        <f>Акт!E95</f>
        <v>82407.100000000006</v>
      </c>
      <c r="C31" s="34" t="s">
        <v>20</v>
      </c>
      <c r="D31" s="33" t="s">
        <v>20</v>
      </c>
    </row>
    <row r="32" spans="1:4" x14ac:dyDescent="0.25">
      <c r="A32" s="29" t="s">
        <v>9</v>
      </c>
      <c r="B32" s="30">
        <f>Акт!E97</f>
        <v>183758.35</v>
      </c>
      <c r="C32" s="34" t="s">
        <v>20</v>
      </c>
      <c r="D32" s="33" t="s">
        <v>20</v>
      </c>
    </row>
    <row r="33" spans="1:5" x14ac:dyDescent="0.25">
      <c r="A33" s="29" t="s">
        <v>10</v>
      </c>
      <c r="B33" s="30">
        <f>Акт!E99</f>
        <v>95314.302000000011</v>
      </c>
      <c r="C33" s="34" t="s">
        <v>20</v>
      </c>
      <c r="D33" s="33" t="s">
        <v>20</v>
      </c>
    </row>
    <row r="34" spans="1:5" x14ac:dyDescent="0.25">
      <c r="A34" s="21" t="s">
        <v>24</v>
      </c>
      <c r="B34" s="23">
        <f t="shared" ref="B34:C34" si="0">SUM(B7:B33)</f>
        <v>871286.94200000004</v>
      </c>
      <c r="C34" s="23">
        <f t="shared" si="0"/>
        <v>953143.02</v>
      </c>
      <c r="D34" s="23">
        <f>SUM(D7:D33)</f>
        <v>973393.73</v>
      </c>
    </row>
    <row r="35" spans="1:5" s="10" customFormat="1" ht="24.75" customHeight="1" x14ac:dyDescent="0.25">
      <c r="A35" s="190" t="s">
        <v>167</v>
      </c>
      <c r="B35" s="191"/>
      <c r="C35" s="191"/>
      <c r="D35" s="192"/>
      <c r="E35" s="63">
        <f>B6+D34-B34</f>
        <v>510842.85800000001</v>
      </c>
    </row>
    <row r="36" spans="1:5" s="10" customFormat="1" ht="24.75" customHeight="1" x14ac:dyDescent="0.25">
      <c r="A36" s="190" t="s">
        <v>164</v>
      </c>
      <c r="B36" s="191"/>
      <c r="C36" s="191"/>
      <c r="D36" s="192"/>
    </row>
    <row r="37" spans="1:5" s="10" customFormat="1" ht="24.75" customHeight="1" x14ac:dyDescent="0.25">
      <c r="A37" s="2"/>
      <c r="B37" s="2"/>
      <c r="C37" s="2"/>
      <c r="D37" s="2"/>
    </row>
    <row r="38" spans="1:5" ht="15" customHeight="1" x14ac:dyDescent="0.25">
      <c r="A38" s="9" t="s">
        <v>46</v>
      </c>
      <c r="B38" s="8"/>
      <c r="C38" s="8"/>
      <c r="D38" s="6"/>
    </row>
    <row r="39" spans="1:5" ht="22.5" customHeight="1" x14ac:dyDescent="0.25">
      <c r="A39" s="8" t="s">
        <v>47</v>
      </c>
      <c r="B39" s="8"/>
      <c r="C39" s="8"/>
      <c r="D39" s="6"/>
    </row>
    <row r="40" spans="1:5" ht="22.5" customHeight="1" x14ac:dyDescent="0.25">
      <c r="A40" s="9" t="s">
        <v>44</v>
      </c>
      <c r="B40" s="8"/>
      <c r="C40" s="8"/>
      <c r="D40" s="6"/>
    </row>
    <row r="41" spans="1:5" ht="22.5" customHeight="1" x14ac:dyDescent="0.25">
      <c r="A41" s="9" t="s">
        <v>45</v>
      </c>
      <c r="B41" s="8"/>
      <c r="C41" s="8"/>
      <c r="D41" s="6"/>
    </row>
    <row r="42" spans="1:5" ht="22.5" customHeight="1" x14ac:dyDescent="0.25">
      <c r="A42" s="1"/>
      <c r="B42" s="1"/>
      <c r="C42" s="1"/>
    </row>
  </sheetData>
  <mergeCells count="5">
    <mergeCell ref="A1:D1"/>
    <mergeCell ref="B6:D6"/>
    <mergeCell ref="A35:D35"/>
    <mergeCell ref="A36:D36"/>
    <mergeCell ref="C3:D3"/>
  </mergeCells>
  <pageMargins left="0.7" right="0.7" top="0.75" bottom="0.75" header="0.3" footer="0.3"/>
  <pageSetup paperSize="9" scale="9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"/>
  <sheetViews>
    <sheetView view="pageBreakPreview" zoomScale="60" workbookViewId="0">
      <selection activeCell="A23" activeCellId="2" sqref="A12:XFD15 A19:XFD19 A23:XFD26"/>
    </sheetView>
  </sheetViews>
  <sheetFormatPr defaultColWidth="9.140625" defaultRowHeight="15" x14ac:dyDescent="0.25"/>
  <cols>
    <col min="1" max="1" width="12.5703125" style="94" customWidth="1"/>
    <col min="2" max="2" width="14.5703125" style="94" customWidth="1"/>
    <col min="3" max="3" width="19.5703125" style="94" customWidth="1"/>
    <col min="4" max="4" width="14.42578125" style="94" customWidth="1"/>
    <col min="5" max="5" width="18.28515625" style="94" customWidth="1"/>
    <col min="6" max="6" width="16.28515625" style="94" customWidth="1"/>
    <col min="7" max="16384" width="9.140625" style="94"/>
  </cols>
  <sheetData>
    <row r="1" spans="1:19" s="65" customFormat="1" ht="35.25" customHeight="1" x14ac:dyDescent="0.3">
      <c r="A1" s="197" t="s">
        <v>195</v>
      </c>
      <c r="B1" s="197"/>
      <c r="C1" s="197"/>
      <c r="D1" s="197"/>
      <c r="E1" s="197"/>
      <c r="F1" s="197"/>
    </row>
    <row r="2" spans="1:19" s="65" customFormat="1" x14ac:dyDescent="0.25">
      <c r="A2" s="66"/>
      <c r="B2" s="66"/>
      <c r="C2" s="66"/>
      <c r="D2" s="66"/>
      <c r="E2" s="66"/>
      <c r="F2" s="66"/>
    </row>
    <row r="3" spans="1:19" s="65" customFormat="1" ht="19.5" customHeight="1" x14ac:dyDescent="0.25">
      <c r="A3" s="67" t="s">
        <v>168</v>
      </c>
      <c r="B3" s="67"/>
      <c r="C3" s="67"/>
      <c r="D3" s="67"/>
      <c r="E3" s="67"/>
      <c r="F3" s="68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</row>
    <row r="4" spans="1:19" s="65" customFormat="1" ht="19.5" customHeight="1" x14ac:dyDescent="0.25">
      <c r="A4" s="67"/>
      <c r="B4" s="67"/>
      <c r="C4" s="67"/>
      <c r="D4" s="67"/>
      <c r="E4" s="67"/>
      <c r="F4" s="68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</row>
    <row r="5" spans="1:19" s="65" customFormat="1" ht="36.75" customHeight="1" x14ac:dyDescent="0.25">
      <c r="A5" s="198" t="s">
        <v>169</v>
      </c>
      <c r="B5" s="198"/>
      <c r="C5" s="198"/>
      <c r="D5" s="198"/>
      <c r="E5" s="198"/>
      <c r="F5" s="198"/>
      <c r="G5" s="70"/>
      <c r="H5" s="70"/>
      <c r="I5" s="70"/>
      <c r="J5" s="70"/>
      <c r="K5" s="70"/>
      <c r="L5" s="70"/>
      <c r="M5" s="70"/>
      <c r="N5" s="70"/>
      <c r="O5" s="70"/>
      <c r="P5" s="70"/>
      <c r="Q5" s="70"/>
      <c r="R5" s="70"/>
      <c r="S5" s="70"/>
    </row>
    <row r="6" spans="1:19" s="79" customFormat="1" ht="27.75" customHeight="1" x14ac:dyDescent="0.25">
      <c r="A6" s="107" t="s">
        <v>170</v>
      </c>
      <c r="B6" s="107">
        <v>4</v>
      </c>
      <c r="C6" s="107" t="s">
        <v>171</v>
      </c>
      <c r="D6" s="108">
        <v>3559</v>
      </c>
      <c r="E6" s="107" t="s">
        <v>172</v>
      </c>
      <c r="F6" s="109">
        <v>1724.7</v>
      </c>
      <c r="G6" s="70"/>
      <c r="H6" s="72"/>
      <c r="I6" s="73"/>
      <c r="J6" s="74"/>
      <c r="K6" s="75"/>
      <c r="L6" s="76"/>
      <c r="M6" s="76"/>
      <c r="N6" s="76"/>
      <c r="O6" s="76"/>
      <c r="P6" s="77"/>
      <c r="Q6" s="199"/>
      <c r="R6" s="200"/>
      <c r="S6" s="78"/>
    </row>
    <row r="7" spans="1:19" s="81" customFormat="1" ht="32.25" customHeight="1" x14ac:dyDescent="0.25">
      <c r="A7" s="107" t="s">
        <v>173</v>
      </c>
      <c r="B7" s="107">
        <v>4</v>
      </c>
      <c r="C7" s="107" t="s">
        <v>174</v>
      </c>
      <c r="D7" s="108">
        <v>387.7</v>
      </c>
      <c r="E7" s="107" t="s">
        <v>175</v>
      </c>
      <c r="F7" s="109">
        <v>1149.8</v>
      </c>
      <c r="G7" s="70"/>
      <c r="H7" s="72"/>
      <c r="I7" s="73"/>
      <c r="J7" s="74"/>
      <c r="K7" s="75"/>
      <c r="L7" s="76"/>
      <c r="M7" s="76"/>
      <c r="N7" s="76"/>
      <c r="O7" s="76"/>
      <c r="P7" s="77"/>
      <c r="Q7" s="199"/>
      <c r="R7" s="201"/>
      <c r="S7" s="80"/>
    </row>
    <row r="8" spans="1:19" s="81" customFormat="1" ht="33.75" customHeight="1" x14ac:dyDescent="0.25">
      <c r="A8" s="107" t="s">
        <v>176</v>
      </c>
      <c r="B8" s="107">
        <v>60</v>
      </c>
      <c r="C8" s="107" t="s">
        <v>177</v>
      </c>
      <c r="D8" s="109">
        <v>423.1</v>
      </c>
      <c r="E8" s="107" t="s">
        <v>178</v>
      </c>
      <c r="F8" s="109">
        <v>886.9</v>
      </c>
      <c r="G8" s="70"/>
      <c r="H8" s="72"/>
      <c r="I8" s="73"/>
      <c r="J8" s="74"/>
      <c r="K8" s="75"/>
      <c r="L8" s="76"/>
      <c r="M8" s="76"/>
      <c r="N8" s="76"/>
      <c r="O8" s="76"/>
      <c r="P8" s="77"/>
      <c r="Q8" s="199"/>
      <c r="R8" s="200"/>
      <c r="S8" s="80"/>
    </row>
    <row r="9" spans="1:19" s="81" customFormat="1" ht="33.75" customHeight="1" x14ac:dyDescent="0.25">
      <c r="A9" s="71"/>
      <c r="B9" s="74"/>
      <c r="C9" s="71"/>
      <c r="D9" s="82"/>
      <c r="E9" s="74"/>
      <c r="F9" s="83"/>
      <c r="G9" s="70"/>
      <c r="H9" s="72"/>
      <c r="I9" s="73"/>
      <c r="J9" s="74"/>
      <c r="K9" s="75"/>
      <c r="L9" s="76"/>
      <c r="M9" s="76"/>
      <c r="N9" s="76"/>
      <c r="O9" s="76"/>
      <c r="P9" s="70"/>
      <c r="Q9" s="75"/>
      <c r="R9" s="84"/>
      <c r="S9" s="70"/>
    </row>
    <row r="10" spans="1:19" s="87" customFormat="1" ht="15" customHeight="1" thickBot="1" x14ac:dyDescent="0.3">
      <c r="A10" s="85"/>
      <c r="B10" s="85"/>
      <c r="C10" s="85"/>
      <c r="D10" s="85"/>
      <c r="E10" s="85"/>
      <c r="F10" s="86"/>
      <c r="G10" s="65"/>
      <c r="H10" s="65"/>
      <c r="I10" s="65"/>
      <c r="J10" s="65"/>
      <c r="K10" s="65"/>
      <c r="L10" s="65"/>
      <c r="M10" s="65"/>
      <c r="N10" s="65"/>
      <c r="O10" s="65"/>
      <c r="P10" s="65"/>
      <c r="Q10" s="65"/>
      <c r="R10" s="65"/>
      <c r="S10" s="65"/>
    </row>
    <row r="11" spans="1:19" s="87" customFormat="1" ht="30" customHeight="1" x14ac:dyDescent="0.25">
      <c r="A11" s="194" t="s">
        <v>179</v>
      </c>
      <c r="B11" s="195"/>
      <c r="C11" s="195"/>
      <c r="D11" s="195"/>
      <c r="E11" s="196"/>
      <c r="F11" s="88" t="s">
        <v>180</v>
      </c>
      <c r="G11" s="89"/>
      <c r="H11" s="89"/>
      <c r="I11" s="89"/>
      <c r="J11" s="89"/>
      <c r="K11" s="89"/>
      <c r="L11" s="89"/>
      <c r="M11" s="89"/>
      <c r="N11" s="89"/>
      <c r="O11" s="89"/>
      <c r="P11" s="89"/>
      <c r="Q11" s="89"/>
      <c r="R11" s="89"/>
      <c r="S11" s="89"/>
    </row>
    <row r="12" spans="1:19" s="112" customFormat="1" ht="30" customHeight="1" x14ac:dyDescent="0.25">
      <c r="A12" s="205" t="s">
        <v>181</v>
      </c>
      <c r="B12" s="206"/>
      <c r="C12" s="206"/>
      <c r="D12" s="206"/>
      <c r="E12" s="207"/>
      <c r="F12" s="110">
        <v>97545.97</v>
      </c>
      <c r="G12" s="111"/>
      <c r="H12" s="111"/>
      <c r="I12" s="111"/>
      <c r="J12" s="111"/>
      <c r="K12" s="111"/>
      <c r="L12" s="111"/>
      <c r="M12" s="111"/>
      <c r="N12" s="111"/>
      <c r="O12" s="111"/>
      <c r="P12" s="111"/>
      <c r="Q12" s="111"/>
      <c r="R12" s="111"/>
      <c r="S12" s="111"/>
    </row>
    <row r="13" spans="1:19" s="115" customFormat="1" ht="30" customHeight="1" x14ac:dyDescent="0.25">
      <c r="A13" s="202" t="s">
        <v>182</v>
      </c>
      <c r="B13" s="203"/>
      <c r="C13" s="203"/>
      <c r="D13" s="203"/>
      <c r="E13" s="204"/>
      <c r="F13" s="113">
        <f>510842.86+F12</f>
        <v>608388.82999999996</v>
      </c>
      <c r="G13" s="114"/>
    </row>
    <row r="14" spans="1:19" s="115" customFormat="1" ht="30" customHeight="1" x14ac:dyDescent="0.25">
      <c r="A14" s="202" t="s">
        <v>183</v>
      </c>
      <c r="B14" s="203"/>
      <c r="C14" s="203"/>
      <c r="D14" s="203"/>
      <c r="E14" s="204"/>
      <c r="F14" s="113">
        <f>301328.37-5983.35</f>
        <v>295345.02</v>
      </c>
    </row>
    <row r="15" spans="1:19" s="115" customFormat="1" ht="30" customHeight="1" x14ac:dyDescent="0.25">
      <c r="A15" s="202" t="s">
        <v>184</v>
      </c>
      <c r="B15" s="203"/>
      <c r="C15" s="203"/>
      <c r="D15" s="203"/>
      <c r="E15" s="204"/>
      <c r="F15" s="116">
        <f>SUM(F16:F18)</f>
        <v>905089.93</v>
      </c>
    </row>
    <row r="16" spans="1:19" s="87" customFormat="1" ht="28.5" customHeight="1" x14ac:dyDescent="0.25">
      <c r="A16" s="208" t="s">
        <v>185</v>
      </c>
      <c r="B16" s="209"/>
      <c r="C16" s="209"/>
      <c r="D16" s="209"/>
      <c r="E16" s="210"/>
      <c r="F16" s="90">
        <f>571186.81-2243.4</f>
        <v>568943.41</v>
      </c>
    </row>
    <row r="17" spans="1:19" s="87" customFormat="1" ht="24.75" customHeight="1" x14ac:dyDescent="0.25">
      <c r="A17" s="208" t="s">
        <v>186</v>
      </c>
      <c r="B17" s="209"/>
      <c r="C17" s="209"/>
      <c r="D17" s="209"/>
      <c r="E17" s="210"/>
      <c r="F17" s="90">
        <v>64598.52</v>
      </c>
    </row>
    <row r="18" spans="1:19" s="87" customFormat="1" ht="30" customHeight="1" x14ac:dyDescent="0.25">
      <c r="A18" s="208" t="s">
        <v>187</v>
      </c>
      <c r="B18" s="209"/>
      <c r="C18" s="209"/>
      <c r="D18" s="209"/>
      <c r="E18" s="210"/>
      <c r="F18" s="90">
        <v>271548</v>
      </c>
    </row>
    <row r="19" spans="1:19" s="115" customFormat="1" ht="30" customHeight="1" x14ac:dyDescent="0.25">
      <c r="A19" s="202" t="s">
        <v>188</v>
      </c>
      <c r="B19" s="203"/>
      <c r="C19" s="203"/>
      <c r="D19" s="203"/>
      <c r="E19" s="204"/>
      <c r="F19" s="116">
        <f>SUM(F20:F22)</f>
        <v>822004.97</v>
      </c>
    </row>
    <row r="20" spans="1:19" s="87" customFormat="1" ht="30" customHeight="1" x14ac:dyDescent="0.25">
      <c r="A20" s="208" t="s">
        <v>185</v>
      </c>
      <c r="B20" s="209"/>
      <c r="C20" s="209"/>
      <c r="D20" s="209"/>
      <c r="E20" s="210"/>
      <c r="F20" s="90">
        <v>549249.94999999995</v>
      </c>
    </row>
    <row r="21" spans="1:19" s="87" customFormat="1" ht="30" customHeight="1" x14ac:dyDescent="0.25">
      <c r="A21" s="208" t="s">
        <v>186</v>
      </c>
      <c r="B21" s="209"/>
      <c r="C21" s="209"/>
      <c r="D21" s="209"/>
      <c r="E21" s="210"/>
      <c r="F21" s="90">
        <v>8705.44</v>
      </c>
    </row>
    <row r="22" spans="1:19" s="91" customFormat="1" ht="30" customHeight="1" x14ac:dyDescent="0.2">
      <c r="A22" s="208" t="s">
        <v>187</v>
      </c>
      <c r="B22" s="209"/>
      <c r="C22" s="209"/>
      <c r="D22" s="209"/>
      <c r="E22" s="210"/>
      <c r="F22" s="90">
        <v>264049.58</v>
      </c>
      <c r="G22" s="87"/>
      <c r="H22" s="87"/>
      <c r="I22" s="87"/>
      <c r="J22" s="87"/>
      <c r="K22" s="87"/>
      <c r="L22" s="87"/>
      <c r="M22" s="87"/>
      <c r="N22" s="87"/>
      <c r="O22" s="87"/>
      <c r="P22" s="87"/>
      <c r="Q22" s="87"/>
      <c r="R22" s="87"/>
      <c r="S22" s="87"/>
    </row>
    <row r="23" spans="1:19" s="117" customFormat="1" ht="30" customHeight="1" x14ac:dyDescent="0.25">
      <c r="A23" s="202" t="s">
        <v>189</v>
      </c>
      <c r="B23" s="203"/>
      <c r="C23" s="203"/>
      <c r="D23" s="203"/>
      <c r="E23" s="204"/>
      <c r="F23" s="116">
        <f>F13+F19</f>
        <v>1430393.7999999998</v>
      </c>
      <c r="G23" s="115"/>
      <c r="H23" s="115"/>
      <c r="I23" s="115"/>
      <c r="J23" s="115"/>
      <c r="K23" s="115"/>
      <c r="L23" s="115"/>
      <c r="M23" s="115"/>
      <c r="N23" s="115"/>
      <c r="O23" s="115"/>
      <c r="P23" s="115"/>
      <c r="Q23" s="115"/>
      <c r="R23" s="115"/>
      <c r="S23" s="115"/>
    </row>
    <row r="24" spans="1:19" s="117" customFormat="1" ht="30" customHeight="1" x14ac:dyDescent="0.25">
      <c r="A24" s="202" t="s">
        <v>190</v>
      </c>
      <c r="B24" s="203"/>
      <c r="C24" s="203"/>
      <c r="D24" s="203"/>
      <c r="E24" s="204"/>
      <c r="F24" s="116">
        <f>'Акт (2)'!E92</f>
        <v>708091.99999999988</v>
      </c>
      <c r="G24" s="115"/>
      <c r="H24" s="115"/>
      <c r="I24" s="115"/>
      <c r="J24" s="115"/>
      <c r="K24" s="115"/>
      <c r="L24" s="115"/>
      <c r="M24" s="115"/>
      <c r="N24" s="115"/>
      <c r="O24" s="115"/>
      <c r="P24" s="115"/>
      <c r="Q24" s="115"/>
      <c r="R24" s="115"/>
      <c r="S24" s="115"/>
    </row>
    <row r="25" spans="1:19" s="117" customFormat="1" ht="30" customHeight="1" x14ac:dyDescent="0.25">
      <c r="A25" s="202" t="s">
        <v>191</v>
      </c>
      <c r="B25" s="203"/>
      <c r="C25" s="203"/>
      <c r="D25" s="203"/>
      <c r="E25" s="204"/>
      <c r="F25" s="116">
        <f>F23-F24</f>
        <v>722301.79999999993</v>
      </c>
      <c r="G25" s="115"/>
      <c r="H25" s="115"/>
      <c r="I25" s="115"/>
      <c r="J25" s="115"/>
      <c r="K25" s="115"/>
      <c r="L25" s="115"/>
      <c r="M25" s="115"/>
      <c r="N25" s="115"/>
      <c r="O25" s="115"/>
      <c r="P25" s="115"/>
      <c r="Q25" s="115"/>
      <c r="R25" s="115"/>
      <c r="S25" s="115"/>
    </row>
    <row r="26" spans="1:19" s="117" customFormat="1" ht="30" customHeight="1" x14ac:dyDescent="0.25">
      <c r="A26" s="202" t="s">
        <v>192</v>
      </c>
      <c r="B26" s="203"/>
      <c r="C26" s="203"/>
      <c r="D26" s="203"/>
      <c r="E26" s="204"/>
      <c r="F26" s="113">
        <f>F14+F15-F19</f>
        <v>378429.98000000021</v>
      </c>
      <c r="G26" s="115"/>
      <c r="H26" s="115"/>
      <c r="I26" s="115"/>
      <c r="J26" s="115"/>
      <c r="K26" s="115"/>
      <c r="L26" s="115"/>
      <c r="M26" s="115"/>
      <c r="N26" s="115"/>
      <c r="O26" s="115"/>
      <c r="P26" s="115"/>
      <c r="Q26" s="115"/>
      <c r="R26" s="115"/>
      <c r="S26" s="115"/>
    </row>
    <row r="27" spans="1:19" s="91" customFormat="1" ht="11.45" customHeight="1" x14ac:dyDescent="0.25">
      <c r="A27" s="92"/>
      <c r="B27" s="92"/>
      <c r="C27" s="92"/>
      <c r="D27" s="92"/>
      <c r="E27" s="92"/>
      <c r="F27" s="92"/>
    </row>
    <row r="28" spans="1:19" s="93" customFormat="1" ht="34.5" customHeight="1" x14ac:dyDescent="0.2">
      <c r="A28" s="211" t="s">
        <v>193</v>
      </c>
      <c r="B28" s="211"/>
      <c r="C28" s="211"/>
      <c r="D28" s="211"/>
    </row>
    <row r="29" spans="1:19" s="65" customFormat="1" ht="21.75" customHeight="1" x14ac:dyDescent="0.25">
      <c r="A29" s="212" t="s">
        <v>194</v>
      </c>
      <c r="B29" s="212"/>
      <c r="C29" s="212"/>
      <c r="D29" s="212"/>
    </row>
    <row r="30" spans="1:19" s="65" customFormat="1" ht="22.5" customHeight="1" x14ac:dyDescent="0.25">
      <c r="A30" s="211" t="s">
        <v>44</v>
      </c>
      <c r="B30" s="211"/>
      <c r="C30" s="211"/>
      <c r="D30" s="211"/>
    </row>
    <row r="31" spans="1:19" s="65" customFormat="1" ht="22.5" customHeight="1" x14ac:dyDescent="0.25">
      <c r="A31" s="211" t="s">
        <v>45</v>
      </c>
      <c r="B31" s="211"/>
      <c r="C31" s="211"/>
      <c r="D31" s="66"/>
    </row>
  </sheetData>
  <mergeCells count="25">
    <mergeCell ref="A31:C31"/>
    <mergeCell ref="A24:E24"/>
    <mergeCell ref="A25:E25"/>
    <mergeCell ref="A26:E26"/>
    <mergeCell ref="A28:D28"/>
    <mergeCell ref="A29:D29"/>
    <mergeCell ref="A30:D30"/>
    <mergeCell ref="A23:E23"/>
    <mergeCell ref="A12:E12"/>
    <mergeCell ref="A13:E13"/>
    <mergeCell ref="A14:E14"/>
    <mergeCell ref="A15:E15"/>
    <mergeCell ref="A16:E16"/>
    <mergeCell ref="A17:E17"/>
    <mergeCell ref="A18:E18"/>
    <mergeCell ref="A19:E19"/>
    <mergeCell ref="A20:E20"/>
    <mergeCell ref="A21:E21"/>
    <mergeCell ref="A22:E22"/>
    <mergeCell ref="A11:E11"/>
    <mergeCell ref="A1:F1"/>
    <mergeCell ref="A5:F5"/>
    <mergeCell ref="Q6:R6"/>
    <mergeCell ref="Q7:R7"/>
    <mergeCell ref="Q8:R8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09"/>
  <sheetViews>
    <sheetView view="pageBreakPreview" topLeftCell="A25" zoomScale="85" zoomScaleSheetLayoutView="85" workbookViewId="0">
      <selection activeCell="B36" sqref="B36:E36"/>
    </sheetView>
  </sheetViews>
  <sheetFormatPr defaultColWidth="9.140625" defaultRowHeight="12.75" x14ac:dyDescent="0.2"/>
  <cols>
    <col min="1" max="1" width="47.7109375" style="1" customWidth="1"/>
    <col min="2" max="2" width="16.28515625" style="39" bestFit="1" customWidth="1"/>
    <col min="3" max="3" width="12.85546875" style="15" customWidth="1"/>
    <col min="4" max="4" width="13.85546875" style="48" customWidth="1"/>
    <col min="5" max="5" width="15" style="48" customWidth="1"/>
    <col min="6" max="6" width="10.140625" style="1" bestFit="1" customWidth="1"/>
    <col min="7" max="16384" width="9.140625" style="1"/>
  </cols>
  <sheetData>
    <row r="1" spans="1:9" ht="14.25" x14ac:dyDescent="0.2">
      <c r="A1" s="183" t="s">
        <v>246</v>
      </c>
      <c r="B1" s="183"/>
      <c r="C1" s="183"/>
      <c r="D1" s="183"/>
      <c r="E1" s="183"/>
      <c r="I1" s="3"/>
    </row>
    <row r="2" spans="1:9" ht="31.5" customHeight="1" x14ac:dyDescent="0.2">
      <c r="A2" s="182" t="s">
        <v>147</v>
      </c>
      <c r="B2" s="182"/>
      <c r="C2" s="182"/>
      <c r="D2" s="182"/>
      <c r="E2" s="182"/>
      <c r="I2" s="3"/>
    </row>
    <row r="3" spans="1:9" ht="14.25" x14ac:dyDescent="0.2">
      <c r="A3" s="17" t="s">
        <v>6</v>
      </c>
      <c r="B3" s="38"/>
      <c r="C3" s="64"/>
      <c r="D3" s="184" t="s">
        <v>247</v>
      </c>
      <c r="E3" s="184"/>
      <c r="I3" s="3" t="s">
        <v>5</v>
      </c>
    </row>
    <row r="4" spans="1:9" x14ac:dyDescent="0.2">
      <c r="A4" s="14"/>
      <c r="I4" s="3"/>
    </row>
    <row r="5" spans="1:9" s="16" customFormat="1" ht="120" x14ac:dyDescent="0.2">
      <c r="A5" s="18" t="s">
        <v>2</v>
      </c>
      <c r="B5" s="18" t="s">
        <v>3</v>
      </c>
      <c r="C5" s="18" t="s">
        <v>0</v>
      </c>
      <c r="D5" s="49" t="s">
        <v>4</v>
      </c>
      <c r="E5" s="49" t="s">
        <v>1</v>
      </c>
      <c r="I5" s="3"/>
    </row>
    <row r="6" spans="1:9" s="104" customFormat="1" ht="14.25" x14ac:dyDescent="0.2">
      <c r="A6" s="103" t="s">
        <v>8</v>
      </c>
      <c r="B6" s="45"/>
      <c r="C6" s="45"/>
      <c r="D6" s="45"/>
      <c r="E6" s="45"/>
    </row>
    <row r="7" spans="1:9" s="96" customFormat="1" ht="15" x14ac:dyDescent="0.25">
      <c r="A7" s="97" t="s">
        <v>54</v>
      </c>
      <c r="B7" s="98" t="s">
        <v>21</v>
      </c>
      <c r="C7" s="98" t="s">
        <v>11</v>
      </c>
      <c r="D7" s="99">
        <f>E7</f>
        <v>6156.85</v>
      </c>
      <c r="E7" s="99">
        <v>6156.85</v>
      </c>
    </row>
    <row r="8" spans="1:9" s="104" customFormat="1" ht="14.25" x14ac:dyDescent="0.2">
      <c r="A8" s="103" t="s">
        <v>37</v>
      </c>
      <c r="B8" s="45"/>
      <c r="C8" s="45"/>
      <c r="D8" s="45"/>
      <c r="E8" s="45"/>
    </row>
    <row r="9" spans="1:9" s="96" customFormat="1" ht="15" x14ac:dyDescent="0.25">
      <c r="A9" s="97" t="s">
        <v>196</v>
      </c>
      <c r="B9" s="98" t="s">
        <v>22</v>
      </c>
      <c r="C9" s="98" t="s">
        <v>11</v>
      </c>
      <c r="D9" s="99">
        <f>E9</f>
        <v>500</v>
      </c>
      <c r="E9" s="99">
        <v>500</v>
      </c>
    </row>
    <row r="10" spans="1:9" s="96" customFormat="1" ht="30" x14ac:dyDescent="0.25">
      <c r="A10" s="97" t="s">
        <v>197</v>
      </c>
      <c r="B10" s="100">
        <v>0.14799999999999999</v>
      </c>
      <c r="C10" s="98" t="s">
        <v>82</v>
      </c>
      <c r="D10" s="105">
        <f>E10/B10</f>
        <v>4684.72972972973</v>
      </c>
      <c r="E10" s="99">
        <v>693.34</v>
      </c>
    </row>
    <row r="11" spans="1:9" s="104" customFormat="1" ht="28.5" x14ac:dyDescent="0.2">
      <c r="A11" s="103" t="s">
        <v>53</v>
      </c>
      <c r="B11" s="45"/>
      <c r="C11" s="45"/>
      <c r="D11" s="45"/>
      <c r="E11" s="45"/>
    </row>
    <row r="12" spans="1:9" s="96" customFormat="1" ht="30" x14ac:dyDescent="0.25">
      <c r="A12" s="97" t="s">
        <v>198</v>
      </c>
      <c r="B12" s="98" t="s">
        <v>21</v>
      </c>
      <c r="C12" s="98" t="s">
        <v>11</v>
      </c>
      <c r="D12" s="99">
        <f>E12</f>
        <v>94720.8</v>
      </c>
      <c r="E12" s="99">
        <v>94720.8</v>
      </c>
    </row>
    <row r="13" spans="1:9" s="104" customFormat="1" ht="28.5" x14ac:dyDescent="0.2">
      <c r="A13" s="103" t="s">
        <v>93</v>
      </c>
      <c r="B13" s="45"/>
      <c r="C13" s="45"/>
      <c r="D13" s="45"/>
      <c r="E13" s="45"/>
    </row>
    <row r="14" spans="1:9" s="96" customFormat="1" ht="30" x14ac:dyDescent="0.25">
      <c r="A14" s="97" t="s">
        <v>199</v>
      </c>
      <c r="B14" s="98" t="s">
        <v>22</v>
      </c>
      <c r="C14" s="98" t="s">
        <v>11</v>
      </c>
      <c r="D14" s="99">
        <f>E14</f>
        <v>37079.18</v>
      </c>
      <c r="E14" s="99">
        <v>37079.18</v>
      </c>
    </row>
    <row r="15" spans="1:9" s="104" customFormat="1" ht="14.25" x14ac:dyDescent="0.2">
      <c r="A15" s="103" t="s">
        <v>200</v>
      </c>
      <c r="B15" s="45"/>
      <c r="C15" s="45"/>
      <c r="D15" s="45"/>
      <c r="E15" s="45"/>
    </row>
    <row r="16" spans="1:9" s="96" customFormat="1" ht="15" x14ac:dyDescent="0.25">
      <c r="A16" s="97" t="s">
        <v>201</v>
      </c>
      <c r="B16" s="98" t="s">
        <v>248</v>
      </c>
      <c r="C16" s="98" t="s">
        <v>202</v>
      </c>
      <c r="D16" s="99">
        <f>E16</f>
        <v>10861.9</v>
      </c>
      <c r="E16" s="99">
        <v>10861.9</v>
      </c>
    </row>
    <row r="17" spans="1:5" s="104" customFormat="1" ht="28.5" x14ac:dyDescent="0.2">
      <c r="A17" s="103" t="s">
        <v>38</v>
      </c>
      <c r="B17" s="45"/>
      <c r="C17" s="45"/>
      <c r="D17" s="45"/>
      <c r="E17" s="45"/>
    </row>
    <row r="18" spans="1:5" s="96" customFormat="1" ht="30" x14ac:dyDescent="0.25">
      <c r="A18" s="97" t="s">
        <v>57</v>
      </c>
      <c r="B18" s="98" t="s">
        <v>249</v>
      </c>
      <c r="C18" s="98" t="s">
        <v>11</v>
      </c>
      <c r="D18" s="99">
        <f>E18</f>
        <v>10845.4</v>
      </c>
      <c r="E18" s="99">
        <f>1142.81+9702.59</f>
        <v>10845.4</v>
      </c>
    </row>
    <row r="19" spans="1:5" s="104" customFormat="1" ht="14.25" x14ac:dyDescent="0.2">
      <c r="A19" s="103" t="s">
        <v>39</v>
      </c>
      <c r="B19" s="45"/>
      <c r="C19" s="45"/>
      <c r="D19" s="45"/>
      <c r="E19" s="45"/>
    </row>
    <row r="20" spans="1:5" s="96" customFormat="1" ht="30" x14ac:dyDescent="0.25">
      <c r="A20" s="97" t="s">
        <v>203</v>
      </c>
      <c r="B20" s="99">
        <v>0.01</v>
      </c>
      <c r="C20" s="98" t="s">
        <v>17</v>
      </c>
      <c r="D20" s="105">
        <f>E20/B20</f>
        <v>19910</v>
      </c>
      <c r="E20" s="99">
        <v>199.1</v>
      </c>
    </row>
    <row r="21" spans="1:5" s="96" customFormat="1" ht="15" x14ac:dyDescent="0.25">
      <c r="A21" s="97" t="s">
        <v>108</v>
      </c>
      <c r="B21" s="101">
        <v>3</v>
      </c>
      <c r="C21" s="98" t="s">
        <v>103</v>
      </c>
      <c r="D21" s="105">
        <f t="shared" ref="D21:D81" si="0">E21/B21</f>
        <v>86.213333333333324</v>
      </c>
      <c r="E21" s="99">
        <v>258.64</v>
      </c>
    </row>
    <row r="22" spans="1:5" s="96" customFormat="1" ht="15" x14ac:dyDescent="0.25">
      <c r="A22" s="97" t="s">
        <v>58</v>
      </c>
      <c r="B22" s="101">
        <v>1</v>
      </c>
      <c r="C22" s="98" t="s">
        <v>14</v>
      </c>
      <c r="D22" s="105">
        <f t="shared" si="0"/>
        <v>839.52</v>
      </c>
      <c r="E22" s="99">
        <v>839.52</v>
      </c>
    </row>
    <row r="23" spans="1:5" s="96" customFormat="1" ht="15" x14ac:dyDescent="0.25">
      <c r="A23" s="97" t="s">
        <v>98</v>
      </c>
      <c r="B23" s="99">
        <v>0.09</v>
      </c>
      <c r="C23" s="98" t="s">
        <v>15</v>
      </c>
      <c r="D23" s="105">
        <f t="shared" si="0"/>
        <v>6088.8888888888887</v>
      </c>
      <c r="E23" s="99">
        <v>548</v>
      </c>
    </row>
    <row r="24" spans="1:5" s="96" customFormat="1" ht="30" x14ac:dyDescent="0.25">
      <c r="A24" s="97" t="s">
        <v>204</v>
      </c>
      <c r="B24" s="101">
        <v>1</v>
      </c>
      <c r="C24" s="98" t="s">
        <v>14</v>
      </c>
      <c r="D24" s="105">
        <f t="shared" si="0"/>
        <v>254.67</v>
      </c>
      <c r="E24" s="99">
        <v>254.67</v>
      </c>
    </row>
    <row r="25" spans="1:5" s="96" customFormat="1" ht="30" x14ac:dyDescent="0.25">
      <c r="A25" s="97" t="s">
        <v>205</v>
      </c>
      <c r="B25" s="99">
        <v>0.54</v>
      </c>
      <c r="C25" s="98" t="s">
        <v>16</v>
      </c>
      <c r="D25" s="105">
        <f t="shared" si="0"/>
        <v>1655.7222222222222</v>
      </c>
      <c r="E25" s="99">
        <v>894.09</v>
      </c>
    </row>
    <row r="26" spans="1:5" s="96" customFormat="1" ht="15" x14ac:dyDescent="0.25">
      <c r="A26" s="97" t="s">
        <v>74</v>
      </c>
      <c r="B26" s="99">
        <v>0.11</v>
      </c>
      <c r="C26" s="98" t="s">
        <v>75</v>
      </c>
      <c r="D26" s="105">
        <f t="shared" si="0"/>
        <v>25691.272727272728</v>
      </c>
      <c r="E26" s="99">
        <v>2826.04</v>
      </c>
    </row>
    <row r="27" spans="1:5" s="96" customFormat="1" ht="30" x14ac:dyDescent="0.25">
      <c r="A27" s="97" t="s">
        <v>59</v>
      </c>
      <c r="B27" s="100">
        <v>8.5069999999999997</v>
      </c>
      <c r="C27" s="98" t="s">
        <v>16</v>
      </c>
      <c r="D27" s="105">
        <f t="shared" si="0"/>
        <v>1693.8850358528271</v>
      </c>
      <c r="E27" s="99">
        <v>14409.88</v>
      </c>
    </row>
    <row r="28" spans="1:5" s="96" customFormat="1" ht="30" x14ac:dyDescent="0.25">
      <c r="A28" s="97" t="s">
        <v>206</v>
      </c>
      <c r="B28" s="99">
        <v>0.01</v>
      </c>
      <c r="C28" s="98" t="s">
        <v>17</v>
      </c>
      <c r="D28" s="105">
        <f t="shared" si="0"/>
        <v>25071</v>
      </c>
      <c r="E28" s="99">
        <v>250.71</v>
      </c>
    </row>
    <row r="29" spans="1:5" s="96" customFormat="1" ht="15" x14ac:dyDescent="0.25">
      <c r="A29" s="97" t="s">
        <v>207</v>
      </c>
      <c r="B29" s="99">
        <v>0.01</v>
      </c>
      <c r="C29" s="98" t="s">
        <v>75</v>
      </c>
      <c r="D29" s="105">
        <f t="shared" si="0"/>
        <v>26232</v>
      </c>
      <c r="E29" s="99">
        <v>262.32</v>
      </c>
    </row>
    <row r="30" spans="1:5" s="96" customFormat="1" ht="30" x14ac:dyDescent="0.25">
      <c r="A30" s="97" t="s">
        <v>61</v>
      </c>
      <c r="B30" s="101">
        <v>1</v>
      </c>
      <c r="C30" s="98" t="s">
        <v>14</v>
      </c>
      <c r="D30" s="105">
        <f t="shared" si="0"/>
        <v>503.4</v>
      </c>
      <c r="E30" s="99">
        <v>503.4</v>
      </c>
    </row>
    <row r="31" spans="1:5" s="96" customFormat="1" ht="15" x14ac:dyDescent="0.25">
      <c r="A31" s="97" t="s">
        <v>76</v>
      </c>
      <c r="B31" s="99">
        <v>1.33</v>
      </c>
      <c r="C31" s="98" t="s">
        <v>15</v>
      </c>
      <c r="D31" s="105">
        <f t="shared" si="0"/>
        <v>14726.436090225563</v>
      </c>
      <c r="E31" s="99">
        <v>19586.16</v>
      </c>
    </row>
    <row r="32" spans="1:5" s="96" customFormat="1" ht="30" x14ac:dyDescent="0.25">
      <c r="A32" s="97" t="s">
        <v>62</v>
      </c>
      <c r="B32" s="101">
        <v>3</v>
      </c>
      <c r="C32" s="98" t="s">
        <v>18</v>
      </c>
      <c r="D32" s="105">
        <f t="shared" si="0"/>
        <v>226.24666666666667</v>
      </c>
      <c r="E32" s="99">
        <v>678.74</v>
      </c>
    </row>
    <row r="33" spans="1:5" s="96" customFormat="1" ht="15" x14ac:dyDescent="0.25">
      <c r="A33" s="97" t="s">
        <v>102</v>
      </c>
      <c r="B33" s="101">
        <v>3</v>
      </c>
      <c r="C33" s="98" t="s">
        <v>103</v>
      </c>
      <c r="D33" s="105">
        <f t="shared" si="0"/>
        <v>69.05</v>
      </c>
      <c r="E33" s="99">
        <v>207.15</v>
      </c>
    </row>
    <row r="34" spans="1:5" s="96" customFormat="1" ht="15" x14ac:dyDescent="0.25">
      <c r="A34" s="97" t="s">
        <v>99</v>
      </c>
      <c r="B34" s="101">
        <v>1</v>
      </c>
      <c r="C34" s="98" t="s">
        <v>13</v>
      </c>
      <c r="D34" s="105">
        <f t="shared" si="0"/>
        <v>5260.25</v>
      </c>
      <c r="E34" s="99">
        <v>5260.25</v>
      </c>
    </row>
    <row r="35" spans="1:5" s="96" customFormat="1" ht="30" x14ac:dyDescent="0.25">
      <c r="A35" s="97" t="s">
        <v>208</v>
      </c>
      <c r="B35" s="98">
        <v>1</v>
      </c>
      <c r="C35" s="98" t="s">
        <v>11</v>
      </c>
      <c r="D35" s="105">
        <f>E35</f>
        <v>5424</v>
      </c>
      <c r="E35" s="99">
        <v>5424</v>
      </c>
    </row>
    <row r="36" spans="1:5" s="96" customFormat="1" ht="15" x14ac:dyDescent="0.25">
      <c r="A36" s="97" t="s">
        <v>209</v>
      </c>
      <c r="B36" s="101">
        <v>18030</v>
      </c>
      <c r="C36" s="98" t="s">
        <v>210</v>
      </c>
      <c r="D36" s="105">
        <f t="shared" si="0"/>
        <v>1.2219428729894621</v>
      </c>
      <c r="E36" s="99">
        <v>22031.63</v>
      </c>
    </row>
    <row r="37" spans="1:5" s="96" customFormat="1" ht="15" x14ac:dyDescent="0.25">
      <c r="A37" s="97" t="s">
        <v>141</v>
      </c>
      <c r="B37" s="101">
        <v>1</v>
      </c>
      <c r="C37" s="98" t="s">
        <v>13</v>
      </c>
      <c r="D37" s="105">
        <f t="shared" si="0"/>
        <v>174.49</v>
      </c>
      <c r="E37" s="99">
        <v>174.49</v>
      </c>
    </row>
    <row r="38" spans="1:5" s="96" customFormat="1" ht="30" x14ac:dyDescent="0.25">
      <c r="A38" s="97" t="s">
        <v>110</v>
      </c>
      <c r="B38" s="101">
        <v>2</v>
      </c>
      <c r="C38" s="98" t="s">
        <v>109</v>
      </c>
      <c r="D38" s="105">
        <f t="shared" si="0"/>
        <v>142.03</v>
      </c>
      <c r="E38" s="99">
        <v>284.06</v>
      </c>
    </row>
    <row r="39" spans="1:5" s="96" customFormat="1" ht="30" x14ac:dyDescent="0.25">
      <c r="A39" s="97" t="s">
        <v>211</v>
      </c>
      <c r="B39" s="101">
        <v>2</v>
      </c>
      <c r="C39" s="98" t="s">
        <v>109</v>
      </c>
      <c r="D39" s="105">
        <f t="shared" si="0"/>
        <v>133.465</v>
      </c>
      <c r="E39" s="99">
        <v>266.93</v>
      </c>
    </row>
    <row r="40" spans="1:5" s="96" customFormat="1" ht="30" x14ac:dyDescent="0.25">
      <c r="A40" s="97" t="s">
        <v>212</v>
      </c>
      <c r="B40" s="101">
        <v>2</v>
      </c>
      <c r="C40" s="98" t="s">
        <v>213</v>
      </c>
      <c r="D40" s="105">
        <f t="shared" si="0"/>
        <v>258.57</v>
      </c>
      <c r="E40" s="99">
        <v>517.14</v>
      </c>
    </row>
    <row r="41" spans="1:5" s="96" customFormat="1" ht="15" x14ac:dyDescent="0.25">
      <c r="A41" s="97" t="s">
        <v>214</v>
      </c>
      <c r="B41" s="101">
        <v>1</v>
      </c>
      <c r="C41" s="98" t="s">
        <v>213</v>
      </c>
      <c r="D41" s="105">
        <f t="shared" si="0"/>
        <v>251.09</v>
      </c>
      <c r="E41" s="99">
        <v>251.09</v>
      </c>
    </row>
    <row r="42" spans="1:5" s="96" customFormat="1" ht="15" x14ac:dyDescent="0.25">
      <c r="A42" s="97" t="s">
        <v>65</v>
      </c>
      <c r="B42" s="101">
        <v>28</v>
      </c>
      <c r="C42" s="98" t="s">
        <v>19</v>
      </c>
      <c r="D42" s="105">
        <f t="shared" si="0"/>
        <v>254.49964285714285</v>
      </c>
      <c r="E42" s="99">
        <v>7125.99</v>
      </c>
    </row>
    <row r="43" spans="1:5" s="96" customFormat="1" ht="45" x14ac:dyDescent="0.25">
      <c r="A43" s="97" t="s">
        <v>215</v>
      </c>
      <c r="B43" s="101">
        <v>1</v>
      </c>
      <c r="C43" s="98" t="s">
        <v>216</v>
      </c>
      <c r="D43" s="105">
        <f t="shared" si="0"/>
        <v>67.98</v>
      </c>
      <c r="E43" s="99">
        <v>67.98</v>
      </c>
    </row>
    <row r="44" spans="1:5" s="104" customFormat="1" ht="15" x14ac:dyDescent="0.2">
      <c r="A44" s="103" t="s">
        <v>40</v>
      </c>
      <c r="B44" s="45"/>
      <c r="C44" s="45"/>
      <c r="D44" s="105"/>
      <c r="E44" s="45"/>
    </row>
    <row r="45" spans="1:5" s="96" customFormat="1" ht="15" x14ac:dyDescent="0.25">
      <c r="A45" s="97" t="s">
        <v>217</v>
      </c>
      <c r="B45" s="99">
        <v>0.02</v>
      </c>
      <c r="C45" s="98" t="s">
        <v>17</v>
      </c>
      <c r="D45" s="105">
        <f t="shared" si="0"/>
        <v>17943</v>
      </c>
      <c r="E45" s="99">
        <v>358.86</v>
      </c>
    </row>
    <row r="46" spans="1:5" s="96" customFormat="1" ht="15" x14ac:dyDescent="0.25">
      <c r="A46" s="97" t="s">
        <v>111</v>
      </c>
      <c r="B46" s="99">
        <v>0.17</v>
      </c>
      <c r="C46" s="98" t="s">
        <v>16</v>
      </c>
      <c r="D46" s="105">
        <f t="shared" si="0"/>
        <v>1746.5294117647059</v>
      </c>
      <c r="E46" s="99">
        <v>296.91000000000003</v>
      </c>
    </row>
    <row r="47" spans="1:5" s="96" customFormat="1" ht="30" x14ac:dyDescent="0.25">
      <c r="A47" s="97" t="s">
        <v>126</v>
      </c>
      <c r="B47" s="100">
        <v>2.4580000000000002</v>
      </c>
      <c r="C47" s="98" t="s">
        <v>16</v>
      </c>
      <c r="D47" s="105">
        <f t="shared" si="0"/>
        <v>1651.2733930024408</v>
      </c>
      <c r="E47" s="99">
        <v>4058.83</v>
      </c>
    </row>
    <row r="48" spans="1:5" s="96" customFormat="1" ht="30" x14ac:dyDescent="0.25">
      <c r="A48" s="97" t="s">
        <v>218</v>
      </c>
      <c r="B48" s="101">
        <v>120</v>
      </c>
      <c r="C48" s="98" t="s">
        <v>219</v>
      </c>
      <c r="D48" s="105">
        <f t="shared" si="0"/>
        <v>70.476666666666674</v>
      </c>
      <c r="E48" s="99">
        <v>8457.2000000000007</v>
      </c>
    </row>
    <row r="49" spans="1:5" s="96" customFormat="1" ht="15" x14ac:dyDescent="0.25">
      <c r="A49" s="97" t="s">
        <v>220</v>
      </c>
      <c r="B49" s="99">
        <v>210.75</v>
      </c>
      <c r="C49" s="98" t="s">
        <v>67</v>
      </c>
      <c r="D49" s="105">
        <f t="shared" si="0"/>
        <v>78.102206405693948</v>
      </c>
      <c r="E49" s="99">
        <v>16460.04</v>
      </c>
    </row>
    <row r="50" spans="1:5" s="96" customFormat="1" ht="30" x14ac:dyDescent="0.25">
      <c r="A50" s="97" t="s">
        <v>221</v>
      </c>
      <c r="B50" s="101">
        <v>150</v>
      </c>
      <c r="C50" s="98" t="s">
        <v>219</v>
      </c>
      <c r="D50" s="105">
        <f t="shared" si="0"/>
        <v>77.147133333333329</v>
      </c>
      <c r="E50" s="99">
        <v>11572.07</v>
      </c>
    </row>
    <row r="51" spans="1:5" s="96" customFormat="1" ht="15" x14ac:dyDescent="0.25">
      <c r="A51" s="97" t="s">
        <v>222</v>
      </c>
      <c r="B51" s="101">
        <v>1</v>
      </c>
      <c r="C51" s="98" t="s">
        <v>13</v>
      </c>
      <c r="D51" s="105">
        <f t="shared" si="0"/>
        <v>430.7</v>
      </c>
      <c r="E51" s="99">
        <v>430.7</v>
      </c>
    </row>
    <row r="52" spans="1:5" s="96" customFormat="1" ht="30" x14ac:dyDescent="0.25">
      <c r="A52" s="97" t="s">
        <v>223</v>
      </c>
      <c r="B52" s="98" t="s">
        <v>20</v>
      </c>
      <c r="C52" s="98" t="s">
        <v>12</v>
      </c>
      <c r="D52" s="105">
        <f>E52</f>
        <v>19764.04</v>
      </c>
      <c r="E52" s="99">
        <v>19764.04</v>
      </c>
    </row>
    <row r="53" spans="1:5" s="96" customFormat="1" ht="15" x14ac:dyDescent="0.25">
      <c r="A53" s="97" t="s">
        <v>224</v>
      </c>
      <c r="B53" s="99">
        <v>0.02</v>
      </c>
      <c r="C53" s="98" t="s">
        <v>17</v>
      </c>
      <c r="D53" s="105">
        <f t="shared" si="0"/>
        <v>57293.499999999993</v>
      </c>
      <c r="E53" s="99">
        <v>1145.8699999999999</v>
      </c>
    </row>
    <row r="54" spans="1:5" s="96" customFormat="1" ht="15" x14ac:dyDescent="0.25">
      <c r="A54" s="97" t="s">
        <v>114</v>
      </c>
      <c r="B54" s="99">
        <v>0.04</v>
      </c>
      <c r="C54" s="98" t="s">
        <v>83</v>
      </c>
      <c r="D54" s="105">
        <f t="shared" si="0"/>
        <v>30216.25</v>
      </c>
      <c r="E54" s="99">
        <v>1208.6500000000001</v>
      </c>
    </row>
    <row r="55" spans="1:5" s="96" customFormat="1" ht="15" x14ac:dyDescent="0.25">
      <c r="A55" s="97" t="s">
        <v>225</v>
      </c>
      <c r="B55" s="99">
        <v>0.06</v>
      </c>
      <c r="C55" s="98" t="s">
        <v>83</v>
      </c>
      <c r="D55" s="105">
        <f t="shared" si="0"/>
        <v>31861.000000000004</v>
      </c>
      <c r="E55" s="99">
        <v>1911.66</v>
      </c>
    </row>
    <row r="56" spans="1:5" s="96" customFormat="1" ht="15" x14ac:dyDescent="0.25">
      <c r="A56" s="97" t="s">
        <v>226</v>
      </c>
      <c r="B56" s="99">
        <v>0.01</v>
      </c>
      <c r="C56" s="98" t="s">
        <v>83</v>
      </c>
      <c r="D56" s="105">
        <f t="shared" si="0"/>
        <v>32189.999999999996</v>
      </c>
      <c r="E56" s="99">
        <v>321.89999999999998</v>
      </c>
    </row>
    <row r="57" spans="1:5" s="96" customFormat="1" ht="30" x14ac:dyDescent="0.25">
      <c r="A57" s="97" t="s">
        <v>227</v>
      </c>
      <c r="B57" s="100">
        <v>7.0000000000000001E-3</v>
      </c>
      <c r="C57" s="98" t="s">
        <v>82</v>
      </c>
      <c r="D57" s="105">
        <f t="shared" si="0"/>
        <v>8032.8571428571422</v>
      </c>
      <c r="E57" s="99">
        <v>56.23</v>
      </c>
    </row>
    <row r="58" spans="1:5" s="104" customFormat="1" ht="15" x14ac:dyDescent="0.2">
      <c r="A58" s="103" t="s">
        <v>77</v>
      </c>
      <c r="B58" s="45"/>
      <c r="C58" s="45"/>
      <c r="D58" s="105"/>
      <c r="E58" s="45"/>
    </row>
    <row r="59" spans="1:5" s="96" customFormat="1" ht="15" x14ac:dyDescent="0.25">
      <c r="A59" s="97" t="s">
        <v>78</v>
      </c>
      <c r="B59" s="98" t="s">
        <v>249</v>
      </c>
      <c r="C59" s="98" t="s">
        <v>11</v>
      </c>
      <c r="D59" s="105">
        <f>E59</f>
        <v>21600</v>
      </c>
      <c r="E59" s="99">
        <v>21600</v>
      </c>
    </row>
    <row r="60" spans="1:5" s="104" customFormat="1" ht="28.5" x14ac:dyDescent="0.2">
      <c r="A60" s="103" t="s">
        <v>79</v>
      </c>
      <c r="B60" s="45"/>
      <c r="C60" s="45"/>
      <c r="D60" s="105"/>
      <c r="E60" s="45"/>
    </row>
    <row r="61" spans="1:5" s="96" customFormat="1" ht="15" x14ac:dyDescent="0.25">
      <c r="A61" s="97" t="s">
        <v>80</v>
      </c>
      <c r="B61" s="98" t="s">
        <v>22</v>
      </c>
      <c r="C61" s="98" t="s">
        <v>11</v>
      </c>
      <c r="D61" s="105">
        <f>E61</f>
        <v>547.76</v>
      </c>
      <c r="E61" s="99">
        <v>547.76</v>
      </c>
    </row>
    <row r="62" spans="1:5" s="104" customFormat="1" ht="15" x14ac:dyDescent="0.2">
      <c r="A62" s="103" t="s">
        <v>41</v>
      </c>
      <c r="B62" s="45"/>
      <c r="C62" s="45"/>
      <c r="D62" s="105"/>
      <c r="E62" s="45"/>
    </row>
    <row r="63" spans="1:5" s="96" customFormat="1" ht="30" x14ac:dyDescent="0.25">
      <c r="A63" s="97" t="s">
        <v>250</v>
      </c>
      <c r="B63" s="99">
        <v>0.09</v>
      </c>
      <c r="C63" s="98" t="s">
        <v>20</v>
      </c>
      <c r="D63" s="105">
        <f t="shared" si="0"/>
        <v>39870</v>
      </c>
      <c r="E63" s="99">
        <v>3588.3</v>
      </c>
    </row>
    <row r="64" spans="1:5" s="96" customFormat="1" ht="15" x14ac:dyDescent="0.25">
      <c r="A64" s="97" t="s">
        <v>228</v>
      </c>
      <c r="B64" s="99">
        <v>0.01</v>
      </c>
      <c r="C64" s="98" t="s">
        <v>229</v>
      </c>
      <c r="D64" s="105">
        <f t="shared" si="0"/>
        <v>25297</v>
      </c>
      <c r="E64" s="99">
        <v>252.97</v>
      </c>
    </row>
    <row r="65" spans="1:5" s="96" customFormat="1" ht="15" x14ac:dyDescent="0.25">
      <c r="A65" s="97" t="s">
        <v>230</v>
      </c>
      <c r="B65" s="101">
        <v>1</v>
      </c>
      <c r="C65" s="98" t="s">
        <v>13</v>
      </c>
      <c r="D65" s="105">
        <f t="shared" si="0"/>
        <v>1008.93</v>
      </c>
      <c r="E65" s="99">
        <v>1008.93</v>
      </c>
    </row>
    <row r="66" spans="1:5" s="96" customFormat="1" ht="45" x14ac:dyDescent="0.25">
      <c r="A66" s="97" t="s">
        <v>231</v>
      </c>
      <c r="B66" s="99">
        <v>0.09</v>
      </c>
      <c r="C66" s="98" t="s">
        <v>232</v>
      </c>
      <c r="D66" s="105">
        <f t="shared" si="0"/>
        <v>66367.777777777781</v>
      </c>
      <c r="E66" s="99">
        <v>5973.1</v>
      </c>
    </row>
    <row r="67" spans="1:5" s="96" customFormat="1" ht="30" x14ac:dyDescent="0.25">
      <c r="A67" s="97" t="s">
        <v>233</v>
      </c>
      <c r="B67" s="99">
        <v>0.04</v>
      </c>
      <c r="C67" s="98" t="s">
        <v>82</v>
      </c>
      <c r="D67" s="105">
        <f t="shared" si="0"/>
        <v>5379.5</v>
      </c>
      <c r="E67" s="99">
        <v>215.18</v>
      </c>
    </row>
    <row r="68" spans="1:5" s="96" customFormat="1" ht="15" x14ac:dyDescent="0.25">
      <c r="A68" s="97" t="s">
        <v>234</v>
      </c>
      <c r="B68" s="102">
        <v>3.2</v>
      </c>
      <c r="C68" s="98" t="s">
        <v>12</v>
      </c>
      <c r="D68" s="105">
        <f t="shared" si="0"/>
        <v>2383.8937499999997</v>
      </c>
      <c r="E68" s="99">
        <v>7628.46</v>
      </c>
    </row>
    <row r="69" spans="1:5" s="96" customFormat="1" ht="15" x14ac:dyDescent="0.25">
      <c r="A69" s="97" t="s">
        <v>235</v>
      </c>
      <c r="B69" s="101">
        <v>1</v>
      </c>
      <c r="C69" s="98" t="s">
        <v>13</v>
      </c>
      <c r="D69" s="105">
        <f t="shared" si="0"/>
        <v>760.49</v>
      </c>
      <c r="E69" s="99">
        <v>760.49</v>
      </c>
    </row>
    <row r="70" spans="1:5" s="96" customFormat="1" ht="45" x14ac:dyDescent="0.25">
      <c r="A70" s="97" t="s">
        <v>236</v>
      </c>
      <c r="B70" s="101">
        <v>1</v>
      </c>
      <c r="C70" s="98" t="s">
        <v>116</v>
      </c>
      <c r="D70" s="105">
        <f t="shared" si="0"/>
        <v>1124.9100000000001</v>
      </c>
      <c r="E70" s="99">
        <v>1124.9100000000001</v>
      </c>
    </row>
    <row r="71" spans="1:5" s="96" customFormat="1" ht="30" x14ac:dyDescent="0.25">
      <c r="A71" s="97" t="s">
        <v>237</v>
      </c>
      <c r="B71" s="99">
        <v>0.01</v>
      </c>
      <c r="C71" s="98" t="s">
        <v>17</v>
      </c>
      <c r="D71" s="105">
        <f t="shared" si="0"/>
        <v>51651</v>
      </c>
      <c r="E71" s="99">
        <v>516.51</v>
      </c>
    </row>
    <row r="72" spans="1:5" s="104" customFormat="1" ht="28.5" x14ac:dyDescent="0.2">
      <c r="A72" s="103" t="s">
        <v>81</v>
      </c>
      <c r="B72" s="45"/>
      <c r="C72" s="45"/>
      <c r="D72" s="105"/>
      <c r="E72" s="45"/>
    </row>
    <row r="73" spans="1:5" s="96" customFormat="1" ht="30" x14ac:dyDescent="0.25">
      <c r="A73" s="97" t="s">
        <v>238</v>
      </c>
      <c r="B73" s="100">
        <v>0.44500000000000001</v>
      </c>
      <c r="C73" s="98" t="s">
        <v>239</v>
      </c>
      <c r="D73" s="105">
        <f t="shared" si="0"/>
        <v>3105.5505617977528</v>
      </c>
      <c r="E73" s="99">
        <v>1381.97</v>
      </c>
    </row>
    <row r="74" spans="1:5" s="96" customFormat="1" ht="15" x14ac:dyDescent="0.25">
      <c r="A74" s="97" t="s">
        <v>131</v>
      </c>
      <c r="B74" s="100">
        <v>7.0000000000000001E-3</v>
      </c>
      <c r="C74" s="98" t="s">
        <v>82</v>
      </c>
      <c r="D74" s="105">
        <f t="shared" si="0"/>
        <v>18782.857142857141</v>
      </c>
      <c r="E74" s="99">
        <v>131.47999999999999</v>
      </c>
    </row>
    <row r="75" spans="1:5" s="96" customFormat="1" ht="30" x14ac:dyDescent="0.25">
      <c r="A75" s="97" t="s">
        <v>132</v>
      </c>
      <c r="B75" s="99">
        <v>0.04</v>
      </c>
      <c r="C75" s="98" t="s">
        <v>17</v>
      </c>
      <c r="D75" s="105">
        <f t="shared" si="0"/>
        <v>3689.2499999999995</v>
      </c>
      <c r="E75" s="99">
        <v>147.57</v>
      </c>
    </row>
    <row r="76" spans="1:5" s="96" customFormat="1" ht="30" x14ac:dyDescent="0.25">
      <c r="A76" s="97" t="s">
        <v>240</v>
      </c>
      <c r="B76" s="99">
        <v>0.04</v>
      </c>
      <c r="C76" s="98" t="s">
        <v>15</v>
      </c>
      <c r="D76" s="105">
        <f t="shared" si="0"/>
        <v>37906</v>
      </c>
      <c r="E76" s="99">
        <v>1516.24</v>
      </c>
    </row>
    <row r="77" spans="1:5" s="96" customFormat="1" ht="15" x14ac:dyDescent="0.25">
      <c r="A77" s="97" t="s">
        <v>241</v>
      </c>
      <c r="B77" s="99">
        <v>0.01</v>
      </c>
      <c r="C77" s="98" t="s">
        <v>17</v>
      </c>
      <c r="D77" s="105">
        <f t="shared" si="0"/>
        <v>171983</v>
      </c>
      <c r="E77" s="99">
        <v>1719.83</v>
      </c>
    </row>
    <row r="78" spans="1:5" s="96" customFormat="1" ht="30" x14ac:dyDescent="0.25">
      <c r="A78" s="97" t="s">
        <v>242</v>
      </c>
      <c r="B78" s="99">
        <v>0.02</v>
      </c>
      <c r="C78" s="98" t="s">
        <v>15</v>
      </c>
      <c r="D78" s="105">
        <f t="shared" si="0"/>
        <v>32997</v>
      </c>
      <c r="E78" s="99">
        <v>659.94</v>
      </c>
    </row>
    <row r="79" spans="1:5" s="96" customFormat="1" ht="30" x14ac:dyDescent="0.25">
      <c r="A79" s="97" t="s">
        <v>136</v>
      </c>
      <c r="B79" s="99">
        <v>0.01</v>
      </c>
      <c r="C79" s="98" t="s">
        <v>17</v>
      </c>
      <c r="D79" s="105">
        <f t="shared" si="0"/>
        <v>54175</v>
      </c>
      <c r="E79" s="99">
        <v>541.75</v>
      </c>
    </row>
    <row r="80" spans="1:5" s="96" customFormat="1" ht="15" x14ac:dyDescent="0.25">
      <c r="A80" s="97" t="s">
        <v>243</v>
      </c>
      <c r="B80" s="99">
        <v>0.06</v>
      </c>
      <c r="C80" s="98" t="s">
        <v>17</v>
      </c>
      <c r="D80" s="105">
        <f t="shared" si="0"/>
        <v>69162.166666666657</v>
      </c>
      <c r="E80" s="99">
        <v>4149.7299999999996</v>
      </c>
    </row>
    <row r="81" spans="1:5" s="96" customFormat="1" ht="15" x14ac:dyDescent="0.25">
      <c r="A81" s="97" t="s">
        <v>244</v>
      </c>
      <c r="B81" s="102">
        <v>0.1</v>
      </c>
      <c r="C81" s="98" t="s">
        <v>82</v>
      </c>
      <c r="D81" s="105">
        <f t="shared" si="0"/>
        <v>20371.3</v>
      </c>
      <c r="E81" s="99">
        <v>2037.13</v>
      </c>
    </row>
    <row r="82" spans="1:5" s="104" customFormat="1" ht="14.25" x14ac:dyDescent="0.2">
      <c r="A82" s="103" t="s">
        <v>42</v>
      </c>
      <c r="B82" s="45"/>
      <c r="C82" s="45"/>
      <c r="D82" s="45"/>
      <c r="E82" s="45"/>
    </row>
    <row r="83" spans="1:5" s="96" customFormat="1" ht="15" x14ac:dyDescent="0.25">
      <c r="A83" s="97" t="s">
        <v>85</v>
      </c>
      <c r="B83" s="98" t="s">
        <v>22</v>
      </c>
      <c r="C83" s="98" t="s">
        <v>11</v>
      </c>
      <c r="D83" s="99">
        <f>E83</f>
        <v>3864.92</v>
      </c>
      <c r="E83" s="99">
        <v>3864.92</v>
      </c>
    </row>
    <row r="84" spans="1:5" s="96" customFormat="1" ht="15" x14ac:dyDescent="0.25">
      <c r="A84" s="97" t="s">
        <v>68</v>
      </c>
      <c r="B84" s="98" t="s">
        <v>22</v>
      </c>
      <c r="C84" s="98" t="s">
        <v>11</v>
      </c>
      <c r="D84" s="99">
        <f t="shared" ref="D84:D89" si="1">E84</f>
        <v>2400</v>
      </c>
      <c r="E84" s="99">
        <v>2400</v>
      </c>
    </row>
    <row r="85" spans="1:5" s="104" customFormat="1" ht="15" x14ac:dyDescent="0.2">
      <c r="A85" s="103" t="s">
        <v>43</v>
      </c>
      <c r="B85" s="45"/>
      <c r="C85" s="45"/>
      <c r="D85" s="99"/>
      <c r="E85" s="45"/>
    </row>
    <row r="86" spans="1:5" s="96" customFormat="1" ht="15" x14ac:dyDescent="0.25">
      <c r="A86" s="97" t="s">
        <v>71</v>
      </c>
      <c r="B86" s="98" t="s">
        <v>251</v>
      </c>
      <c r="C86" s="98" t="s">
        <v>12</v>
      </c>
      <c r="D86" s="99">
        <f t="shared" si="1"/>
        <v>82407.100000000006</v>
      </c>
      <c r="E86" s="99">
        <v>82407.100000000006</v>
      </c>
    </row>
    <row r="87" spans="1:5" s="104" customFormat="1" ht="15" x14ac:dyDescent="0.2">
      <c r="A87" s="103" t="s">
        <v>9</v>
      </c>
      <c r="B87" s="45"/>
      <c r="C87" s="45"/>
      <c r="D87" s="99"/>
      <c r="E87" s="45"/>
    </row>
    <row r="88" spans="1:5" s="96" customFormat="1" ht="15" x14ac:dyDescent="0.25">
      <c r="A88" s="97" t="s">
        <v>69</v>
      </c>
      <c r="B88" s="98" t="s">
        <v>251</v>
      </c>
      <c r="C88" s="98" t="s">
        <v>12</v>
      </c>
      <c r="D88" s="99">
        <f t="shared" si="1"/>
        <v>185208.41</v>
      </c>
      <c r="E88" s="99">
        <v>185208.41</v>
      </c>
    </row>
    <row r="89" spans="1:5" s="96" customFormat="1" ht="30" x14ac:dyDescent="0.25">
      <c r="A89" s="97" t="s">
        <v>245</v>
      </c>
      <c r="B89" s="98" t="s">
        <v>22</v>
      </c>
      <c r="C89" s="98" t="s">
        <v>11</v>
      </c>
      <c r="D89" s="99">
        <f t="shared" si="1"/>
        <v>4314.91</v>
      </c>
      <c r="E89" s="99">
        <v>4314.91</v>
      </c>
    </row>
    <row r="90" spans="1:5" ht="14.25" x14ac:dyDescent="0.2">
      <c r="A90" s="35" t="s">
        <v>10</v>
      </c>
      <c r="B90" s="40"/>
      <c r="C90" s="40"/>
      <c r="D90" s="50"/>
      <c r="E90" s="51"/>
    </row>
    <row r="91" spans="1:5" ht="15" x14ac:dyDescent="0.2">
      <c r="A91" s="36" t="s">
        <v>70</v>
      </c>
      <c r="B91" s="41" t="s">
        <v>21</v>
      </c>
      <c r="C91" s="41" t="s">
        <v>11</v>
      </c>
      <c r="D91" s="52">
        <f>E91</f>
        <v>64371.999999999993</v>
      </c>
      <c r="E91" s="53">
        <f>SUM(E7:E89)*10%</f>
        <v>64371.999999999993</v>
      </c>
    </row>
    <row r="92" spans="1:5" ht="14.25" x14ac:dyDescent="0.2">
      <c r="A92" s="24" t="s">
        <v>24</v>
      </c>
      <c r="B92" s="45" t="s">
        <v>20</v>
      </c>
      <c r="C92" s="25"/>
      <c r="D92" s="54"/>
      <c r="E92" s="26">
        <f>SUM(E7:E91)</f>
        <v>708091.99999999988</v>
      </c>
    </row>
    <row r="93" spans="1:5" ht="15" x14ac:dyDescent="0.2">
      <c r="D93" s="55"/>
    </row>
    <row r="94" spans="1:5" ht="15" customHeight="1" x14ac:dyDescent="0.2">
      <c r="A94" s="213" t="s">
        <v>254</v>
      </c>
      <c r="B94" s="213"/>
      <c r="C94" s="213"/>
      <c r="D94" s="213"/>
      <c r="E94" s="213"/>
    </row>
    <row r="95" spans="1:5" ht="15" customHeight="1" x14ac:dyDescent="0.2">
      <c r="A95" s="213"/>
      <c r="B95" s="213"/>
      <c r="C95" s="213"/>
      <c r="D95" s="213"/>
      <c r="E95" s="213"/>
    </row>
    <row r="96" spans="1:5" ht="15" customHeight="1" x14ac:dyDescent="0.2">
      <c r="A96" s="214" t="s">
        <v>31</v>
      </c>
      <c r="B96" s="214"/>
      <c r="C96" s="214"/>
      <c r="D96" s="214"/>
      <c r="E96" s="214"/>
    </row>
    <row r="97" spans="1:5" ht="15" customHeight="1" x14ac:dyDescent="0.2">
      <c r="A97" s="214" t="s">
        <v>32</v>
      </c>
      <c r="B97" s="214"/>
      <c r="C97" s="214"/>
      <c r="D97" s="214"/>
      <c r="E97" s="214"/>
    </row>
    <row r="98" spans="1:5" ht="15" customHeight="1" x14ac:dyDescent="0.2">
      <c r="A98" s="215" t="s">
        <v>252</v>
      </c>
      <c r="B98" s="215"/>
      <c r="C98" s="215"/>
      <c r="D98" s="215"/>
      <c r="E98" s="215"/>
    </row>
    <row r="99" spans="1:5" ht="15" customHeight="1" x14ac:dyDescent="0.2">
      <c r="A99" s="215"/>
      <c r="B99" s="215"/>
      <c r="C99" s="215"/>
      <c r="D99" s="215"/>
      <c r="E99" s="215"/>
    </row>
    <row r="100" spans="1:5" ht="15" customHeight="1" x14ac:dyDescent="0.2">
      <c r="A100" s="216"/>
      <c r="B100" s="216"/>
      <c r="C100" s="216"/>
      <c r="D100" s="216"/>
      <c r="E100" s="216"/>
    </row>
    <row r="101" spans="1:5" ht="15" x14ac:dyDescent="0.2">
      <c r="A101" s="106"/>
      <c r="B101" s="47"/>
      <c r="C101" s="47"/>
      <c r="D101" s="56"/>
      <c r="E101" s="47"/>
    </row>
    <row r="102" spans="1:5" ht="15" customHeight="1" x14ac:dyDescent="0.2">
      <c r="A102" s="5" t="s">
        <v>25</v>
      </c>
      <c r="B102" s="95"/>
      <c r="C102" s="95"/>
      <c r="D102" s="58"/>
      <c r="E102" s="95"/>
    </row>
    <row r="103" spans="1:5" ht="15" x14ac:dyDescent="0.2">
      <c r="A103" s="5"/>
      <c r="B103" s="95"/>
      <c r="C103" s="95" t="s">
        <v>20</v>
      </c>
      <c r="D103" s="58" t="s">
        <v>20</v>
      </c>
      <c r="E103" s="95"/>
    </row>
    <row r="104" spans="1:5" ht="15" customHeight="1" x14ac:dyDescent="0.2">
      <c r="A104" s="181" t="s">
        <v>253</v>
      </c>
      <c r="B104" s="181"/>
      <c r="C104" s="185" t="s">
        <v>29</v>
      </c>
      <c r="D104" s="185"/>
      <c r="E104" s="95"/>
    </row>
    <row r="105" spans="1:5" ht="15" customHeight="1" x14ac:dyDescent="0.2">
      <c r="A105" s="185" t="s">
        <v>51</v>
      </c>
      <c r="B105" s="185"/>
      <c r="C105" s="185" t="s">
        <v>26</v>
      </c>
      <c r="D105" s="185"/>
      <c r="E105" s="95"/>
    </row>
    <row r="106" spans="1:5" ht="15" customHeight="1" x14ac:dyDescent="0.2">
      <c r="A106" s="5"/>
      <c r="B106" s="95"/>
      <c r="C106" s="95"/>
      <c r="D106" s="58"/>
      <c r="E106" s="95"/>
    </row>
    <row r="107" spans="1:5" ht="15" customHeight="1" x14ac:dyDescent="0.2">
      <c r="A107" s="181" t="s">
        <v>28</v>
      </c>
      <c r="B107" s="181"/>
      <c r="C107" s="185" t="s">
        <v>29</v>
      </c>
      <c r="D107" s="185"/>
      <c r="E107" s="95"/>
    </row>
    <row r="108" spans="1:5" ht="15" x14ac:dyDescent="0.2">
      <c r="A108" s="13" t="s">
        <v>27</v>
      </c>
      <c r="B108" s="95"/>
      <c r="C108" s="185" t="s">
        <v>26</v>
      </c>
      <c r="D108" s="185"/>
      <c r="E108" s="95"/>
    </row>
    <row r="109" spans="1:5" x14ac:dyDescent="0.2">
      <c r="B109" s="1"/>
      <c r="C109" s="1"/>
      <c r="D109" s="1"/>
      <c r="E109" s="1"/>
    </row>
  </sheetData>
  <mergeCells count="15">
    <mergeCell ref="C108:D108"/>
    <mergeCell ref="A94:E95"/>
    <mergeCell ref="A96:E96"/>
    <mergeCell ref="A97:E97"/>
    <mergeCell ref="A98:E99"/>
    <mergeCell ref="A100:E100"/>
    <mergeCell ref="C104:D104"/>
    <mergeCell ref="A105:B105"/>
    <mergeCell ref="C105:D105"/>
    <mergeCell ref="A1:E1"/>
    <mergeCell ref="A2:E2"/>
    <mergeCell ref="D3:E3"/>
    <mergeCell ref="A104:B104"/>
    <mergeCell ref="A107:B107"/>
    <mergeCell ref="C107:D107"/>
  </mergeCells>
  <printOptions horizontalCentered="1"/>
  <pageMargins left="0.82677165354330717" right="0.43307086614173229" top="0.39370078740157483" bottom="0.39370078740157483" header="0.31496062992125984" footer="0.31496062992125984"/>
  <pageSetup paperSize="9" scale="84" fitToHeight="0" orientation="portrait" r:id="rId1"/>
  <colBreaks count="1" manualBreakCount="1">
    <brk id="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workbookViewId="0">
      <selection activeCell="F24" sqref="F24"/>
    </sheetView>
  </sheetViews>
  <sheetFormatPr defaultColWidth="9.140625" defaultRowHeight="15" x14ac:dyDescent="0.25"/>
  <cols>
    <col min="1" max="1" width="12.5703125" style="94" customWidth="1"/>
    <col min="2" max="2" width="14.5703125" style="94" customWidth="1"/>
    <col min="3" max="3" width="19.5703125" style="94" customWidth="1"/>
    <col min="4" max="4" width="14.42578125" style="94" customWidth="1"/>
    <col min="5" max="5" width="18.28515625" style="94" customWidth="1"/>
    <col min="6" max="6" width="16.28515625" style="94" customWidth="1"/>
    <col min="7" max="16384" width="9.140625" style="94"/>
  </cols>
  <sheetData>
    <row r="1" spans="1:19" s="65" customFormat="1" ht="35.25" customHeight="1" x14ac:dyDescent="0.3">
      <c r="A1" s="197" t="s">
        <v>311</v>
      </c>
      <c r="B1" s="197"/>
      <c r="C1" s="197"/>
      <c r="D1" s="197"/>
      <c r="E1" s="197"/>
      <c r="F1" s="197"/>
    </row>
    <row r="2" spans="1:19" s="65" customFormat="1" x14ac:dyDescent="0.25">
      <c r="A2" s="66"/>
      <c r="B2" s="66"/>
      <c r="C2" s="66"/>
      <c r="D2" s="66"/>
      <c r="E2" s="66"/>
      <c r="F2" s="66"/>
    </row>
    <row r="3" spans="1:19" s="65" customFormat="1" ht="19.5" customHeight="1" x14ac:dyDescent="0.25">
      <c r="A3" s="67" t="s">
        <v>312</v>
      </c>
      <c r="B3" s="67"/>
      <c r="C3" s="67"/>
      <c r="D3" s="67"/>
      <c r="E3" s="67"/>
      <c r="F3" s="68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</row>
    <row r="4" spans="1:19" s="65" customFormat="1" ht="19.5" customHeight="1" x14ac:dyDescent="0.25">
      <c r="A4" s="67"/>
      <c r="B4" s="67"/>
      <c r="C4" s="67"/>
      <c r="D4" s="67"/>
      <c r="E4" s="67"/>
      <c r="F4" s="68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</row>
    <row r="5" spans="1:19" s="65" customFormat="1" ht="36.75" customHeight="1" x14ac:dyDescent="0.25">
      <c r="A5" s="198" t="s">
        <v>169</v>
      </c>
      <c r="B5" s="198"/>
      <c r="C5" s="198"/>
      <c r="D5" s="198"/>
      <c r="E5" s="198"/>
      <c r="F5" s="198"/>
      <c r="G5" s="70"/>
      <c r="H5" s="70"/>
      <c r="I5" s="70"/>
      <c r="J5" s="70"/>
      <c r="K5" s="70"/>
      <c r="L5" s="70"/>
      <c r="M5" s="70"/>
      <c r="N5" s="70"/>
      <c r="O5" s="70"/>
      <c r="P5" s="70"/>
      <c r="Q5" s="70"/>
      <c r="R5" s="70"/>
      <c r="S5" s="70"/>
    </row>
    <row r="6" spans="1:19" s="79" customFormat="1" ht="27.75" customHeight="1" x14ac:dyDescent="0.25">
      <c r="A6" s="107" t="s">
        <v>170</v>
      </c>
      <c r="B6" s="107">
        <v>4</v>
      </c>
      <c r="C6" s="107" t="s">
        <v>171</v>
      </c>
      <c r="D6" s="135">
        <v>3559.5</v>
      </c>
      <c r="E6" s="107" t="s">
        <v>172</v>
      </c>
      <c r="F6" s="109">
        <v>1724.7</v>
      </c>
      <c r="G6" s="70"/>
      <c r="H6" s="72"/>
      <c r="I6" s="73"/>
      <c r="J6" s="74"/>
      <c r="K6" s="119"/>
      <c r="L6" s="76"/>
      <c r="M6" s="76"/>
      <c r="N6" s="76"/>
      <c r="O6" s="76"/>
      <c r="P6" s="77"/>
      <c r="Q6" s="199"/>
      <c r="R6" s="200"/>
      <c r="S6" s="78"/>
    </row>
    <row r="7" spans="1:19" s="81" customFormat="1" ht="32.25" customHeight="1" x14ac:dyDescent="0.25">
      <c r="A7" s="107" t="s">
        <v>173</v>
      </c>
      <c r="B7" s="107">
        <v>4</v>
      </c>
      <c r="C7" s="107" t="s">
        <v>174</v>
      </c>
      <c r="D7" s="135">
        <v>387.7</v>
      </c>
      <c r="E7" s="107" t="s">
        <v>175</v>
      </c>
      <c r="F7" s="109">
        <v>1149.8</v>
      </c>
      <c r="G7" s="70"/>
      <c r="H7" s="72"/>
      <c r="I7" s="73"/>
      <c r="J7" s="74"/>
      <c r="K7" s="119"/>
      <c r="L7" s="76"/>
      <c r="M7" s="76"/>
      <c r="N7" s="76"/>
      <c r="O7" s="76"/>
      <c r="P7" s="77"/>
      <c r="Q7" s="199"/>
      <c r="R7" s="201"/>
      <c r="S7" s="80"/>
    </row>
    <row r="8" spans="1:19" s="81" customFormat="1" ht="45.75" customHeight="1" x14ac:dyDescent="0.25">
      <c r="A8" s="107" t="s">
        <v>176</v>
      </c>
      <c r="B8" s="107">
        <v>60</v>
      </c>
      <c r="C8" s="107" t="s">
        <v>177</v>
      </c>
      <c r="D8" s="109">
        <v>423.1</v>
      </c>
      <c r="E8" s="107" t="s">
        <v>178</v>
      </c>
      <c r="F8" s="109">
        <v>886.9</v>
      </c>
      <c r="G8" s="70"/>
      <c r="H8" s="72"/>
      <c r="I8" s="73"/>
      <c r="J8" s="74"/>
      <c r="K8" s="119"/>
      <c r="L8" s="76"/>
      <c r="M8" s="76"/>
      <c r="N8" s="76"/>
      <c r="O8" s="76"/>
      <c r="P8" s="77"/>
      <c r="Q8" s="199"/>
      <c r="R8" s="200"/>
      <c r="S8" s="80"/>
    </row>
    <row r="9" spans="1:19" s="81" customFormat="1" ht="33.75" customHeight="1" x14ac:dyDescent="0.25">
      <c r="A9" s="71"/>
      <c r="B9" s="74"/>
      <c r="C9" s="71"/>
      <c r="D9" s="82"/>
      <c r="E9" s="74"/>
      <c r="F9" s="83"/>
      <c r="G9" s="70"/>
      <c r="H9" s="72"/>
      <c r="I9" s="73"/>
      <c r="J9" s="74"/>
      <c r="K9" s="119"/>
      <c r="L9" s="76"/>
      <c r="M9" s="76"/>
      <c r="N9" s="76"/>
      <c r="O9" s="76"/>
      <c r="P9" s="70"/>
      <c r="Q9" s="119"/>
      <c r="R9" s="120"/>
      <c r="S9" s="70"/>
    </row>
    <row r="10" spans="1:19" s="87" customFormat="1" ht="15" customHeight="1" thickBot="1" x14ac:dyDescent="0.3">
      <c r="A10" s="85"/>
      <c r="B10" s="85"/>
      <c r="C10" s="85"/>
      <c r="D10" s="85"/>
      <c r="E10" s="85"/>
      <c r="F10" s="118"/>
      <c r="G10" s="65"/>
      <c r="H10" s="65"/>
      <c r="I10" s="65"/>
      <c r="J10" s="65"/>
      <c r="K10" s="65"/>
      <c r="L10" s="65"/>
      <c r="M10" s="65"/>
      <c r="N10" s="65"/>
      <c r="O10" s="65"/>
      <c r="P10" s="65"/>
      <c r="Q10" s="65"/>
      <c r="R10" s="65"/>
      <c r="S10" s="65"/>
    </row>
    <row r="11" spans="1:19" s="87" customFormat="1" ht="30" customHeight="1" x14ac:dyDescent="0.25">
      <c r="A11" s="194" t="s">
        <v>179</v>
      </c>
      <c r="B11" s="195"/>
      <c r="C11" s="195"/>
      <c r="D11" s="195"/>
      <c r="E11" s="196"/>
      <c r="F11" s="88" t="s">
        <v>180</v>
      </c>
      <c r="G11" s="89"/>
      <c r="H11" s="89"/>
      <c r="I11" s="89"/>
      <c r="J11" s="89"/>
      <c r="K11" s="89"/>
      <c r="L11" s="89"/>
      <c r="M11" s="89"/>
      <c r="N11" s="89"/>
      <c r="O11" s="89"/>
      <c r="P11" s="89"/>
      <c r="Q11" s="89"/>
      <c r="R11" s="89"/>
      <c r="S11" s="89"/>
    </row>
    <row r="12" spans="1:19" s="115" customFormat="1" ht="30" customHeight="1" x14ac:dyDescent="0.25">
      <c r="A12" s="202" t="s">
        <v>182</v>
      </c>
      <c r="B12" s="203"/>
      <c r="C12" s="203"/>
      <c r="D12" s="203"/>
      <c r="E12" s="204"/>
      <c r="F12" s="113">
        <v>722301.79999999993</v>
      </c>
      <c r="G12" s="114"/>
    </row>
    <row r="13" spans="1:19" s="115" customFormat="1" ht="30" customHeight="1" x14ac:dyDescent="0.25">
      <c r="A13" s="202" t="s">
        <v>183</v>
      </c>
      <c r="B13" s="203"/>
      <c r="C13" s="203"/>
      <c r="D13" s="203"/>
      <c r="E13" s="204"/>
      <c r="F13" s="113">
        <v>379462.94</v>
      </c>
      <c r="H13" s="115" t="s">
        <v>255</v>
      </c>
    </row>
    <row r="14" spans="1:19" s="115" customFormat="1" ht="30" customHeight="1" x14ac:dyDescent="0.25">
      <c r="A14" s="202" t="s">
        <v>184</v>
      </c>
      <c r="B14" s="203"/>
      <c r="C14" s="203"/>
      <c r="D14" s="203"/>
      <c r="E14" s="204"/>
      <c r="F14" s="116">
        <f>SUM(F15:F17)</f>
        <v>938194.2</v>
      </c>
    </row>
    <row r="15" spans="1:19" s="87" customFormat="1" ht="28.5" customHeight="1" x14ac:dyDescent="0.25">
      <c r="A15" s="208" t="s">
        <v>185</v>
      </c>
      <c r="B15" s="209"/>
      <c r="C15" s="209"/>
      <c r="D15" s="209"/>
      <c r="E15" s="210"/>
      <c r="F15" s="90">
        <f>574431.45+8365.74</f>
        <v>582797.18999999994</v>
      </c>
    </row>
    <row r="16" spans="1:19" s="87" customFormat="1" ht="24.75" customHeight="1" x14ac:dyDescent="0.25">
      <c r="A16" s="208" t="s">
        <v>186</v>
      </c>
      <c r="B16" s="209"/>
      <c r="C16" s="209"/>
      <c r="D16" s="209"/>
      <c r="E16" s="210"/>
      <c r="F16" s="90">
        <v>63482.01</v>
      </c>
    </row>
    <row r="17" spans="1:19" s="87" customFormat="1" ht="30" customHeight="1" x14ac:dyDescent="0.25">
      <c r="A17" s="208" t="s">
        <v>187</v>
      </c>
      <c r="B17" s="209"/>
      <c r="C17" s="209"/>
      <c r="D17" s="209"/>
      <c r="E17" s="210"/>
      <c r="F17" s="90">
        <v>291915</v>
      </c>
    </row>
    <row r="18" spans="1:19" s="115" customFormat="1" ht="30" customHeight="1" x14ac:dyDescent="0.25">
      <c r="A18" s="202" t="s">
        <v>188</v>
      </c>
      <c r="B18" s="203"/>
      <c r="C18" s="203"/>
      <c r="D18" s="203"/>
      <c r="E18" s="204"/>
      <c r="F18" s="116">
        <f>SUM(F19:F21)</f>
        <v>833797.48</v>
      </c>
    </row>
    <row r="19" spans="1:19" s="87" customFormat="1" ht="30" customHeight="1" x14ac:dyDescent="0.25">
      <c r="A19" s="208" t="s">
        <v>185</v>
      </c>
      <c r="B19" s="209"/>
      <c r="C19" s="209"/>
      <c r="D19" s="209"/>
      <c r="E19" s="210"/>
      <c r="F19" s="90">
        <v>529422.48</v>
      </c>
    </row>
    <row r="20" spans="1:19" s="87" customFormat="1" ht="30" customHeight="1" x14ac:dyDescent="0.25">
      <c r="A20" s="208" t="s">
        <v>186</v>
      </c>
      <c r="B20" s="209"/>
      <c r="C20" s="209"/>
      <c r="D20" s="209"/>
      <c r="E20" s="210"/>
      <c r="F20" s="90">
        <v>12528.75</v>
      </c>
    </row>
    <row r="21" spans="1:19" s="91" customFormat="1" ht="30" customHeight="1" x14ac:dyDescent="0.2">
      <c r="A21" s="208" t="s">
        <v>187</v>
      </c>
      <c r="B21" s="209"/>
      <c r="C21" s="209"/>
      <c r="D21" s="209"/>
      <c r="E21" s="210"/>
      <c r="F21" s="90">
        <v>291846.25</v>
      </c>
      <c r="G21" s="87"/>
      <c r="H21" s="87"/>
      <c r="I21" s="87"/>
      <c r="J21" s="87"/>
      <c r="K21" s="87"/>
      <c r="L21" s="87"/>
      <c r="M21" s="87"/>
      <c r="N21" s="87"/>
      <c r="O21" s="87"/>
      <c r="P21" s="87"/>
      <c r="Q21" s="87"/>
      <c r="R21" s="87"/>
      <c r="S21" s="87"/>
    </row>
    <row r="22" spans="1:19" s="117" customFormat="1" ht="30" customHeight="1" x14ac:dyDescent="0.25">
      <c r="A22" s="202" t="s">
        <v>189</v>
      </c>
      <c r="B22" s="203"/>
      <c r="C22" s="203"/>
      <c r="D22" s="203"/>
      <c r="E22" s="204"/>
      <c r="F22" s="116">
        <f>F12+F18</f>
        <v>1556099.2799999998</v>
      </c>
      <c r="G22" s="115"/>
      <c r="H22" s="115"/>
      <c r="I22" s="115"/>
      <c r="J22" s="115"/>
      <c r="K22" s="115"/>
      <c r="L22" s="115"/>
      <c r="M22" s="115"/>
      <c r="N22" s="115"/>
      <c r="O22" s="115"/>
      <c r="P22" s="115"/>
      <c r="Q22" s="115"/>
      <c r="R22" s="115"/>
      <c r="S22" s="115"/>
    </row>
    <row r="23" spans="1:19" s="117" customFormat="1" ht="30" customHeight="1" x14ac:dyDescent="0.25">
      <c r="A23" s="202" t="s">
        <v>190</v>
      </c>
      <c r="B23" s="203"/>
      <c r="C23" s="203"/>
      <c r="D23" s="203"/>
      <c r="E23" s="204"/>
      <c r="F23" s="116">
        <f>Лист3!E77</f>
        <v>689672.63199999998</v>
      </c>
      <c r="G23" s="115"/>
      <c r="H23" s="115"/>
      <c r="I23" s="115"/>
      <c r="J23" s="115"/>
      <c r="K23" s="115"/>
      <c r="L23" s="115"/>
      <c r="M23" s="115"/>
      <c r="N23" s="115"/>
      <c r="O23" s="115"/>
      <c r="P23" s="115"/>
      <c r="Q23" s="115"/>
      <c r="R23" s="115"/>
      <c r="S23" s="115"/>
    </row>
    <row r="24" spans="1:19" s="117" customFormat="1" ht="30" customHeight="1" x14ac:dyDescent="0.25">
      <c r="A24" s="202" t="s">
        <v>191</v>
      </c>
      <c r="B24" s="203"/>
      <c r="C24" s="203"/>
      <c r="D24" s="203"/>
      <c r="E24" s="204"/>
      <c r="F24" s="116">
        <f>F22-F23</f>
        <v>866426.64799999981</v>
      </c>
      <c r="G24" s="115"/>
      <c r="H24" s="115"/>
      <c r="I24" s="115"/>
      <c r="J24" s="115"/>
      <c r="K24" s="115"/>
      <c r="L24" s="115"/>
      <c r="M24" s="115"/>
      <c r="N24" s="115"/>
      <c r="O24" s="115"/>
      <c r="P24" s="115"/>
      <c r="Q24" s="115"/>
      <c r="R24" s="115"/>
      <c r="S24" s="115"/>
    </row>
    <row r="25" spans="1:19" s="117" customFormat="1" ht="30" customHeight="1" x14ac:dyDescent="0.25">
      <c r="A25" s="202" t="s">
        <v>192</v>
      </c>
      <c r="B25" s="203"/>
      <c r="C25" s="203"/>
      <c r="D25" s="203"/>
      <c r="E25" s="204"/>
      <c r="F25" s="113">
        <f>F13+F14-F18</f>
        <v>483859.65999999992</v>
      </c>
      <c r="G25" s="115"/>
      <c r="H25" s="115"/>
      <c r="I25" s="115"/>
      <c r="J25" s="115"/>
      <c r="K25" s="115"/>
      <c r="L25" s="115"/>
      <c r="M25" s="115"/>
      <c r="N25" s="115"/>
      <c r="O25" s="115"/>
      <c r="P25" s="115"/>
      <c r="Q25" s="115"/>
      <c r="R25" s="115"/>
      <c r="S25" s="115"/>
    </row>
    <row r="26" spans="1:19" s="91" customFormat="1" ht="11.45" customHeight="1" x14ac:dyDescent="0.25">
      <c r="A26" s="92"/>
      <c r="B26" s="92"/>
      <c r="C26" s="92"/>
      <c r="D26" s="92"/>
      <c r="E26" s="92"/>
      <c r="F26" s="92"/>
    </row>
    <row r="27" spans="1:19" s="93" customFormat="1" ht="34.5" customHeight="1" x14ac:dyDescent="0.2">
      <c r="A27" s="211" t="s">
        <v>193</v>
      </c>
      <c r="B27" s="211"/>
      <c r="C27" s="211"/>
      <c r="D27" s="211"/>
    </row>
    <row r="28" spans="1:19" s="65" customFormat="1" ht="21.75" customHeight="1" x14ac:dyDescent="0.25">
      <c r="A28" s="212" t="s">
        <v>194</v>
      </c>
      <c r="B28" s="212"/>
      <c r="C28" s="212"/>
      <c r="D28" s="212"/>
    </row>
    <row r="29" spans="1:19" s="65" customFormat="1" ht="22.5" customHeight="1" x14ac:dyDescent="0.25">
      <c r="A29" s="211" t="s">
        <v>44</v>
      </c>
      <c r="B29" s="211"/>
      <c r="C29" s="211"/>
      <c r="D29" s="211"/>
    </row>
    <row r="30" spans="1:19" s="65" customFormat="1" ht="22.5" customHeight="1" x14ac:dyDescent="0.25">
      <c r="A30" s="211" t="s">
        <v>45</v>
      </c>
      <c r="B30" s="211"/>
      <c r="C30" s="211"/>
      <c r="D30" s="66"/>
    </row>
  </sheetData>
  <mergeCells count="24">
    <mergeCell ref="A30:C30"/>
    <mergeCell ref="A23:E23"/>
    <mergeCell ref="A24:E24"/>
    <mergeCell ref="A25:E25"/>
    <mergeCell ref="A27:D27"/>
    <mergeCell ref="A28:D28"/>
    <mergeCell ref="A29:D29"/>
    <mergeCell ref="A22:E22"/>
    <mergeCell ref="A12:E12"/>
    <mergeCell ref="A13:E13"/>
    <mergeCell ref="A14:E14"/>
    <mergeCell ref="A15:E15"/>
    <mergeCell ref="A16:E16"/>
    <mergeCell ref="A17:E17"/>
    <mergeCell ref="A18:E18"/>
    <mergeCell ref="A19:E19"/>
    <mergeCell ref="A20:E20"/>
    <mergeCell ref="A21:E21"/>
    <mergeCell ref="A11:E11"/>
    <mergeCell ref="A1:F1"/>
    <mergeCell ref="A5:F5"/>
    <mergeCell ref="Q6:R6"/>
    <mergeCell ref="Q7:R7"/>
    <mergeCell ref="Q8:R8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0"/>
  <sheetViews>
    <sheetView view="pageBreakPreview" topLeftCell="A22" zoomScale="60" workbookViewId="0">
      <selection activeCell="E45" sqref="E45"/>
    </sheetView>
  </sheetViews>
  <sheetFormatPr defaultRowHeight="15" x14ac:dyDescent="0.25"/>
  <cols>
    <col min="1" max="1" width="54" style="96" customWidth="1"/>
    <col min="2" max="2" width="13.42578125" style="128" customWidth="1"/>
    <col min="3" max="3" width="12.28515625" style="128" customWidth="1"/>
    <col min="4" max="4" width="17.5703125" style="128" customWidth="1"/>
    <col min="5" max="5" width="14.7109375" style="128" customWidth="1"/>
    <col min="6" max="255" width="9.140625" style="96"/>
    <col min="256" max="256" width="8.7109375" style="96" customWidth="1"/>
    <col min="257" max="257" width="31.5703125" style="96" customWidth="1"/>
    <col min="258" max="258" width="13.85546875" style="96" customWidth="1"/>
    <col min="259" max="259" width="19.140625" style="96" customWidth="1"/>
    <col min="260" max="260" width="17.5703125" style="96" customWidth="1"/>
    <col min="261" max="261" width="14.7109375" style="96" customWidth="1"/>
    <col min="262" max="511" width="9.140625" style="96"/>
    <col min="512" max="512" width="8.7109375" style="96" customWidth="1"/>
    <col min="513" max="513" width="31.5703125" style="96" customWidth="1"/>
    <col min="514" max="514" width="13.85546875" style="96" customWidth="1"/>
    <col min="515" max="515" width="19.140625" style="96" customWidth="1"/>
    <col min="516" max="516" width="17.5703125" style="96" customWidth="1"/>
    <col min="517" max="517" width="14.7109375" style="96" customWidth="1"/>
    <col min="518" max="767" width="9.140625" style="96"/>
    <col min="768" max="768" width="8.7109375" style="96" customWidth="1"/>
    <col min="769" max="769" width="31.5703125" style="96" customWidth="1"/>
    <col min="770" max="770" width="13.85546875" style="96" customWidth="1"/>
    <col min="771" max="771" width="19.140625" style="96" customWidth="1"/>
    <col min="772" max="772" width="17.5703125" style="96" customWidth="1"/>
    <col min="773" max="773" width="14.7109375" style="96" customWidth="1"/>
    <col min="774" max="1023" width="9.140625" style="96"/>
    <col min="1024" max="1024" width="8.7109375" style="96" customWidth="1"/>
    <col min="1025" max="1025" width="31.5703125" style="96" customWidth="1"/>
    <col min="1026" max="1026" width="13.85546875" style="96" customWidth="1"/>
    <col min="1027" max="1027" width="19.140625" style="96" customWidth="1"/>
    <col min="1028" max="1028" width="17.5703125" style="96" customWidth="1"/>
    <col min="1029" max="1029" width="14.7109375" style="96" customWidth="1"/>
    <col min="1030" max="1279" width="9.140625" style="96"/>
    <col min="1280" max="1280" width="8.7109375" style="96" customWidth="1"/>
    <col min="1281" max="1281" width="31.5703125" style="96" customWidth="1"/>
    <col min="1282" max="1282" width="13.85546875" style="96" customWidth="1"/>
    <col min="1283" max="1283" width="19.140625" style="96" customWidth="1"/>
    <col min="1284" max="1284" width="17.5703125" style="96" customWidth="1"/>
    <col min="1285" max="1285" width="14.7109375" style="96" customWidth="1"/>
    <col min="1286" max="1535" width="9.140625" style="96"/>
    <col min="1536" max="1536" width="8.7109375" style="96" customWidth="1"/>
    <col min="1537" max="1537" width="31.5703125" style="96" customWidth="1"/>
    <col min="1538" max="1538" width="13.85546875" style="96" customWidth="1"/>
    <col min="1539" max="1539" width="19.140625" style="96" customWidth="1"/>
    <col min="1540" max="1540" width="17.5703125" style="96" customWidth="1"/>
    <col min="1541" max="1541" width="14.7109375" style="96" customWidth="1"/>
    <col min="1542" max="1791" width="9.140625" style="96"/>
    <col min="1792" max="1792" width="8.7109375" style="96" customWidth="1"/>
    <col min="1793" max="1793" width="31.5703125" style="96" customWidth="1"/>
    <col min="1794" max="1794" width="13.85546875" style="96" customWidth="1"/>
    <col min="1795" max="1795" width="19.140625" style="96" customWidth="1"/>
    <col min="1796" max="1796" width="17.5703125" style="96" customWidth="1"/>
    <col min="1797" max="1797" width="14.7109375" style="96" customWidth="1"/>
    <col min="1798" max="2047" width="9.140625" style="96"/>
    <col min="2048" max="2048" width="8.7109375" style="96" customWidth="1"/>
    <col min="2049" max="2049" width="31.5703125" style="96" customWidth="1"/>
    <col min="2050" max="2050" width="13.85546875" style="96" customWidth="1"/>
    <col min="2051" max="2051" width="19.140625" style="96" customWidth="1"/>
    <col min="2052" max="2052" width="17.5703125" style="96" customWidth="1"/>
    <col min="2053" max="2053" width="14.7109375" style="96" customWidth="1"/>
    <col min="2054" max="2303" width="9.140625" style="96"/>
    <col min="2304" max="2304" width="8.7109375" style="96" customWidth="1"/>
    <col min="2305" max="2305" width="31.5703125" style="96" customWidth="1"/>
    <col min="2306" max="2306" width="13.85546875" style="96" customWidth="1"/>
    <col min="2307" max="2307" width="19.140625" style="96" customWidth="1"/>
    <col min="2308" max="2308" width="17.5703125" style="96" customWidth="1"/>
    <col min="2309" max="2309" width="14.7109375" style="96" customWidth="1"/>
    <col min="2310" max="2559" width="9.140625" style="96"/>
    <col min="2560" max="2560" width="8.7109375" style="96" customWidth="1"/>
    <col min="2561" max="2561" width="31.5703125" style="96" customWidth="1"/>
    <col min="2562" max="2562" width="13.85546875" style="96" customWidth="1"/>
    <col min="2563" max="2563" width="19.140625" style="96" customWidth="1"/>
    <col min="2564" max="2564" width="17.5703125" style="96" customWidth="1"/>
    <col min="2565" max="2565" width="14.7109375" style="96" customWidth="1"/>
    <col min="2566" max="2815" width="9.140625" style="96"/>
    <col min="2816" max="2816" width="8.7109375" style="96" customWidth="1"/>
    <col min="2817" max="2817" width="31.5703125" style="96" customWidth="1"/>
    <col min="2818" max="2818" width="13.85546875" style="96" customWidth="1"/>
    <col min="2819" max="2819" width="19.140625" style="96" customWidth="1"/>
    <col min="2820" max="2820" width="17.5703125" style="96" customWidth="1"/>
    <col min="2821" max="2821" width="14.7109375" style="96" customWidth="1"/>
    <col min="2822" max="3071" width="9.140625" style="96"/>
    <col min="3072" max="3072" width="8.7109375" style="96" customWidth="1"/>
    <col min="3073" max="3073" width="31.5703125" style="96" customWidth="1"/>
    <col min="3074" max="3074" width="13.85546875" style="96" customWidth="1"/>
    <col min="3075" max="3075" width="19.140625" style="96" customWidth="1"/>
    <col min="3076" max="3076" width="17.5703125" style="96" customWidth="1"/>
    <col min="3077" max="3077" width="14.7109375" style="96" customWidth="1"/>
    <col min="3078" max="3327" width="9.140625" style="96"/>
    <col min="3328" max="3328" width="8.7109375" style="96" customWidth="1"/>
    <col min="3329" max="3329" width="31.5703125" style="96" customWidth="1"/>
    <col min="3330" max="3330" width="13.85546875" style="96" customWidth="1"/>
    <col min="3331" max="3331" width="19.140625" style="96" customWidth="1"/>
    <col min="3332" max="3332" width="17.5703125" style="96" customWidth="1"/>
    <col min="3333" max="3333" width="14.7109375" style="96" customWidth="1"/>
    <col min="3334" max="3583" width="9.140625" style="96"/>
    <col min="3584" max="3584" width="8.7109375" style="96" customWidth="1"/>
    <col min="3585" max="3585" width="31.5703125" style="96" customWidth="1"/>
    <col min="3586" max="3586" width="13.85546875" style="96" customWidth="1"/>
    <col min="3587" max="3587" width="19.140625" style="96" customWidth="1"/>
    <col min="3588" max="3588" width="17.5703125" style="96" customWidth="1"/>
    <col min="3589" max="3589" width="14.7109375" style="96" customWidth="1"/>
    <col min="3590" max="3839" width="9.140625" style="96"/>
    <col min="3840" max="3840" width="8.7109375" style="96" customWidth="1"/>
    <col min="3841" max="3841" width="31.5703125" style="96" customWidth="1"/>
    <col min="3842" max="3842" width="13.85546875" style="96" customWidth="1"/>
    <col min="3843" max="3843" width="19.140625" style="96" customWidth="1"/>
    <col min="3844" max="3844" width="17.5703125" style="96" customWidth="1"/>
    <col min="3845" max="3845" width="14.7109375" style="96" customWidth="1"/>
    <col min="3846" max="4095" width="9.140625" style="96"/>
    <col min="4096" max="4096" width="8.7109375" style="96" customWidth="1"/>
    <col min="4097" max="4097" width="31.5703125" style="96" customWidth="1"/>
    <col min="4098" max="4098" width="13.85546875" style="96" customWidth="1"/>
    <col min="4099" max="4099" width="19.140625" style="96" customWidth="1"/>
    <col min="4100" max="4100" width="17.5703125" style="96" customWidth="1"/>
    <col min="4101" max="4101" width="14.7109375" style="96" customWidth="1"/>
    <col min="4102" max="4351" width="9.140625" style="96"/>
    <col min="4352" max="4352" width="8.7109375" style="96" customWidth="1"/>
    <col min="4353" max="4353" width="31.5703125" style="96" customWidth="1"/>
    <col min="4354" max="4354" width="13.85546875" style="96" customWidth="1"/>
    <col min="4355" max="4355" width="19.140625" style="96" customWidth="1"/>
    <col min="4356" max="4356" width="17.5703125" style="96" customWidth="1"/>
    <col min="4357" max="4357" width="14.7109375" style="96" customWidth="1"/>
    <col min="4358" max="4607" width="9.140625" style="96"/>
    <col min="4608" max="4608" width="8.7109375" style="96" customWidth="1"/>
    <col min="4609" max="4609" width="31.5703125" style="96" customWidth="1"/>
    <col min="4610" max="4610" width="13.85546875" style="96" customWidth="1"/>
    <col min="4611" max="4611" width="19.140625" style="96" customWidth="1"/>
    <col min="4612" max="4612" width="17.5703125" style="96" customWidth="1"/>
    <col min="4613" max="4613" width="14.7109375" style="96" customWidth="1"/>
    <col min="4614" max="4863" width="9.140625" style="96"/>
    <col min="4864" max="4864" width="8.7109375" style="96" customWidth="1"/>
    <col min="4865" max="4865" width="31.5703125" style="96" customWidth="1"/>
    <col min="4866" max="4866" width="13.85546875" style="96" customWidth="1"/>
    <col min="4867" max="4867" width="19.140625" style="96" customWidth="1"/>
    <col min="4868" max="4868" width="17.5703125" style="96" customWidth="1"/>
    <col min="4869" max="4869" width="14.7109375" style="96" customWidth="1"/>
    <col min="4870" max="5119" width="9.140625" style="96"/>
    <col min="5120" max="5120" width="8.7109375" style="96" customWidth="1"/>
    <col min="5121" max="5121" width="31.5703125" style="96" customWidth="1"/>
    <col min="5122" max="5122" width="13.85546875" style="96" customWidth="1"/>
    <col min="5123" max="5123" width="19.140625" style="96" customWidth="1"/>
    <col min="5124" max="5124" width="17.5703125" style="96" customWidth="1"/>
    <col min="5125" max="5125" width="14.7109375" style="96" customWidth="1"/>
    <col min="5126" max="5375" width="9.140625" style="96"/>
    <col min="5376" max="5376" width="8.7109375" style="96" customWidth="1"/>
    <col min="5377" max="5377" width="31.5703125" style="96" customWidth="1"/>
    <col min="5378" max="5378" width="13.85546875" style="96" customWidth="1"/>
    <col min="5379" max="5379" width="19.140625" style="96" customWidth="1"/>
    <col min="5380" max="5380" width="17.5703125" style="96" customWidth="1"/>
    <col min="5381" max="5381" width="14.7109375" style="96" customWidth="1"/>
    <col min="5382" max="5631" width="9.140625" style="96"/>
    <col min="5632" max="5632" width="8.7109375" style="96" customWidth="1"/>
    <col min="5633" max="5633" width="31.5703125" style="96" customWidth="1"/>
    <col min="5634" max="5634" width="13.85546875" style="96" customWidth="1"/>
    <col min="5635" max="5635" width="19.140625" style="96" customWidth="1"/>
    <col min="5636" max="5636" width="17.5703125" style="96" customWidth="1"/>
    <col min="5637" max="5637" width="14.7109375" style="96" customWidth="1"/>
    <col min="5638" max="5887" width="9.140625" style="96"/>
    <col min="5888" max="5888" width="8.7109375" style="96" customWidth="1"/>
    <col min="5889" max="5889" width="31.5703125" style="96" customWidth="1"/>
    <col min="5890" max="5890" width="13.85546875" style="96" customWidth="1"/>
    <col min="5891" max="5891" width="19.140625" style="96" customWidth="1"/>
    <col min="5892" max="5892" width="17.5703125" style="96" customWidth="1"/>
    <col min="5893" max="5893" width="14.7109375" style="96" customWidth="1"/>
    <col min="5894" max="6143" width="9.140625" style="96"/>
    <col min="6144" max="6144" width="8.7109375" style="96" customWidth="1"/>
    <col min="6145" max="6145" width="31.5703125" style="96" customWidth="1"/>
    <col min="6146" max="6146" width="13.85546875" style="96" customWidth="1"/>
    <col min="6147" max="6147" width="19.140625" style="96" customWidth="1"/>
    <col min="6148" max="6148" width="17.5703125" style="96" customWidth="1"/>
    <col min="6149" max="6149" width="14.7109375" style="96" customWidth="1"/>
    <col min="6150" max="6399" width="9.140625" style="96"/>
    <col min="6400" max="6400" width="8.7109375" style="96" customWidth="1"/>
    <col min="6401" max="6401" width="31.5703125" style="96" customWidth="1"/>
    <col min="6402" max="6402" width="13.85546875" style="96" customWidth="1"/>
    <col min="6403" max="6403" width="19.140625" style="96" customWidth="1"/>
    <col min="6404" max="6404" width="17.5703125" style="96" customWidth="1"/>
    <col min="6405" max="6405" width="14.7109375" style="96" customWidth="1"/>
    <col min="6406" max="6655" width="9.140625" style="96"/>
    <col min="6656" max="6656" width="8.7109375" style="96" customWidth="1"/>
    <col min="6657" max="6657" width="31.5703125" style="96" customWidth="1"/>
    <col min="6658" max="6658" width="13.85546875" style="96" customWidth="1"/>
    <col min="6659" max="6659" width="19.140625" style="96" customWidth="1"/>
    <col min="6660" max="6660" width="17.5703125" style="96" customWidth="1"/>
    <col min="6661" max="6661" width="14.7109375" style="96" customWidth="1"/>
    <col min="6662" max="6911" width="9.140625" style="96"/>
    <col min="6912" max="6912" width="8.7109375" style="96" customWidth="1"/>
    <col min="6913" max="6913" width="31.5703125" style="96" customWidth="1"/>
    <col min="6914" max="6914" width="13.85546875" style="96" customWidth="1"/>
    <col min="6915" max="6915" width="19.140625" style="96" customWidth="1"/>
    <col min="6916" max="6916" width="17.5703125" style="96" customWidth="1"/>
    <col min="6917" max="6917" width="14.7109375" style="96" customWidth="1"/>
    <col min="6918" max="7167" width="9.140625" style="96"/>
    <col min="7168" max="7168" width="8.7109375" style="96" customWidth="1"/>
    <col min="7169" max="7169" width="31.5703125" style="96" customWidth="1"/>
    <col min="7170" max="7170" width="13.85546875" style="96" customWidth="1"/>
    <col min="7171" max="7171" width="19.140625" style="96" customWidth="1"/>
    <col min="7172" max="7172" width="17.5703125" style="96" customWidth="1"/>
    <col min="7173" max="7173" width="14.7109375" style="96" customWidth="1"/>
    <col min="7174" max="7423" width="9.140625" style="96"/>
    <col min="7424" max="7424" width="8.7109375" style="96" customWidth="1"/>
    <col min="7425" max="7425" width="31.5703125" style="96" customWidth="1"/>
    <col min="7426" max="7426" width="13.85546875" style="96" customWidth="1"/>
    <col min="7427" max="7427" width="19.140625" style="96" customWidth="1"/>
    <col min="7428" max="7428" width="17.5703125" style="96" customWidth="1"/>
    <col min="7429" max="7429" width="14.7109375" style="96" customWidth="1"/>
    <col min="7430" max="7679" width="9.140625" style="96"/>
    <col min="7680" max="7680" width="8.7109375" style="96" customWidth="1"/>
    <col min="7681" max="7681" width="31.5703125" style="96" customWidth="1"/>
    <col min="7682" max="7682" width="13.85546875" style="96" customWidth="1"/>
    <col min="7683" max="7683" width="19.140625" style="96" customWidth="1"/>
    <col min="7684" max="7684" width="17.5703125" style="96" customWidth="1"/>
    <col min="7685" max="7685" width="14.7109375" style="96" customWidth="1"/>
    <col min="7686" max="7935" width="9.140625" style="96"/>
    <col min="7936" max="7936" width="8.7109375" style="96" customWidth="1"/>
    <col min="7937" max="7937" width="31.5703125" style="96" customWidth="1"/>
    <col min="7938" max="7938" width="13.85546875" style="96" customWidth="1"/>
    <col min="7939" max="7939" width="19.140625" style="96" customWidth="1"/>
    <col min="7940" max="7940" width="17.5703125" style="96" customWidth="1"/>
    <col min="7941" max="7941" width="14.7109375" style="96" customWidth="1"/>
    <col min="7942" max="8191" width="9.140625" style="96"/>
    <col min="8192" max="8192" width="8.7109375" style="96" customWidth="1"/>
    <col min="8193" max="8193" width="31.5703125" style="96" customWidth="1"/>
    <col min="8194" max="8194" width="13.85546875" style="96" customWidth="1"/>
    <col min="8195" max="8195" width="19.140625" style="96" customWidth="1"/>
    <col min="8196" max="8196" width="17.5703125" style="96" customWidth="1"/>
    <col min="8197" max="8197" width="14.7109375" style="96" customWidth="1"/>
    <col min="8198" max="8447" width="9.140625" style="96"/>
    <col min="8448" max="8448" width="8.7109375" style="96" customWidth="1"/>
    <col min="8449" max="8449" width="31.5703125" style="96" customWidth="1"/>
    <col min="8450" max="8450" width="13.85546875" style="96" customWidth="1"/>
    <col min="8451" max="8451" width="19.140625" style="96" customWidth="1"/>
    <col min="8452" max="8452" width="17.5703125" style="96" customWidth="1"/>
    <col min="8453" max="8453" width="14.7109375" style="96" customWidth="1"/>
    <col min="8454" max="8703" width="9.140625" style="96"/>
    <col min="8704" max="8704" width="8.7109375" style="96" customWidth="1"/>
    <col min="8705" max="8705" width="31.5703125" style="96" customWidth="1"/>
    <col min="8706" max="8706" width="13.85546875" style="96" customWidth="1"/>
    <col min="8707" max="8707" width="19.140625" style="96" customWidth="1"/>
    <col min="8708" max="8708" width="17.5703125" style="96" customWidth="1"/>
    <col min="8709" max="8709" width="14.7109375" style="96" customWidth="1"/>
    <col min="8710" max="8959" width="9.140625" style="96"/>
    <col min="8960" max="8960" width="8.7109375" style="96" customWidth="1"/>
    <col min="8961" max="8961" width="31.5703125" style="96" customWidth="1"/>
    <col min="8962" max="8962" width="13.85546875" style="96" customWidth="1"/>
    <col min="8963" max="8963" width="19.140625" style="96" customWidth="1"/>
    <col min="8964" max="8964" width="17.5703125" style="96" customWidth="1"/>
    <col min="8965" max="8965" width="14.7109375" style="96" customWidth="1"/>
    <col min="8966" max="9215" width="9.140625" style="96"/>
    <col min="9216" max="9216" width="8.7109375" style="96" customWidth="1"/>
    <col min="9217" max="9217" width="31.5703125" style="96" customWidth="1"/>
    <col min="9218" max="9218" width="13.85546875" style="96" customWidth="1"/>
    <col min="9219" max="9219" width="19.140625" style="96" customWidth="1"/>
    <col min="9220" max="9220" width="17.5703125" style="96" customWidth="1"/>
    <col min="9221" max="9221" width="14.7109375" style="96" customWidth="1"/>
    <col min="9222" max="9471" width="9.140625" style="96"/>
    <col min="9472" max="9472" width="8.7109375" style="96" customWidth="1"/>
    <col min="9473" max="9473" width="31.5703125" style="96" customWidth="1"/>
    <col min="9474" max="9474" width="13.85546875" style="96" customWidth="1"/>
    <col min="9475" max="9475" width="19.140625" style="96" customWidth="1"/>
    <col min="9476" max="9476" width="17.5703125" style="96" customWidth="1"/>
    <col min="9477" max="9477" width="14.7109375" style="96" customWidth="1"/>
    <col min="9478" max="9727" width="9.140625" style="96"/>
    <col min="9728" max="9728" width="8.7109375" style="96" customWidth="1"/>
    <col min="9729" max="9729" width="31.5703125" style="96" customWidth="1"/>
    <col min="9730" max="9730" width="13.85546875" style="96" customWidth="1"/>
    <col min="9731" max="9731" width="19.140625" style="96" customWidth="1"/>
    <col min="9732" max="9732" width="17.5703125" style="96" customWidth="1"/>
    <col min="9733" max="9733" width="14.7109375" style="96" customWidth="1"/>
    <col min="9734" max="9983" width="9.140625" style="96"/>
    <col min="9984" max="9984" width="8.7109375" style="96" customWidth="1"/>
    <col min="9985" max="9985" width="31.5703125" style="96" customWidth="1"/>
    <col min="9986" max="9986" width="13.85546875" style="96" customWidth="1"/>
    <col min="9987" max="9987" width="19.140625" style="96" customWidth="1"/>
    <col min="9988" max="9988" width="17.5703125" style="96" customWidth="1"/>
    <col min="9989" max="9989" width="14.7109375" style="96" customWidth="1"/>
    <col min="9990" max="10239" width="9.140625" style="96"/>
    <col min="10240" max="10240" width="8.7109375" style="96" customWidth="1"/>
    <col min="10241" max="10241" width="31.5703125" style="96" customWidth="1"/>
    <col min="10242" max="10242" width="13.85546875" style="96" customWidth="1"/>
    <col min="10243" max="10243" width="19.140625" style="96" customWidth="1"/>
    <col min="10244" max="10244" width="17.5703125" style="96" customWidth="1"/>
    <col min="10245" max="10245" width="14.7109375" style="96" customWidth="1"/>
    <col min="10246" max="10495" width="9.140625" style="96"/>
    <col min="10496" max="10496" width="8.7109375" style="96" customWidth="1"/>
    <col min="10497" max="10497" width="31.5703125" style="96" customWidth="1"/>
    <col min="10498" max="10498" width="13.85546875" style="96" customWidth="1"/>
    <col min="10499" max="10499" width="19.140625" style="96" customWidth="1"/>
    <col min="10500" max="10500" width="17.5703125" style="96" customWidth="1"/>
    <col min="10501" max="10501" width="14.7109375" style="96" customWidth="1"/>
    <col min="10502" max="10751" width="9.140625" style="96"/>
    <col min="10752" max="10752" width="8.7109375" style="96" customWidth="1"/>
    <col min="10753" max="10753" width="31.5703125" style="96" customWidth="1"/>
    <col min="10754" max="10754" width="13.85546875" style="96" customWidth="1"/>
    <col min="10755" max="10755" width="19.140625" style="96" customWidth="1"/>
    <col min="10756" max="10756" width="17.5703125" style="96" customWidth="1"/>
    <col min="10757" max="10757" width="14.7109375" style="96" customWidth="1"/>
    <col min="10758" max="11007" width="9.140625" style="96"/>
    <col min="11008" max="11008" width="8.7109375" style="96" customWidth="1"/>
    <col min="11009" max="11009" width="31.5703125" style="96" customWidth="1"/>
    <col min="11010" max="11010" width="13.85546875" style="96" customWidth="1"/>
    <col min="11011" max="11011" width="19.140625" style="96" customWidth="1"/>
    <col min="11012" max="11012" width="17.5703125" style="96" customWidth="1"/>
    <col min="11013" max="11013" width="14.7109375" style="96" customWidth="1"/>
    <col min="11014" max="11263" width="9.140625" style="96"/>
    <col min="11264" max="11264" width="8.7109375" style="96" customWidth="1"/>
    <col min="11265" max="11265" width="31.5703125" style="96" customWidth="1"/>
    <col min="11266" max="11266" width="13.85546875" style="96" customWidth="1"/>
    <col min="11267" max="11267" width="19.140625" style="96" customWidth="1"/>
    <col min="11268" max="11268" width="17.5703125" style="96" customWidth="1"/>
    <col min="11269" max="11269" width="14.7109375" style="96" customWidth="1"/>
    <col min="11270" max="11519" width="9.140625" style="96"/>
    <col min="11520" max="11520" width="8.7109375" style="96" customWidth="1"/>
    <col min="11521" max="11521" width="31.5703125" style="96" customWidth="1"/>
    <col min="11522" max="11522" width="13.85546875" style="96" customWidth="1"/>
    <col min="11523" max="11523" width="19.140625" style="96" customWidth="1"/>
    <col min="11524" max="11524" width="17.5703125" style="96" customWidth="1"/>
    <col min="11525" max="11525" width="14.7109375" style="96" customWidth="1"/>
    <col min="11526" max="11775" width="9.140625" style="96"/>
    <col min="11776" max="11776" width="8.7109375" style="96" customWidth="1"/>
    <col min="11777" max="11777" width="31.5703125" style="96" customWidth="1"/>
    <col min="11778" max="11778" width="13.85546875" style="96" customWidth="1"/>
    <col min="11779" max="11779" width="19.140625" style="96" customWidth="1"/>
    <col min="11780" max="11780" width="17.5703125" style="96" customWidth="1"/>
    <col min="11781" max="11781" width="14.7109375" style="96" customWidth="1"/>
    <col min="11782" max="12031" width="9.140625" style="96"/>
    <col min="12032" max="12032" width="8.7109375" style="96" customWidth="1"/>
    <col min="12033" max="12033" width="31.5703125" style="96" customWidth="1"/>
    <col min="12034" max="12034" width="13.85546875" style="96" customWidth="1"/>
    <col min="12035" max="12035" width="19.140625" style="96" customWidth="1"/>
    <col min="12036" max="12036" width="17.5703125" style="96" customWidth="1"/>
    <col min="12037" max="12037" width="14.7109375" style="96" customWidth="1"/>
    <col min="12038" max="12287" width="9.140625" style="96"/>
    <col min="12288" max="12288" width="8.7109375" style="96" customWidth="1"/>
    <col min="12289" max="12289" width="31.5703125" style="96" customWidth="1"/>
    <col min="12290" max="12290" width="13.85546875" style="96" customWidth="1"/>
    <col min="12291" max="12291" width="19.140625" style="96" customWidth="1"/>
    <col min="12292" max="12292" width="17.5703125" style="96" customWidth="1"/>
    <col min="12293" max="12293" width="14.7109375" style="96" customWidth="1"/>
    <col min="12294" max="12543" width="9.140625" style="96"/>
    <col min="12544" max="12544" width="8.7109375" style="96" customWidth="1"/>
    <col min="12545" max="12545" width="31.5703125" style="96" customWidth="1"/>
    <col min="12546" max="12546" width="13.85546875" style="96" customWidth="1"/>
    <col min="12547" max="12547" width="19.140625" style="96" customWidth="1"/>
    <col min="12548" max="12548" width="17.5703125" style="96" customWidth="1"/>
    <col min="12549" max="12549" width="14.7109375" style="96" customWidth="1"/>
    <col min="12550" max="12799" width="9.140625" style="96"/>
    <col min="12800" max="12800" width="8.7109375" style="96" customWidth="1"/>
    <col min="12801" max="12801" width="31.5703125" style="96" customWidth="1"/>
    <col min="12802" max="12802" width="13.85546875" style="96" customWidth="1"/>
    <col min="12803" max="12803" width="19.140625" style="96" customWidth="1"/>
    <col min="12804" max="12804" width="17.5703125" style="96" customWidth="1"/>
    <col min="12805" max="12805" width="14.7109375" style="96" customWidth="1"/>
    <col min="12806" max="13055" width="9.140625" style="96"/>
    <col min="13056" max="13056" width="8.7109375" style="96" customWidth="1"/>
    <col min="13057" max="13057" width="31.5703125" style="96" customWidth="1"/>
    <col min="13058" max="13058" width="13.85546875" style="96" customWidth="1"/>
    <col min="13059" max="13059" width="19.140625" style="96" customWidth="1"/>
    <col min="13060" max="13060" width="17.5703125" style="96" customWidth="1"/>
    <col min="13061" max="13061" width="14.7109375" style="96" customWidth="1"/>
    <col min="13062" max="13311" width="9.140625" style="96"/>
    <col min="13312" max="13312" width="8.7109375" style="96" customWidth="1"/>
    <col min="13313" max="13313" width="31.5703125" style="96" customWidth="1"/>
    <col min="13314" max="13314" width="13.85546875" style="96" customWidth="1"/>
    <col min="13315" max="13315" width="19.140625" style="96" customWidth="1"/>
    <col min="13316" max="13316" width="17.5703125" style="96" customWidth="1"/>
    <col min="13317" max="13317" width="14.7109375" style="96" customWidth="1"/>
    <col min="13318" max="13567" width="9.140625" style="96"/>
    <col min="13568" max="13568" width="8.7109375" style="96" customWidth="1"/>
    <col min="13569" max="13569" width="31.5703125" style="96" customWidth="1"/>
    <col min="13570" max="13570" width="13.85546875" style="96" customWidth="1"/>
    <col min="13571" max="13571" width="19.140625" style="96" customWidth="1"/>
    <col min="13572" max="13572" width="17.5703125" style="96" customWidth="1"/>
    <col min="13573" max="13573" width="14.7109375" style="96" customWidth="1"/>
    <col min="13574" max="13823" width="9.140625" style="96"/>
    <col min="13824" max="13824" width="8.7109375" style="96" customWidth="1"/>
    <col min="13825" max="13825" width="31.5703125" style="96" customWidth="1"/>
    <col min="13826" max="13826" width="13.85546875" style="96" customWidth="1"/>
    <col min="13827" max="13827" width="19.140625" style="96" customWidth="1"/>
    <col min="13828" max="13828" width="17.5703125" style="96" customWidth="1"/>
    <col min="13829" max="13829" width="14.7109375" style="96" customWidth="1"/>
    <col min="13830" max="14079" width="9.140625" style="96"/>
    <col min="14080" max="14080" width="8.7109375" style="96" customWidth="1"/>
    <col min="14081" max="14081" width="31.5703125" style="96" customWidth="1"/>
    <col min="14082" max="14082" width="13.85546875" style="96" customWidth="1"/>
    <col min="14083" max="14083" width="19.140625" style="96" customWidth="1"/>
    <col min="14084" max="14084" width="17.5703125" style="96" customWidth="1"/>
    <col min="14085" max="14085" width="14.7109375" style="96" customWidth="1"/>
    <col min="14086" max="14335" width="9.140625" style="96"/>
    <col min="14336" max="14336" width="8.7109375" style="96" customWidth="1"/>
    <col min="14337" max="14337" width="31.5703125" style="96" customWidth="1"/>
    <col min="14338" max="14338" width="13.85546875" style="96" customWidth="1"/>
    <col min="14339" max="14339" width="19.140625" style="96" customWidth="1"/>
    <col min="14340" max="14340" width="17.5703125" style="96" customWidth="1"/>
    <col min="14341" max="14341" width="14.7109375" style="96" customWidth="1"/>
    <col min="14342" max="14591" width="9.140625" style="96"/>
    <col min="14592" max="14592" width="8.7109375" style="96" customWidth="1"/>
    <col min="14593" max="14593" width="31.5703125" style="96" customWidth="1"/>
    <col min="14594" max="14594" width="13.85546875" style="96" customWidth="1"/>
    <col min="14595" max="14595" width="19.140625" style="96" customWidth="1"/>
    <col min="14596" max="14596" width="17.5703125" style="96" customWidth="1"/>
    <col min="14597" max="14597" width="14.7109375" style="96" customWidth="1"/>
    <col min="14598" max="14847" width="9.140625" style="96"/>
    <col min="14848" max="14848" width="8.7109375" style="96" customWidth="1"/>
    <col min="14849" max="14849" width="31.5703125" style="96" customWidth="1"/>
    <col min="14850" max="14850" width="13.85546875" style="96" customWidth="1"/>
    <col min="14851" max="14851" width="19.140625" style="96" customWidth="1"/>
    <col min="14852" max="14852" width="17.5703125" style="96" customWidth="1"/>
    <col min="14853" max="14853" width="14.7109375" style="96" customWidth="1"/>
    <col min="14854" max="15103" width="9.140625" style="96"/>
    <col min="15104" max="15104" width="8.7109375" style="96" customWidth="1"/>
    <col min="15105" max="15105" width="31.5703125" style="96" customWidth="1"/>
    <col min="15106" max="15106" width="13.85546875" style="96" customWidth="1"/>
    <col min="15107" max="15107" width="19.140625" style="96" customWidth="1"/>
    <col min="15108" max="15108" width="17.5703125" style="96" customWidth="1"/>
    <col min="15109" max="15109" width="14.7109375" style="96" customWidth="1"/>
    <col min="15110" max="15359" width="9.140625" style="96"/>
    <col min="15360" max="15360" width="8.7109375" style="96" customWidth="1"/>
    <col min="15361" max="15361" width="31.5703125" style="96" customWidth="1"/>
    <col min="15362" max="15362" width="13.85546875" style="96" customWidth="1"/>
    <col min="15363" max="15363" width="19.140625" style="96" customWidth="1"/>
    <col min="15364" max="15364" width="17.5703125" style="96" customWidth="1"/>
    <col min="15365" max="15365" width="14.7109375" style="96" customWidth="1"/>
    <col min="15366" max="15615" width="9.140625" style="96"/>
    <col min="15616" max="15616" width="8.7109375" style="96" customWidth="1"/>
    <col min="15617" max="15617" width="31.5703125" style="96" customWidth="1"/>
    <col min="15618" max="15618" width="13.85546875" style="96" customWidth="1"/>
    <col min="15619" max="15619" width="19.140625" style="96" customWidth="1"/>
    <col min="15620" max="15620" width="17.5703125" style="96" customWidth="1"/>
    <col min="15621" max="15621" width="14.7109375" style="96" customWidth="1"/>
    <col min="15622" max="15871" width="9.140625" style="96"/>
    <col min="15872" max="15872" width="8.7109375" style="96" customWidth="1"/>
    <col min="15873" max="15873" width="31.5703125" style="96" customWidth="1"/>
    <col min="15874" max="15874" width="13.85546875" style="96" customWidth="1"/>
    <col min="15875" max="15875" width="19.140625" style="96" customWidth="1"/>
    <col min="15876" max="15876" width="17.5703125" style="96" customWidth="1"/>
    <col min="15877" max="15877" width="14.7109375" style="96" customWidth="1"/>
    <col min="15878" max="16127" width="9.140625" style="96"/>
    <col min="16128" max="16128" width="8.7109375" style="96" customWidth="1"/>
    <col min="16129" max="16129" width="31.5703125" style="96" customWidth="1"/>
    <col min="16130" max="16130" width="13.85546875" style="96" customWidth="1"/>
    <col min="16131" max="16131" width="19.140625" style="96" customWidth="1"/>
    <col min="16132" max="16132" width="17.5703125" style="96" customWidth="1"/>
    <col min="16133" max="16133" width="14.7109375" style="96" customWidth="1"/>
    <col min="16134" max="16384" width="9.140625" style="96"/>
  </cols>
  <sheetData>
    <row r="1" spans="1:5" ht="23.25" customHeight="1" x14ac:dyDescent="0.25">
      <c r="E1" s="129"/>
    </row>
    <row r="2" spans="1:5" x14ac:dyDescent="0.25">
      <c r="A2" s="96" t="s">
        <v>256</v>
      </c>
    </row>
    <row r="3" spans="1:5" ht="15.75" customHeight="1" x14ac:dyDescent="0.25">
      <c r="B3" s="122" t="s">
        <v>305</v>
      </c>
    </row>
    <row r="4" spans="1:5" x14ac:dyDescent="0.25">
      <c r="B4" s="122" t="s">
        <v>257</v>
      </c>
      <c r="C4" s="122"/>
      <c r="D4" s="122"/>
    </row>
    <row r="5" spans="1:5" x14ac:dyDescent="0.25">
      <c r="B5" s="122" t="s">
        <v>258</v>
      </c>
      <c r="C5" s="122"/>
      <c r="D5" s="122"/>
    </row>
    <row r="6" spans="1:5" ht="20.25" customHeight="1" x14ac:dyDescent="0.25">
      <c r="A6" s="121" t="s">
        <v>259</v>
      </c>
      <c r="E6" s="122" t="s">
        <v>260</v>
      </c>
    </row>
    <row r="8" spans="1:5" ht="28.5" customHeight="1" x14ac:dyDescent="0.25">
      <c r="A8" s="217" t="s">
        <v>306</v>
      </c>
      <c r="B8" s="217"/>
      <c r="C8" s="217"/>
      <c r="D8" s="217"/>
      <c r="E8" s="217"/>
    </row>
    <row r="9" spans="1:5" ht="29.25" customHeight="1" x14ac:dyDescent="0.25">
      <c r="A9" s="217" t="s">
        <v>261</v>
      </c>
      <c r="B9" s="217"/>
      <c r="C9" s="217"/>
      <c r="D9" s="217"/>
      <c r="E9" s="217"/>
    </row>
    <row r="10" spans="1:5" ht="29.25" customHeight="1" x14ac:dyDescent="0.25">
      <c r="A10" s="217" t="s">
        <v>262</v>
      </c>
      <c r="B10" s="217"/>
      <c r="C10" s="217"/>
      <c r="D10" s="217"/>
      <c r="E10" s="217"/>
    </row>
    <row r="11" spans="1:5" ht="30" customHeight="1" x14ac:dyDescent="0.25">
      <c r="A11" s="217" t="s">
        <v>263</v>
      </c>
      <c r="B11" s="217"/>
      <c r="C11" s="217"/>
      <c r="D11" s="217"/>
      <c r="E11" s="217"/>
    </row>
    <row r="12" spans="1:5" ht="29.25" customHeight="1" x14ac:dyDescent="0.25">
      <c r="A12" s="217" t="s">
        <v>264</v>
      </c>
      <c r="B12" s="217"/>
      <c r="C12" s="217"/>
      <c r="D12" s="217"/>
      <c r="E12" s="217"/>
    </row>
    <row r="13" spans="1:5" ht="28.5" customHeight="1" x14ac:dyDescent="0.25">
      <c r="A13" s="217" t="s">
        <v>265</v>
      </c>
      <c r="B13" s="217"/>
      <c r="C13" s="217"/>
      <c r="D13" s="217"/>
      <c r="E13" s="217"/>
    </row>
    <row r="14" spans="1:5" ht="150" x14ac:dyDescent="0.25">
      <c r="A14" s="124" t="s">
        <v>2</v>
      </c>
      <c r="B14" s="125" t="s">
        <v>267</v>
      </c>
      <c r="C14" s="125" t="s">
        <v>0</v>
      </c>
      <c r="D14" s="125" t="s">
        <v>266</v>
      </c>
      <c r="E14" s="125" t="s">
        <v>1</v>
      </c>
    </row>
    <row r="15" spans="1:5" s="104" customFormat="1" ht="14.25" x14ac:dyDescent="0.2">
      <c r="A15" s="218" t="s">
        <v>8</v>
      </c>
      <c r="B15" s="219"/>
      <c r="C15" s="219"/>
      <c r="D15" s="220"/>
      <c r="E15" s="130"/>
    </row>
    <row r="16" spans="1:5" x14ac:dyDescent="0.25">
      <c r="A16" s="126" t="s">
        <v>54</v>
      </c>
      <c r="B16" s="127" t="s">
        <v>21</v>
      </c>
      <c r="C16" s="127" t="s">
        <v>11</v>
      </c>
      <c r="D16" s="127">
        <v>0.13</v>
      </c>
      <c r="E16" s="127">
        <v>6156.85</v>
      </c>
    </row>
    <row r="17" spans="1:5" s="104" customFormat="1" ht="14.25" x14ac:dyDescent="0.2">
      <c r="A17" s="218" t="s">
        <v>268</v>
      </c>
      <c r="B17" s="219"/>
      <c r="C17" s="219"/>
      <c r="D17" s="220"/>
      <c r="E17" s="130"/>
    </row>
    <row r="18" spans="1:5" x14ac:dyDescent="0.25">
      <c r="A18" s="126" t="s">
        <v>196</v>
      </c>
      <c r="B18" s="127" t="s">
        <v>22</v>
      </c>
      <c r="C18" s="127" t="s">
        <v>307</v>
      </c>
      <c r="D18" s="127">
        <f>E18</f>
        <v>4000</v>
      </c>
      <c r="E18" s="127">
        <v>4000</v>
      </c>
    </row>
    <row r="19" spans="1:5" x14ac:dyDescent="0.25">
      <c r="A19" s="126" t="s">
        <v>269</v>
      </c>
      <c r="B19" s="127" t="s">
        <v>251</v>
      </c>
      <c r="C19" s="127" t="s">
        <v>12</v>
      </c>
      <c r="D19" s="127">
        <f t="shared" ref="D19:D28" si="0">E19</f>
        <v>324447.98</v>
      </c>
      <c r="E19" s="127">
        <v>324447.98</v>
      </c>
    </row>
    <row r="20" spans="1:5" x14ac:dyDescent="0.25">
      <c r="A20" s="126" t="s">
        <v>270</v>
      </c>
      <c r="B20" s="127" t="s">
        <v>251</v>
      </c>
      <c r="C20" s="127" t="s">
        <v>12</v>
      </c>
      <c r="D20" s="127">
        <f t="shared" si="0"/>
        <v>3157.52</v>
      </c>
      <c r="E20" s="127">
        <v>3157.52</v>
      </c>
    </row>
    <row r="21" spans="1:5" ht="30" x14ac:dyDescent="0.25">
      <c r="A21" s="126" t="s">
        <v>271</v>
      </c>
      <c r="B21" s="127" t="s">
        <v>22</v>
      </c>
      <c r="C21" s="127" t="s">
        <v>11</v>
      </c>
      <c r="D21" s="127">
        <f t="shared" si="0"/>
        <v>1165.08</v>
      </c>
      <c r="E21" s="127">
        <v>1165.08</v>
      </c>
    </row>
    <row r="22" spans="1:5" s="104" customFormat="1" ht="14.25" x14ac:dyDescent="0.2">
      <c r="A22" s="218" t="s">
        <v>272</v>
      </c>
      <c r="B22" s="219"/>
      <c r="C22" s="219"/>
      <c r="D22" s="220"/>
      <c r="E22" s="130"/>
    </row>
    <row r="23" spans="1:5" x14ac:dyDescent="0.25">
      <c r="A23" s="126" t="s">
        <v>273</v>
      </c>
      <c r="B23" s="127" t="s">
        <v>22</v>
      </c>
      <c r="C23" s="127" t="s">
        <v>13</v>
      </c>
      <c r="D23" s="127">
        <f t="shared" si="0"/>
        <v>200</v>
      </c>
      <c r="E23" s="127">
        <v>200</v>
      </c>
    </row>
    <row r="24" spans="1:5" s="104" customFormat="1" ht="14.25" x14ac:dyDescent="0.2">
      <c r="A24" s="218" t="s">
        <v>93</v>
      </c>
      <c r="B24" s="219"/>
      <c r="C24" s="219"/>
      <c r="D24" s="220"/>
      <c r="E24" s="130"/>
    </row>
    <row r="25" spans="1:5" ht="30" x14ac:dyDescent="0.25">
      <c r="A25" s="126" t="s">
        <v>199</v>
      </c>
      <c r="B25" s="127" t="s">
        <v>22</v>
      </c>
      <c r="C25" s="127" t="s">
        <v>11</v>
      </c>
      <c r="D25" s="127">
        <f t="shared" si="0"/>
        <v>51963.51</v>
      </c>
      <c r="E25" s="127">
        <v>51963.51</v>
      </c>
    </row>
    <row r="26" spans="1:5" s="104" customFormat="1" ht="14.25" x14ac:dyDescent="0.2">
      <c r="A26" s="218" t="s">
        <v>200</v>
      </c>
      <c r="B26" s="219"/>
      <c r="C26" s="219"/>
      <c r="D26" s="220"/>
      <c r="E26" s="130"/>
    </row>
    <row r="27" spans="1:5" x14ac:dyDescent="0.25">
      <c r="A27" s="126" t="s">
        <v>274</v>
      </c>
      <c r="B27" s="127" t="s">
        <v>249</v>
      </c>
      <c r="C27" s="127" t="s">
        <v>11</v>
      </c>
      <c r="D27" s="127">
        <f t="shared" si="0"/>
        <v>27450</v>
      </c>
      <c r="E27" s="127">
        <v>27450</v>
      </c>
    </row>
    <row r="28" spans="1:5" x14ac:dyDescent="0.25">
      <c r="A28" s="126" t="s">
        <v>201</v>
      </c>
      <c r="B28" s="127" t="s">
        <v>249</v>
      </c>
      <c r="C28" s="127" t="s">
        <v>275</v>
      </c>
      <c r="D28" s="127">
        <f t="shared" si="0"/>
        <v>13600</v>
      </c>
      <c r="E28" s="127">
        <v>13600</v>
      </c>
    </row>
    <row r="29" spans="1:5" s="104" customFormat="1" ht="14.25" x14ac:dyDescent="0.2">
      <c r="A29" s="218" t="s">
        <v>276</v>
      </c>
      <c r="B29" s="219"/>
      <c r="C29" s="219"/>
      <c r="D29" s="220"/>
      <c r="E29" s="130"/>
    </row>
    <row r="30" spans="1:5" x14ac:dyDescent="0.25">
      <c r="A30" s="126" t="s">
        <v>277</v>
      </c>
      <c r="B30" s="127">
        <v>3</v>
      </c>
      <c r="C30" s="127" t="s">
        <v>13</v>
      </c>
      <c r="D30" s="127">
        <f>E30/B30</f>
        <v>852.90333333333331</v>
      </c>
      <c r="E30" s="127">
        <v>2558.71</v>
      </c>
    </row>
    <row r="31" spans="1:5" ht="30" x14ac:dyDescent="0.25">
      <c r="A31" s="126" t="s">
        <v>278</v>
      </c>
      <c r="B31" s="127">
        <v>1</v>
      </c>
      <c r="C31" s="127" t="s">
        <v>13</v>
      </c>
      <c r="D31" s="127">
        <f t="shared" ref="D31:D65" si="1">E31/B31</f>
        <v>303.61</v>
      </c>
      <c r="E31" s="127">
        <v>303.61</v>
      </c>
    </row>
    <row r="32" spans="1:5" ht="45" x14ac:dyDescent="0.25">
      <c r="A32" s="126" t="s">
        <v>279</v>
      </c>
      <c r="B32" s="127">
        <v>1</v>
      </c>
      <c r="C32" s="127" t="s">
        <v>116</v>
      </c>
      <c r="D32" s="127">
        <f t="shared" si="1"/>
        <v>1136.6600000000001</v>
      </c>
      <c r="E32" s="127">
        <v>1136.6600000000001</v>
      </c>
    </row>
    <row r="33" spans="1:5" x14ac:dyDescent="0.25">
      <c r="A33" s="126" t="s">
        <v>280</v>
      </c>
      <c r="B33" s="127">
        <v>2</v>
      </c>
      <c r="C33" s="127" t="s">
        <v>13</v>
      </c>
      <c r="D33" s="127">
        <f t="shared" si="1"/>
        <v>4209.8999999999996</v>
      </c>
      <c r="E33" s="127">
        <v>8419.7999999999993</v>
      </c>
    </row>
    <row r="34" spans="1:5" x14ac:dyDescent="0.25">
      <c r="A34" s="126" t="s">
        <v>108</v>
      </c>
      <c r="B34" s="127">
        <v>1</v>
      </c>
      <c r="C34" s="127" t="s">
        <v>103</v>
      </c>
      <c r="D34" s="127">
        <f t="shared" si="1"/>
        <v>91.38</v>
      </c>
      <c r="E34" s="127">
        <v>91.38</v>
      </c>
    </row>
    <row r="35" spans="1:5" ht="30" x14ac:dyDescent="0.25">
      <c r="A35" s="126" t="s">
        <v>281</v>
      </c>
      <c r="B35" s="127">
        <v>1</v>
      </c>
      <c r="C35" s="127" t="s">
        <v>202</v>
      </c>
      <c r="D35" s="127">
        <f t="shared" si="1"/>
        <v>665.19</v>
      </c>
      <c r="E35" s="127">
        <v>665.19</v>
      </c>
    </row>
    <row r="36" spans="1:5" x14ac:dyDescent="0.25">
      <c r="A36" s="126" t="s">
        <v>98</v>
      </c>
      <c r="B36" s="127">
        <v>1</v>
      </c>
      <c r="C36" s="127" t="s">
        <v>15</v>
      </c>
      <c r="D36" s="127">
        <f t="shared" si="1"/>
        <v>812.33</v>
      </c>
      <c r="E36" s="127">
        <v>812.33</v>
      </c>
    </row>
    <row r="37" spans="1:5" x14ac:dyDescent="0.25">
      <c r="A37" s="126" t="s">
        <v>282</v>
      </c>
      <c r="B37" s="127">
        <v>0.02</v>
      </c>
      <c r="C37" s="127" t="s">
        <v>75</v>
      </c>
      <c r="D37" s="127">
        <f t="shared" si="1"/>
        <v>27479</v>
      </c>
      <c r="E37" s="127">
        <v>549.58000000000004</v>
      </c>
    </row>
    <row r="38" spans="1:5" x14ac:dyDescent="0.25">
      <c r="A38" s="126" t="s">
        <v>74</v>
      </c>
      <c r="B38" s="127">
        <v>0.14000000000000001</v>
      </c>
      <c r="C38" s="127" t="s">
        <v>75</v>
      </c>
      <c r="D38" s="127">
        <f t="shared" si="1"/>
        <v>27244.428571428569</v>
      </c>
      <c r="E38" s="127">
        <v>3814.22</v>
      </c>
    </row>
    <row r="39" spans="1:5" ht="30" x14ac:dyDescent="0.25">
      <c r="A39" s="126" t="s">
        <v>59</v>
      </c>
      <c r="B39" s="127">
        <v>4.9080000000000004</v>
      </c>
      <c r="C39" s="127" t="s">
        <v>16</v>
      </c>
      <c r="D39" s="127">
        <f t="shared" si="1"/>
        <v>1805.2587612061936</v>
      </c>
      <c r="E39" s="127">
        <v>8860.2099999999991</v>
      </c>
    </row>
    <row r="40" spans="1:5" x14ac:dyDescent="0.25">
      <c r="A40" s="126" t="s">
        <v>283</v>
      </c>
      <c r="B40" s="127">
        <v>1</v>
      </c>
      <c r="C40" s="127" t="s">
        <v>75</v>
      </c>
      <c r="D40" s="127">
        <f t="shared" si="1"/>
        <v>312.97000000000003</v>
      </c>
      <c r="E40" s="127">
        <v>312.97000000000003</v>
      </c>
    </row>
    <row r="41" spans="1:5" x14ac:dyDescent="0.25">
      <c r="A41" s="126" t="s">
        <v>76</v>
      </c>
      <c r="B41" s="127">
        <v>0.81</v>
      </c>
      <c r="C41" s="127" t="s">
        <v>15</v>
      </c>
      <c r="D41" s="127">
        <f t="shared" si="1"/>
        <v>15692.691358024691</v>
      </c>
      <c r="E41" s="127">
        <v>12711.08</v>
      </c>
    </row>
    <row r="42" spans="1:5" ht="30" x14ac:dyDescent="0.25">
      <c r="A42" s="126" t="s">
        <v>62</v>
      </c>
      <c r="B42" s="127">
        <v>9</v>
      </c>
      <c r="C42" s="127" t="s">
        <v>18</v>
      </c>
      <c r="D42" s="127">
        <f t="shared" si="1"/>
        <v>226.44111111111113</v>
      </c>
      <c r="E42" s="127">
        <v>2037.97</v>
      </c>
    </row>
    <row r="43" spans="1:5" x14ac:dyDescent="0.25">
      <c r="A43" s="126" t="s">
        <v>102</v>
      </c>
      <c r="B43" s="127">
        <v>1</v>
      </c>
      <c r="C43" s="127" t="s">
        <v>103</v>
      </c>
      <c r="D43" s="127">
        <f t="shared" si="1"/>
        <v>73.400000000000006</v>
      </c>
      <c r="E43" s="127">
        <v>73.400000000000006</v>
      </c>
    </row>
    <row r="44" spans="1:5" x14ac:dyDescent="0.25">
      <c r="A44" s="126" t="s">
        <v>284</v>
      </c>
      <c r="B44" s="127">
        <v>1</v>
      </c>
      <c r="C44" s="127" t="s">
        <v>13</v>
      </c>
      <c r="D44" s="127">
        <f t="shared" si="1"/>
        <v>7308.67</v>
      </c>
      <c r="E44" s="127">
        <v>7308.67</v>
      </c>
    </row>
    <row r="45" spans="1:5" x14ac:dyDescent="0.25">
      <c r="A45" s="126" t="s">
        <v>209</v>
      </c>
      <c r="B45" s="127">
        <v>18030</v>
      </c>
      <c r="C45" s="127" t="s">
        <v>210</v>
      </c>
      <c r="D45" s="127">
        <v>1.2219428729894621</v>
      </c>
      <c r="E45" s="127">
        <v>22031.63</v>
      </c>
    </row>
    <row r="46" spans="1:5" x14ac:dyDescent="0.25">
      <c r="A46" s="126" t="s">
        <v>285</v>
      </c>
      <c r="B46" s="127">
        <v>1</v>
      </c>
      <c r="C46" s="127" t="s">
        <v>103</v>
      </c>
      <c r="D46" s="127">
        <f t="shared" si="1"/>
        <v>1679.59</v>
      </c>
      <c r="E46" s="127">
        <v>1679.59</v>
      </c>
    </row>
    <row r="47" spans="1:5" ht="30" x14ac:dyDescent="0.25">
      <c r="A47" s="126" t="s">
        <v>211</v>
      </c>
      <c r="B47" s="127">
        <v>1</v>
      </c>
      <c r="C47" s="127" t="s">
        <v>109</v>
      </c>
      <c r="D47" s="127">
        <f t="shared" si="1"/>
        <v>139.68</v>
      </c>
      <c r="E47" s="127">
        <v>139.68</v>
      </c>
    </row>
    <row r="48" spans="1:5" ht="30" x14ac:dyDescent="0.25">
      <c r="A48" s="126" t="s">
        <v>286</v>
      </c>
      <c r="B48" s="127">
        <v>1</v>
      </c>
      <c r="C48" s="127" t="s">
        <v>19</v>
      </c>
      <c r="D48" s="127">
        <f t="shared" si="1"/>
        <v>716.63</v>
      </c>
      <c r="E48" s="127">
        <v>716.63</v>
      </c>
    </row>
    <row r="49" spans="1:5" ht="30" x14ac:dyDescent="0.25">
      <c r="A49" s="126" t="s">
        <v>287</v>
      </c>
      <c r="B49" s="127">
        <v>1</v>
      </c>
      <c r="C49" s="127" t="s">
        <v>19</v>
      </c>
      <c r="D49" s="127">
        <f t="shared" si="1"/>
        <v>610.09</v>
      </c>
      <c r="E49" s="127">
        <v>610.09</v>
      </c>
    </row>
    <row r="50" spans="1:5" x14ac:dyDescent="0.25">
      <c r="A50" s="126" t="s">
        <v>65</v>
      </c>
      <c r="B50" s="127">
        <v>31</v>
      </c>
      <c r="C50" s="127" t="s">
        <v>19</v>
      </c>
      <c r="D50" s="127">
        <f t="shared" si="1"/>
        <v>271.18838709677419</v>
      </c>
      <c r="E50" s="127">
        <v>8406.84</v>
      </c>
    </row>
    <row r="51" spans="1:5" s="104" customFormat="1" ht="14.25" x14ac:dyDescent="0.2">
      <c r="A51" s="218" t="s">
        <v>288</v>
      </c>
      <c r="B51" s="219"/>
      <c r="C51" s="219"/>
      <c r="D51" s="220"/>
      <c r="E51" s="130"/>
    </row>
    <row r="52" spans="1:5" x14ac:dyDescent="0.25">
      <c r="A52" s="126" t="s">
        <v>289</v>
      </c>
      <c r="B52" s="127">
        <v>1</v>
      </c>
      <c r="C52" s="127" t="s">
        <v>13</v>
      </c>
      <c r="D52" s="127">
        <f t="shared" si="1"/>
        <v>2079.31</v>
      </c>
      <c r="E52" s="127">
        <v>2079.31</v>
      </c>
    </row>
    <row r="53" spans="1:5" x14ac:dyDescent="0.25">
      <c r="A53" s="126" t="s">
        <v>131</v>
      </c>
      <c r="B53" s="127">
        <v>1.9E-2</v>
      </c>
      <c r="C53" s="127" t="s">
        <v>82</v>
      </c>
      <c r="D53" s="127">
        <f t="shared" si="1"/>
        <v>20617.368421052633</v>
      </c>
      <c r="E53" s="127">
        <v>391.73</v>
      </c>
    </row>
    <row r="54" spans="1:5" ht="30" x14ac:dyDescent="0.25">
      <c r="A54" s="126" t="s">
        <v>290</v>
      </c>
      <c r="B54" s="127">
        <v>0.10199999999999999</v>
      </c>
      <c r="C54" s="127" t="s">
        <v>15</v>
      </c>
      <c r="D54" s="127">
        <f t="shared" si="1"/>
        <v>16143.823529411766</v>
      </c>
      <c r="E54" s="127">
        <v>1646.67</v>
      </c>
    </row>
    <row r="55" spans="1:5" ht="30" x14ac:dyDescent="0.25">
      <c r="A55" s="126" t="s">
        <v>291</v>
      </c>
      <c r="B55" s="127">
        <v>0.4</v>
      </c>
      <c r="C55" s="127" t="s">
        <v>125</v>
      </c>
      <c r="D55" s="127">
        <f t="shared" si="1"/>
        <v>1280</v>
      </c>
      <c r="E55" s="127">
        <v>512</v>
      </c>
    </row>
    <row r="56" spans="1:5" x14ac:dyDescent="0.25">
      <c r="A56" s="126" t="s">
        <v>292</v>
      </c>
      <c r="B56" s="127">
        <v>0.112</v>
      </c>
      <c r="C56" s="127" t="s">
        <v>15</v>
      </c>
      <c r="D56" s="127">
        <f t="shared" si="1"/>
        <v>112521.875</v>
      </c>
      <c r="E56" s="127">
        <v>12602.45</v>
      </c>
    </row>
    <row r="57" spans="1:5" x14ac:dyDescent="0.25">
      <c r="A57" s="126" t="s">
        <v>293</v>
      </c>
      <c r="B57" s="127">
        <v>0.01</v>
      </c>
      <c r="C57" s="127" t="s">
        <v>17</v>
      </c>
      <c r="D57" s="127">
        <f t="shared" si="1"/>
        <v>35214</v>
      </c>
      <c r="E57" s="127">
        <v>352.14</v>
      </c>
    </row>
    <row r="58" spans="1:5" ht="30" x14ac:dyDescent="0.25">
      <c r="A58" s="126" t="s">
        <v>66</v>
      </c>
      <c r="B58" s="127">
        <v>2.4590000000000001</v>
      </c>
      <c r="C58" s="127" t="s">
        <v>16</v>
      </c>
      <c r="D58" s="127">
        <f t="shared" si="1"/>
        <v>1814.3147620984139</v>
      </c>
      <c r="E58" s="127">
        <v>4461.3999999999996</v>
      </c>
    </row>
    <row r="59" spans="1:5" ht="30" x14ac:dyDescent="0.25">
      <c r="A59" s="126" t="s">
        <v>126</v>
      </c>
      <c r="B59" s="127">
        <v>2.4580000000000002</v>
      </c>
      <c r="C59" s="127" t="s">
        <v>16</v>
      </c>
      <c r="D59" s="127">
        <f t="shared" si="1"/>
        <v>1834.3409275834013</v>
      </c>
      <c r="E59" s="127">
        <v>4508.8100000000004</v>
      </c>
    </row>
    <row r="60" spans="1:5" ht="30" x14ac:dyDescent="0.25">
      <c r="A60" s="126" t="s">
        <v>218</v>
      </c>
      <c r="B60" s="127">
        <v>60</v>
      </c>
      <c r="C60" s="127" t="s">
        <v>219</v>
      </c>
      <c r="D60" s="127">
        <f t="shared" si="1"/>
        <v>73.864166666666677</v>
      </c>
      <c r="E60" s="127">
        <v>4431.8500000000004</v>
      </c>
    </row>
    <row r="61" spans="1:5" ht="30" x14ac:dyDescent="0.25">
      <c r="A61" s="126" t="s">
        <v>294</v>
      </c>
      <c r="B61" s="127">
        <v>50</v>
      </c>
      <c r="C61" s="127" t="s">
        <v>112</v>
      </c>
      <c r="D61" s="127">
        <f t="shared" si="1"/>
        <v>100.68180000000001</v>
      </c>
      <c r="E61" s="127">
        <v>5034.09</v>
      </c>
    </row>
    <row r="62" spans="1:5" ht="30" x14ac:dyDescent="0.25">
      <c r="A62" s="126" t="s">
        <v>223</v>
      </c>
      <c r="B62" s="127" t="s">
        <v>308</v>
      </c>
      <c r="C62" s="127" t="s">
        <v>16</v>
      </c>
      <c r="D62" s="127">
        <f>E62</f>
        <v>11379.34</v>
      </c>
      <c r="E62" s="127">
        <v>11379.34</v>
      </c>
    </row>
    <row r="63" spans="1:5" x14ac:dyDescent="0.25">
      <c r="A63" s="126" t="s">
        <v>295</v>
      </c>
      <c r="B63" s="127">
        <v>18</v>
      </c>
      <c r="C63" s="127" t="s">
        <v>296</v>
      </c>
      <c r="D63" s="127">
        <f t="shared" si="1"/>
        <v>239.52277777777778</v>
      </c>
      <c r="E63" s="127">
        <v>4311.41</v>
      </c>
    </row>
    <row r="64" spans="1:5" x14ac:dyDescent="0.25">
      <c r="A64" s="126" t="s">
        <v>114</v>
      </c>
      <c r="B64" s="127">
        <v>0.02</v>
      </c>
      <c r="C64" s="127" t="s">
        <v>83</v>
      </c>
      <c r="D64" s="127">
        <f t="shared" si="1"/>
        <v>34000</v>
      </c>
      <c r="E64" s="127">
        <v>680</v>
      </c>
    </row>
    <row r="65" spans="1:5" x14ac:dyDescent="0.25">
      <c r="A65" s="126" t="s">
        <v>297</v>
      </c>
      <c r="B65" s="127">
        <v>1.9E-2</v>
      </c>
      <c r="C65" s="127" t="s">
        <v>82</v>
      </c>
      <c r="D65" s="127">
        <f t="shared" si="1"/>
        <v>14670.000000000002</v>
      </c>
      <c r="E65" s="127">
        <v>278.73</v>
      </c>
    </row>
    <row r="66" spans="1:5" s="104" customFormat="1" ht="14.25" x14ac:dyDescent="0.2">
      <c r="A66" s="218" t="s">
        <v>38</v>
      </c>
      <c r="B66" s="219"/>
      <c r="C66" s="219"/>
      <c r="D66" s="220"/>
      <c r="E66" s="130"/>
    </row>
    <row r="67" spans="1:5" ht="30" x14ac:dyDescent="0.25">
      <c r="A67" s="126" t="s">
        <v>57</v>
      </c>
      <c r="B67" s="127" t="s">
        <v>249</v>
      </c>
      <c r="C67" s="127" t="s">
        <v>11</v>
      </c>
      <c r="D67" s="127">
        <f>E67</f>
        <v>10663.63</v>
      </c>
      <c r="E67" s="127">
        <v>10663.63</v>
      </c>
    </row>
    <row r="68" spans="1:5" s="104" customFormat="1" ht="14.25" x14ac:dyDescent="0.2">
      <c r="A68" s="218" t="s">
        <v>77</v>
      </c>
      <c r="B68" s="219"/>
      <c r="C68" s="219"/>
      <c r="D68" s="220"/>
      <c r="E68" s="130"/>
    </row>
    <row r="69" spans="1:5" x14ac:dyDescent="0.25">
      <c r="A69" s="126" t="s">
        <v>298</v>
      </c>
      <c r="B69" s="127" t="s">
        <v>249</v>
      </c>
      <c r="C69" s="127" t="s">
        <v>13</v>
      </c>
      <c r="D69" s="127">
        <f t="shared" ref="D69:D74" si="2">E69</f>
        <v>4642</v>
      </c>
      <c r="E69" s="127">
        <v>4642</v>
      </c>
    </row>
    <row r="70" spans="1:5" x14ac:dyDescent="0.25">
      <c r="A70" s="126" t="s">
        <v>78</v>
      </c>
      <c r="B70" s="127" t="s">
        <v>249</v>
      </c>
      <c r="C70" s="127" t="s">
        <v>11</v>
      </c>
      <c r="D70" s="127">
        <f t="shared" si="2"/>
        <v>21600</v>
      </c>
      <c r="E70" s="127">
        <v>21600</v>
      </c>
    </row>
    <row r="71" spans="1:5" s="104" customFormat="1" ht="14.25" x14ac:dyDescent="0.2">
      <c r="A71" s="218" t="s">
        <v>79</v>
      </c>
      <c r="B71" s="219"/>
      <c r="C71" s="219"/>
      <c r="D71" s="220"/>
      <c r="E71" s="130"/>
    </row>
    <row r="72" spans="1:5" x14ac:dyDescent="0.25">
      <c r="A72" s="126" t="s">
        <v>80</v>
      </c>
      <c r="B72" s="127" t="s">
        <v>22</v>
      </c>
      <c r="C72" s="127" t="s">
        <v>11</v>
      </c>
      <c r="D72" s="127">
        <f t="shared" si="2"/>
        <v>1551.65</v>
      </c>
      <c r="E72" s="127">
        <v>1551.65</v>
      </c>
    </row>
    <row r="73" spans="1:5" s="104" customFormat="1" ht="14.25" x14ac:dyDescent="0.2">
      <c r="A73" s="218" t="s">
        <v>299</v>
      </c>
      <c r="B73" s="219"/>
      <c r="C73" s="219"/>
      <c r="D73" s="220"/>
      <c r="E73" s="130"/>
    </row>
    <row r="74" spans="1:5" x14ac:dyDescent="0.25">
      <c r="A74" s="126" t="s">
        <v>300</v>
      </c>
      <c r="B74" s="127" t="s">
        <v>309</v>
      </c>
      <c r="C74" s="127" t="s">
        <v>13</v>
      </c>
      <c r="D74" s="127">
        <f t="shared" si="2"/>
        <v>20466.73</v>
      </c>
      <c r="E74" s="127">
        <v>20466.73</v>
      </c>
    </row>
    <row r="75" spans="1:5" s="1" customFormat="1" ht="14.25" x14ac:dyDescent="0.2">
      <c r="A75" s="35" t="s">
        <v>10</v>
      </c>
      <c r="B75" s="40"/>
      <c r="C75" s="40"/>
      <c r="D75" s="50"/>
      <c r="E75" s="51"/>
    </row>
    <row r="76" spans="1:5" s="1" customFormat="1" x14ac:dyDescent="0.2">
      <c r="A76" s="36" t="s">
        <v>70</v>
      </c>
      <c r="B76" s="41" t="s">
        <v>21</v>
      </c>
      <c r="C76" s="41" t="s">
        <v>11</v>
      </c>
      <c r="D76" s="52">
        <f>E76</f>
        <v>62697.512000000002</v>
      </c>
      <c r="E76" s="53">
        <f>SUM(E16:E74)*10%</f>
        <v>62697.512000000002</v>
      </c>
    </row>
    <row r="77" spans="1:5" s="104" customFormat="1" ht="14.25" x14ac:dyDescent="0.2">
      <c r="A77" s="131" t="s">
        <v>24</v>
      </c>
      <c r="B77" s="132"/>
      <c r="C77" s="132"/>
      <c r="D77" s="133"/>
      <c r="E77" s="132">
        <f>SUM(E15:E76)</f>
        <v>689672.63199999998</v>
      </c>
    </row>
    <row r="79" spans="1:5" ht="34.5" customHeight="1" x14ac:dyDescent="0.25">
      <c r="A79" s="217" t="s">
        <v>313</v>
      </c>
      <c r="B79" s="217"/>
      <c r="C79" s="217"/>
      <c r="D79" s="217"/>
      <c r="E79" s="217"/>
    </row>
    <row r="80" spans="1:5" ht="21.75" customHeight="1" x14ac:dyDescent="0.25">
      <c r="A80" s="217" t="s">
        <v>301</v>
      </c>
      <c r="B80" s="217"/>
      <c r="C80" s="217"/>
      <c r="D80" s="217"/>
      <c r="E80" s="217"/>
    </row>
    <row r="81" spans="1:5" ht="18.75" customHeight="1" x14ac:dyDescent="0.25">
      <c r="A81" s="217" t="s">
        <v>302</v>
      </c>
      <c r="B81" s="217"/>
      <c r="C81" s="217"/>
      <c r="D81" s="217"/>
      <c r="E81" s="217"/>
    </row>
    <row r="82" spans="1:5" ht="30.75" customHeight="1" x14ac:dyDescent="0.25">
      <c r="A82" s="217" t="s">
        <v>303</v>
      </c>
      <c r="B82" s="217"/>
      <c r="C82" s="217"/>
      <c r="D82" s="217"/>
      <c r="E82" s="217"/>
    </row>
    <row r="84" spans="1:5" ht="18.75" customHeight="1" x14ac:dyDescent="0.25">
      <c r="A84" s="123" t="s">
        <v>314</v>
      </c>
    </row>
    <row r="85" spans="1:5" ht="15.75" customHeight="1" x14ac:dyDescent="0.25">
      <c r="A85" s="134" t="s">
        <v>310</v>
      </c>
    </row>
    <row r="86" spans="1:5" ht="10.5" customHeight="1" x14ac:dyDescent="0.25">
      <c r="B86" s="122"/>
      <c r="D86" s="122" t="s">
        <v>26</v>
      </c>
    </row>
    <row r="88" spans="1:5" x14ac:dyDescent="0.25">
      <c r="A88" s="123" t="s">
        <v>304</v>
      </c>
    </row>
    <row r="89" spans="1:5" ht="10.5" customHeight="1" x14ac:dyDescent="0.25">
      <c r="B89" s="122"/>
      <c r="D89" s="122" t="s">
        <v>26</v>
      </c>
    </row>
    <row r="90" spans="1:5" ht="11.25" customHeight="1" x14ac:dyDescent="0.25"/>
  </sheetData>
  <mergeCells count="21">
    <mergeCell ref="A13:E13"/>
    <mergeCell ref="A8:E8"/>
    <mergeCell ref="A9:E9"/>
    <mergeCell ref="A10:E10"/>
    <mergeCell ref="A11:E11"/>
    <mergeCell ref="A12:E12"/>
    <mergeCell ref="A26:D26"/>
    <mergeCell ref="A24:D24"/>
    <mergeCell ref="A22:D22"/>
    <mergeCell ref="A17:D17"/>
    <mergeCell ref="A15:D15"/>
    <mergeCell ref="A71:D71"/>
    <mergeCell ref="A68:D68"/>
    <mergeCell ref="A66:D66"/>
    <mergeCell ref="A51:D51"/>
    <mergeCell ref="A29:D29"/>
    <mergeCell ref="A79:E79"/>
    <mergeCell ref="A80:E80"/>
    <mergeCell ref="A81:E81"/>
    <mergeCell ref="A82:E82"/>
    <mergeCell ref="A73:D73"/>
  </mergeCells>
  <pageMargins left="0.11811023622047245" right="0" top="0.15748031496062992" bottom="0" header="0.31496062992125984" footer="0.31496062992125984"/>
  <pageSetup paperSize="9" scale="9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topLeftCell="A13" workbookViewId="0">
      <selection activeCell="F24" sqref="F24:F25"/>
    </sheetView>
  </sheetViews>
  <sheetFormatPr defaultColWidth="9.140625" defaultRowHeight="15" x14ac:dyDescent="0.25"/>
  <cols>
    <col min="1" max="1" width="12.5703125" style="94" customWidth="1"/>
    <col min="2" max="2" width="14.5703125" style="94" customWidth="1"/>
    <col min="3" max="3" width="19.5703125" style="94" customWidth="1"/>
    <col min="4" max="4" width="14.42578125" style="94" customWidth="1"/>
    <col min="5" max="5" width="18.28515625" style="94" customWidth="1"/>
    <col min="6" max="6" width="16.28515625" style="94" customWidth="1"/>
    <col min="7" max="16384" width="9.140625" style="94"/>
  </cols>
  <sheetData>
    <row r="1" spans="1:19" s="65" customFormat="1" ht="35.25" customHeight="1" x14ac:dyDescent="0.3">
      <c r="A1" s="197" t="s">
        <v>315</v>
      </c>
      <c r="B1" s="197"/>
      <c r="C1" s="197"/>
      <c r="D1" s="197"/>
      <c r="E1" s="197"/>
      <c r="F1" s="197"/>
    </row>
    <row r="2" spans="1:19" s="65" customFormat="1" x14ac:dyDescent="0.25">
      <c r="A2" s="66"/>
      <c r="B2" s="66"/>
      <c r="C2" s="66"/>
      <c r="D2" s="66"/>
      <c r="E2" s="66"/>
      <c r="F2" s="66"/>
    </row>
    <row r="3" spans="1:19" s="65" customFormat="1" ht="19.5" customHeight="1" x14ac:dyDescent="0.25">
      <c r="A3" s="67" t="s">
        <v>316</v>
      </c>
      <c r="B3" s="67"/>
      <c r="C3" s="67"/>
      <c r="D3" s="67"/>
      <c r="E3" s="67"/>
      <c r="F3" s="68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</row>
    <row r="4" spans="1:19" s="65" customFormat="1" ht="19.5" customHeight="1" x14ac:dyDescent="0.25">
      <c r="A4" s="67"/>
      <c r="B4" s="67"/>
      <c r="C4" s="67"/>
      <c r="D4" s="67"/>
      <c r="E4" s="67"/>
      <c r="F4" s="68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</row>
    <row r="5" spans="1:19" s="65" customFormat="1" ht="36.75" customHeight="1" x14ac:dyDescent="0.25">
      <c r="A5" s="198" t="s">
        <v>169</v>
      </c>
      <c r="B5" s="198"/>
      <c r="C5" s="198"/>
      <c r="D5" s="198"/>
      <c r="E5" s="198"/>
      <c r="F5" s="198"/>
      <c r="G5" s="70"/>
      <c r="H5" s="70"/>
      <c r="I5" s="70"/>
      <c r="J5" s="70"/>
      <c r="K5" s="70"/>
      <c r="L5" s="70"/>
      <c r="M5" s="70"/>
      <c r="N5" s="70"/>
      <c r="O5" s="70"/>
      <c r="P5" s="70"/>
      <c r="Q5" s="70"/>
      <c r="R5" s="70"/>
      <c r="S5" s="70"/>
    </row>
    <row r="6" spans="1:19" s="79" customFormat="1" ht="27.75" customHeight="1" x14ac:dyDescent="0.25">
      <c r="A6" s="107" t="s">
        <v>170</v>
      </c>
      <c r="B6" s="107">
        <v>4</v>
      </c>
      <c r="C6" s="107" t="s">
        <v>171</v>
      </c>
      <c r="D6" s="135">
        <v>3559.5</v>
      </c>
      <c r="E6" s="107" t="s">
        <v>172</v>
      </c>
      <c r="F6" s="109">
        <v>1724.7</v>
      </c>
      <c r="G6" s="70"/>
      <c r="H6" s="72"/>
      <c r="I6" s="73"/>
      <c r="J6" s="74"/>
      <c r="K6" s="137"/>
      <c r="L6" s="76"/>
      <c r="M6" s="76"/>
      <c r="N6" s="76"/>
      <c r="O6" s="76"/>
      <c r="P6" s="77"/>
      <c r="Q6" s="199"/>
      <c r="R6" s="200"/>
      <c r="S6" s="78"/>
    </row>
    <row r="7" spans="1:19" s="81" customFormat="1" ht="32.25" customHeight="1" x14ac:dyDescent="0.25">
      <c r="A7" s="107" t="s">
        <v>173</v>
      </c>
      <c r="B7" s="107">
        <v>4</v>
      </c>
      <c r="C7" s="107" t="s">
        <v>174</v>
      </c>
      <c r="D7" s="135">
        <v>387.7</v>
      </c>
      <c r="E7" s="107" t="s">
        <v>175</v>
      </c>
      <c r="F7" s="109">
        <v>1149.8</v>
      </c>
      <c r="G7" s="70"/>
      <c r="H7" s="72"/>
      <c r="I7" s="73"/>
      <c r="J7" s="74"/>
      <c r="K7" s="137"/>
      <c r="L7" s="76"/>
      <c r="M7" s="76"/>
      <c r="N7" s="76"/>
      <c r="O7" s="76"/>
      <c r="P7" s="77"/>
      <c r="Q7" s="199"/>
      <c r="R7" s="201"/>
      <c r="S7" s="80"/>
    </row>
    <row r="8" spans="1:19" s="81" customFormat="1" ht="45.75" customHeight="1" x14ac:dyDescent="0.25">
      <c r="A8" s="107" t="s">
        <v>176</v>
      </c>
      <c r="B8" s="107">
        <v>60</v>
      </c>
      <c r="C8" s="107" t="s">
        <v>177</v>
      </c>
      <c r="D8" s="109">
        <v>423.1</v>
      </c>
      <c r="E8" s="107" t="s">
        <v>178</v>
      </c>
      <c r="F8" s="109">
        <v>886.9</v>
      </c>
      <c r="G8" s="70"/>
      <c r="H8" s="72"/>
      <c r="I8" s="73"/>
      <c r="J8" s="74"/>
      <c r="K8" s="137"/>
      <c r="L8" s="76"/>
      <c r="M8" s="76"/>
      <c r="N8" s="76"/>
      <c r="O8" s="76"/>
      <c r="P8" s="77"/>
      <c r="Q8" s="199"/>
      <c r="R8" s="200"/>
      <c r="S8" s="80"/>
    </row>
    <row r="9" spans="1:19" s="81" customFormat="1" ht="33.75" customHeight="1" x14ac:dyDescent="0.25">
      <c r="A9" s="71"/>
      <c r="B9" s="74"/>
      <c r="C9" s="71"/>
      <c r="D9" s="82"/>
      <c r="E9" s="74"/>
      <c r="F9" s="83"/>
      <c r="G9" s="70"/>
      <c r="H9" s="72"/>
      <c r="I9" s="73"/>
      <c r="J9" s="74"/>
      <c r="K9" s="137"/>
      <c r="L9" s="76"/>
      <c r="M9" s="76"/>
      <c r="N9" s="76"/>
      <c r="O9" s="76"/>
      <c r="P9" s="70"/>
      <c r="Q9" s="137"/>
      <c r="R9" s="138"/>
      <c r="S9" s="70"/>
    </row>
    <row r="10" spans="1:19" s="87" customFormat="1" ht="15" customHeight="1" thickBot="1" x14ac:dyDescent="0.3">
      <c r="A10" s="85"/>
      <c r="B10" s="85"/>
      <c r="C10" s="85"/>
      <c r="D10" s="85"/>
      <c r="E10" s="85"/>
      <c r="F10" s="136"/>
      <c r="G10" s="65"/>
      <c r="H10" s="65"/>
      <c r="I10" s="65"/>
      <c r="J10" s="65"/>
      <c r="K10" s="65"/>
      <c r="L10" s="65"/>
      <c r="M10" s="65"/>
      <c r="N10" s="65"/>
      <c r="O10" s="65"/>
      <c r="P10" s="65"/>
      <c r="Q10" s="65"/>
      <c r="R10" s="65"/>
      <c r="S10" s="65"/>
    </row>
    <row r="11" spans="1:19" s="87" customFormat="1" ht="30" customHeight="1" x14ac:dyDescent="0.25">
      <c r="A11" s="194" t="s">
        <v>179</v>
      </c>
      <c r="B11" s="195"/>
      <c r="C11" s="195"/>
      <c r="D11" s="195"/>
      <c r="E11" s="196"/>
      <c r="F11" s="88" t="s">
        <v>180</v>
      </c>
      <c r="G11" s="89"/>
      <c r="H11" s="89"/>
      <c r="I11" s="89"/>
      <c r="J11" s="89"/>
      <c r="K11" s="89"/>
      <c r="L11" s="89"/>
      <c r="M11" s="89"/>
      <c r="N11" s="89"/>
      <c r="O11" s="89"/>
      <c r="P11" s="89"/>
      <c r="Q11" s="89"/>
      <c r="R11" s="89"/>
      <c r="S11" s="89"/>
    </row>
    <row r="12" spans="1:19" s="115" customFormat="1" ht="30" customHeight="1" x14ac:dyDescent="0.25">
      <c r="A12" s="202" t="s">
        <v>182</v>
      </c>
      <c r="B12" s="203"/>
      <c r="C12" s="203"/>
      <c r="D12" s="203"/>
      <c r="E12" s="204"/>
      <c r="F12" s="113">
        <v>866426.64799999981</v>
      </c>
      <c r="G12" s="114"/>
    </row>
    <row r="13" spans="1:19" s="115" customFormat="1" ht="30" customHeight="1" x14ac:dyDescent="0.25">
      <c r="A13" s="202" t="s">
        <v>183</v>
      </c>
      <c r="B13" s="203"/>
      <c r="C13" s="203"/>
      <c r="D13" s="203"/>
      <c r="E13" s="204"/>
      <c r="F13" s="113">
        <v>483859.65999999992</v>
      </c>
    </row>
    <row r="14" spans="1:19" s="115" customFormat="1" ht="30" customHeight="1" x14ac:dyDescent="0.25">
      <c r="A14" s="202" t="s">
        <v>184</v>
      </c>
      <c r="B14" s="203"/>
      <c r="C14" s="203"/>
      <c r="D14" s="203"/>
      <c r="E14" s="204"/>
      <c r="F14" s="116">
        <f>SUM(F15:F17)</f>
        <v>928187.68</v>
      </c>
    </row>
    <row r="15" spans="1:19" s="87" customFormat="1" ht="28.5" customHeight="1" x14ac:dyDescent="0.25">
      <c r="A15" s="208" t="s">
        <v>185</v>
      </c>
      <c r="B15" s="209"/>
      <c r="C15" s="209"/>
      <c r="D15" s="209"/>
      <c r="E15" s="210"/>
      <c r="F15" s="90">
        <f>586324.06+800</f>
        <v>587124.06000000006</v>
      </c>
    </row>
    <row r="16" spans="1:19" s="87" customFormat="1" ht="24.75" customHeight="1" x14ac:dyDescent="0.25">
      <c r="A16" s="208" t="s">
        <v>186</v>
      </c>
      <c r="B16" s="209"/>
      <c r="C16" s="209"/>
      <c r="D16" s="209"/>
      <c r="E16" s="210"/>
      <c r="F16" s="90">
        <v>65153.62</v>
      </c>
    </row>
    <row r="17" spans="1:19" s="87" customFormat="1" ht="30" customHeight="1" x14ac:dyDescent="0.25">
      <c r="A17" s="208" t="s">
        <v>187</v>
      </c>
      <c r="B17" s="209"/>
      <c r="C17" s="209"/>
      <c r="D17" s="209"/>
      <c r="E17" s="210"/>
      <c r="F17" s="90">
        <v>275910</v>
      </c>
    </row>
    <row r="18" spans="1:19" s="115" customFormat="1" ht="30" customHeight="1" x14ac:dyDescent="0.25">
      <c r="A18" s="202" t="s">
        <v>188</v>
      </c>
      <c r="B18" s="203"/>
      <c r="C18" s="203"/>
      <c r="D18" s="203"/>
      <c r="E18" s="204"/>
      <c r="F18" s="116">
        <f>SUM(F19:F21)</f>
        <v>856925.67999999993</v>
      </c>
    </row>
    <row r="19" spans="1:19" s="87" customFormat="1" ht="30" customHeight="1" x14ac:dyDescent="0.25">
      <c r="A19" s="208" t="s">
        <v>185</v>
      </c>
      <c r="B19" s="209"/>
      <c r="C19" s="209"/>
      <c r="D19" s="209"/>
      <c r="E19" s="210"/>
      <c r="F19" s="90">
        <f>530260.62+800</f>
        <v>531060.62</v>
      </c>
    </row>
    <row r="20" spans="1:19" s="87" customFormat="1" ht="30" customHeight="1" x14ac:dyDescent="0.25">
      <c r="A20" s="208" t="s">
        <v>186</v>
      </c>
      <c r="B20" s="209"/>
      <c r="C20" s="209"/>
      <c r="D20" s="209"/>
      <c r="E20" s="210"/>
      <c r="F20" s="90">
        <v>50380.06</v>
      </c>
    </row>
    <row r="21" spans="1:19" s="91" customFormat="1" ht="30" customHeight="1" x14ac:dyDescent="0.2">
      <c r="A21" s="208" t="s">
        <v>187</v>
      </c>
      <c r="B21" s="209"/>
      <c r="C21" s="209"/>
      <c r="D21" s="209"/>
      <c r="E21" s="210"/>
      <c r="F21" s="90">
        <v>275485</v>
      </c>
      <c r="G21" s="87"/>
      <c r="H21" s="87"/>
      <c r="I21" s="87"/>
      <c r="J21" s="87"/>
      <c r="K21" s="87"/>
      <c r="L21" s="87"/>
      <c r="M21" s="87"/>
      <c r="N21" s="87"/>
      <c r="O21" s="87"/>
      <c r="P21" s="87"/>
      <c r="Q21" s="87"/>
      <c r="R21" s="87"/>
      <c r="S21" s="87"/>
    </row>
    <row r="22" spans="1:19" s="117" customFormat="1" ht="30" customHeight="1" x14ac:dyDescent="0.25">
      <c r="A22" s="202" t="s">
        <v>189</v>
      </c>
      <c r="B22" s="203"/>
      <c r="C22" s="203"/>
      <c r="D22" s="203"/>
      <c r="E22" s="204"/>
      <c r="F22" s="116">
        <f>F12+F18</f>
        <v>1723352.3279999997</v>
      </c>
      <c r="G22" s="115"/>
      <c r="H22" s="115"/>
      <c r="I22" s="115"/>
      <c r="J22" s="115"/>
      <c r="K22" s="115"/>
      <c r="L22" s="115"/>
      <c r="M22" s="115"/>
      <c r="N22" s="115"/>
      <c r="O22" s="115"/>
      <c r="P22" s="115"/>
      <c r="Q22" s="115"/>
      <c r="R22" s="115"/>
      <c r="S22" s="115"/>
    </row>
    <row r="23" spans="1:19" s="117" customFormat="1" ht="30" customHeight="1" x14ac:dyDescent="0.25">
      <c r="A23" s="202" t="s">
        <v>190</v>
      </c>
      <c r="B23" s="203"/>
      <c r="C23" s="203"/>
      <c r="D23" s="203"/>
      <c r="E23" s="204"/>
      <c r="F23" s="116">
        <f>Лист1!E131</f>
        <v>1511060.6355000001</v>
      </c>
      <c r="G23" s="115"/>
      <c r="H23" s="115"/>
      <c r="I23" s="115"/>
      <c r="J23" s="115"/>
      <c r="K23" s="115"/>
      <c r="L23" s="115"/>
      <c r="M23" s="115"/>
      <c r="N23" s="115"/>
      <c r="O23" s="115"/>
      <c r="P23" s="115"/>
      <c r="Q23" s="115"/>
      <c r="R23" s="115"/>
      <c r="S23" s="115"/>
    </row>
    <row r="24" spans="1:19" s="117" customFormat="1" ht="30" customHeight="1" x14ac:dyDescent="0.25">
      <c r="A24" s="202" t="s">
        <v>317</v>
      </c>
      <c r="B24" s="203"/>
      <c r="C24" s="203"/>
      <c r="D24" s="203"/>
      <c r="E24" s="204"/>
      <c r="F24" s="116">
        <f>F22-F23</f>
        <v>212291.69249999966</v>
      </c>
      <c r="G24" s="115"/>
      <c r="H24" s="115"/>
      <c r="I24" s="115"/>
      <c r="J24" s="115"/>
      <c r="K24" s="115"/>
      <c r="L24" s="115"/>
      <c r="M24" s="115"/>
      <c r="N24" s="115"/>
      <c r="O24" s="115"/>
      <c r="P24" s="115"/>
      <c r="Q24" s="115"/>
      <c r="R24" s="115"/>
      <c r="S24" s="115"/>
    </row>
    <row r="25" spans="1:19" s="117" customFormat="1" ht="30" customHeight="1" x14ac:dyDescent="0.25">
      <c r="A25" s="202" t="s">
        <v>192</v>
      </c>
      <c r="B25" s="203"/>
      <c r="C25" s="203"/>
      <c r="D25" s="203"/>
      <c r="E25" s="204"/>
      <c r="F25" s="113">
        <f>F13+F14-F18</f>
        <v>555121.65999999992</v>
      </c>
      <c r="G25" s="115"/>
      <c r="H25" s="115"/>
      <c r="I25" s="115"/>
      <c r="J25" s="115"/>
      <c r="K25" s="115"/>
      <c r="L25" s="115"/>
      <c r="M25" s="115"/>
      <c r="N25" s="115"/>
      <c r="O25" s="115"/>
      <c r="P25" s="115"/>
      <c r="Q25" s="115"/>
      <c r="R25" s="115"/>
      <c r="S25" s="115"/>
    </row>
    <row r="26" spans="1:19" s="91" customFormat="1" ht="11.45" customHeight="1" x14ac:dyDescent="0.25">
      <c r="A26" s="92"/>
      <c r="B26" s="92"/>
      <c r="C26" s="92"/>
      <c r="D26" s="92"/>
      <c r="E26" s="92"/>
      <c r="F26" s="92"/>
    </row>
    <row r="27" spans="1:19" s="93" customFormat="1" ht="34.5" customHeight="1" x14ac:dyDescent="0.2">
      <c r="A27" s="211" t="s">
        <v>193</v>
      </c>
      <c r="B27" s="211"/>
      <c r="C27" s="211"/>
      <c r="D27" s="211"/>
    </row>
    <row r="28" spans="1:19" s="65" customFormat="1" ht="21.75" customHeight="1" x14ac:dyDescent="0.25">
      <c r="A28" s="212" t="s">
        <v>194</v>
      </c>
      <c r="B28" s="212"/>
      <c r="C28" s="212"/>
      <c r="D28" s="212"/>
    </row>
    <row r="29" spans="1:19" s="65" customFormat="1" ht="22.5" customHeight="1" x14ac:dyDescent="0.25">
      <c r="A29" s="211" t="s">
        <v>44</v>
      </c>
      <c r="B29" s="211"/>
      <c r="C29" s="211"/>
      <c r="D29" s="211"/>
    </row>
    <row r="30" spans="1:19" s="65" customFormat="1" ht="22.5" customHeight="1" x14ac:dyDescent="0.25">
      <c r="A30" s="211" t="s">
        <v>45</v>
      </c>
      <c r="B30" s="211"/>
      <c r="C30" s="211"/>
      <c r="D30" s="66"/>
    </row>
  </sheetData>
  <mergeCells count="24"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146"/>
  <sheetViews>
    <sheetView view="pageBreakPreview" topLeftCell="A13" zoomScaleSheetLayoutView="100" workbookViewId="0">
      <selection activeCell="A22" sqref="A22:E22"/>
    </sheetView>
  </sheetViews>
  <sheetFormatPr defaultRowHeight="15" x14ac:dyDescent="0.25"/>
  <cols>
    <col min="1" max="1" width="53.28515625" style="139" customWidth="1"/>
    <col min="2" max="2" width="13.85546875" style="139" customWidth="1"/>
    <col min="3" max="3" width="12.85546875" style="139" customWidth="1"/>
    <col min="4" max="4" width="14.28515625" style="139" customWidth="1"/>
    <col min="5" max="5" width="17" style="139" customWidth="1"/>
    <col min="6" max="255" width="8.140625" style="139" customWidth="1"/>
    <col min="256" max="256" width="8.7109375" style="10" customWidth="1"/>
    <col min="257" max="257" width="31.5703125" style="10" customWidth="1"/>
    <col min="258" max="258" width="13.85546875" style="10" customWidth="1"/>
    <col min="259" max="259" width="19.140625" style="10" customWidth="1"/>
    <col min="260" max="260" width="17.5703125" style="10" customWidth="1"/>
    <col min="261" max="261" width="14.7109375" style="10" customWidth="1"/>
    <col min="262" max="511" width="8.140625" style="10" customWidth="1"/>
    <col min="512" max="512" width="8.7109375" style="10" customWidth="1"/>
    <col min="513" max="513" width="31.5703125" style="10" customWidth="1"/>
    <col min="514" max="514" width="13.85546875" style="10" customWidth="1"/>
    <col min="515" max="515" width="19.140625" style="10" customWidth="1"/>
    <col min="516" max="516" width="17.5703125" style="10" customWidth="1"/>
    <col min="517" max="517" width="14.7109375" style="10" customWidth="1"/>
    <col min="518" max="767" width="8.140625" style="10" customWidth="1"/>
    <col min="768" max="768" width="8.7109375" style="10" customWidth="1"/>
    <col min="769" max="769" width="31.5703125" style="10" customWidth="1"/>
    <col min="770" max="770" width="13.85546875" style="10" customWidth="1"/>
    <col min="771" max="771" width="19.140625" style="10" customWidth="1"/>
    <col min="772" max="772" width="17.5703125" style="10" customWidth="1"/>
    <col min="773" max="773" width="14.7109375" style="10" customWidth="1"/>
    <col min="774" max="1023" width="8.140625" style="10" customWidth="1"/>
    <col min="1024" max="1024" width="8.7109375" style="10" customWidth="1"/>
    <col min="1025" max="1025" width="31.5703125" style="10" customWidth="1"/>
    <col min="1026" max="1026" width="13.85546875" style="10" customWidth="1"/>
    <col min="1027" max="1027" width="19.140625" style="10" customWidth="1"/>
    <col min="1028" max="1028" width="17.5703125" style="10" customWidth="1"/>
    <col min="1029" max="1029" width="14.7109375" style="10" customWidth="1"/>
    <col min="1030" max="1279" width="8.140625" style="10" customWidth="1"/>
    <col min="1280" max="1280" width="8.7109375" style="10" customWidth="1"/>
    <col min="1281" max="1281" width="31.5703125" style="10" customWidth="1"/>
    <col min="1282" max="1282" width="13.85546875" style="10" customWidth="1"/>
    <col min="1283" max="1283" width="19.140625" style="10" customWidth="1"/>
    <col min="1284" max="1284" width="17.5703125" style="10" customWidth="1"/>
    <col min="1285" max="1285" width="14.7109375" style="10" customWidth="1"/>
    <col min="1286" max="1535" width="8.140625" style="10" customWidth="1"/>
    <col min="1536" max="1536" width="8.7109375" style="10" customWidth="1"/>
    <col min="1537" max="1537" width="31.5703125" style="10" customWidth="1"/>
    <col min="1538" max="1538" width="13.85546875" style="10" customWidth="1"/>
    <col min="1539" max="1539" width="19.140625" style="10" customWidth="1"/>
    <col min="1540" max="1540" width="17.5703125" style="10" customWidth="1"/>
    <col min="1541" max="1541" width="14.7109375" style="10" customWidth="1"/>
    <col min="1542" max="1791" width="8.140625" style="10" customWidth="1"/>
    <col min="1792" max="1792" width="8.7109375" style="10" customWidth="1"/>
    <col min="1793" max="1793" width="31.5703125" style="10" customWidth="1"/>
    <col min="1794" max="1794" width="13.85546875" style="10" customWidth="1"/>
    <col min="1795" max="1795" width="19.140625" style="10" customWidth="1"/>
    <col min="1796" max="1796" width="17.5703125" style="10" customWidth="1"/>
    <col min="1797" max="1797" width="14.7109375" style="10" customWidth="1"/>
    <col min="1798" max="2047" width="8.140625" style="10" customWidth="1"/>
    <col min="2048" max="2048" width="8.7109375" style="10" customWidth="1"/>
    <col min="2049" max="2049" width="31.5703125" style="10" customWidth="1"/>
    <col min="2050" max="2050" width="13.85546875" style="10" customWidth="1"/>
    <col min="2051" max="2051" width="19.140625" style="10" customWidth="1"/>
    <col min="2052" max="2052" width="17.5703125" style="10" customWidth="1"/>
    <col min="2053" max="2053" width="14.7109375" style="10" customWidth="1"/>
    <col min="2054" max="2303" width="8.140625" style="10" customWidth="1"/>
    <col min="2304" max="2304" width="8.7109375" style="10" customWidth="1"/>
    <col min="2305" max="2305" width="31.5703125" style="10" customWidth="1"/>
    <col min="2306" max="2306" width="13.85546875" style="10" customWidth="1"/>
    <col min="2307" max="2307" width="19.140625" style="10" customWidth="1"/>
    <col min="2308" max="2308" width="17.5703125" style="10" customWidth="1"/>
    <col min="2309" max="2309" width="14.7109375" style="10" customWidth="1"/>
    <col min="2310" max="2559" width="8.140625" style="10" customWidth="1"/>
    <col min="2560" max="2560" width="8.7109375" style="10" customWidth="1"/>
    <col min="2561" max="2561" width="31.5703125" style="10" customWidth="1"/>
    <col min="2562" max="2562" width="13.85546875" style="10" customWidth="1"/>
    <col min="2563" max="2563" width="19.140625" style="10" customWidth="1"/>
    <col min="2564" max="2564" width="17.5703125" style="10" customWidth="1"/>
    <col min="2565" max="2565" width="14.7109375" style="10" customWidth="1"/>
    <col min="2566" max="2815" width="8.140625" style="10" customWidth="1"/>
    <col min="2816" max="2816" width="8.7109375" style="10" customWidth="1"/>
    <col min="2817" max="2817" width="31.5703125" style="10" customWidth="1"/>
    <col min="2818" max="2818" width="13.85546875" style="10" customWidth="1"/>
    <col min="2819" max="2819" width="19.140625" style="10" customWidth="1"/>
    <col min="2820" max="2820" width="17.5703125" style="10" customWidth="1"/>
    <col min="2821" max="2821" width="14.7109375" style="10" customWidth="1"/>
    <col min="2822" max="3071" width="8.140625" style="10" customWidth="1"/>
    <col min="3072" max="3072" width="8.7109375" style="10" customWidth="1"/>
    <col min="3073" max="3073" width="31.5703125" style="10" customWidth="1"/>
    <col min="3074" max="3074" width="13.85546875" style="10" customWidth="1"/>
    <col min="3075" max="3075" width="19.140625" style="10" customWidth="1"/>
    <col min="3076" max="3076" width="17.5703125" style="10" customWidth="1"/>
    <col min="3077" max="3077" width="14.7109375" style="10" customWidth="1"/>
    <col min="3078" max="3327" width="8.140625" style="10" customWidth="1"/>
    <col min="3328" max="3328" width="8.7109375" style="10" customWidth="1"/>
    <col min="3329" max="3329" width="31.5703125" style="10" customWidth="1"/>
    <col min="3330" max="3330" width="13.85546875" style="10" customWidth="1"/>
    <col min="3331" max="3331" width="19.140625" style="10" customWidth="1"/>
    <col min="3332" max="3332" width="17.5703125" style="10" customWidth="1"/>
    <col min="3333" max="3333" width="14.7109375" style="10" customWidth="1"/>
    <col min="3334" max="3583" width="8.140625" style="10" customWidth="1"/>
    <col min="3584" max="3584" width="8.7109375" style="10" customWidth="1"/>
    <col min="3585" max="3585" width="31.5703125" style="10" customWidth="1"/>
    <col min="3586" max="3586" width="13.85546875" style="10" customWidth="1"/>
    <col min="3587" max="3587" width="19.140625" style="10" customWidth="1"/>
    <col min="3588" max="3588" width="17.5703125" style="10" customWidth="1"/>
    <col min="3589" max="3589" width="14.7109375" style="10" customWidth="1"/>
    <col min="3590" max="3839" width="8.140625" style="10" customWidth="1"/>
    <col min="3840" max="3840" width="8.7109375" style="10" customWidth="1"/>
    <col min="3841" max="3841" width="31.5703125" style="10" customWidth="1"/>
    <col min="3842" max="3842" width="13.85546875" style="10" customWidth="1"/>
    <col min="3843" max="3843" width="19.140625" style="10" customWidth="1"/>
    <col min="3844" max="3844" width="17.5703125" style="10" customWidth="1"/>
    <col min="3845" max="3845" width="14.7109375" style="10" customWidth="1"/>
    <col min="3846" max="4095" width="8.140625" style="10" customWidth="1"/>
    <col min="4096" max="4096" width="8.7109375" style="10" customWidth="1"/>
    <col min="4097" max="4097" width="31.5703125" style="10" customWidth="1"/>
    <col min="4098" max="4098" width="13.85546875" style="10" customWidth="1"/>
    <col min="4099" max="4099" width="19.140625" style="10" customWidth="1"/>
    <col min="4100" max="4100" width="17.5703125" style="10" customWidth="1"/>
    <col min="4101" max="4101" width="14.7109375" style="10" customWidth="1"/>
    <col min="4102" max="4351" width="8.140625" style="10" customWidth="1"/>
    <col min="4352" max="4352" width="8.7109375" style="10" customWidth="1"/>
    <col min="4353" max="4353" width="31.5703125" style="10" customWidth="1"/>
    <col min="4354" max="4354" width="13.85546875" style="10" customWidth="1"/>
    <col min="4355" max="4355" width="19.140625" style="10" customWidth="1"/>
    <col min="4356" max="4356" width="17.5703125" style="10" customWidth="1"/>
    <col min="4357" max="4357" width="14.7109375" style="10" customWidth="1"/>
    <col min="4358" max="4607" width="8.140625" style="10" customWidth="1"/>
    <col min="4608" max="4608" width="8.7109375" style="10" customWidth="1"/>
    <col min="4609" max="4609" width="31.5703125" style="10" customWidth="1"/>
    <col min="4610" max="4610" width="13.85546875" style="10" customWidth="1"/>
    <col min="4611" max="4611" width="19.140625" style="10" customWidth="1"/>
    <col min="4612" max="4612" width="17.5703125" style="10" customWidth="1"/>
    <col min="4613" max="4613" width="14.7109375" style="10" customWidth="1"/>
    <col min="4614" max="4863" width="8.140625" style="10" customWidth="1"/>
    <col min="4864" max="4864" width="8.7109375" style="10" customWidth="1"/>
    <col min="4865" max="4865" width="31.5703125" style="10" customWidth="1"/>
    <col min="4866" max="4866" width="13.85546875" style="10" customWidth="1"/>
    <col min="4867" max="4867" width="19.140625" style="10" customWidth="1"/>
    <col min="4868" max="4868" width="17.5703125" style="10" customWidth="1"/>
    <col min="4869" max="4869" width="14.7109375" style="10" customWidth="1"/>
    <col min="4870" max="5119" width="8.140625" style="10" customWidth="1"/>
    <col min="5120" max="5120" width="8.7109375" style="10" customWidth="1"/>
    <col min="5121" max="5121" width="31.5703125" style="10" customWidth="1"/>
    <col min="5122" max="5122" width="13.85546875" style="10" customWidth="1"/>
    <col min="5123" max="5123" width="19.140625" style="10" customWidth="1"/>
    <col min="5124" max="5124" width="17.5703125" style="10" customWidth="1"/>
    <col min="5125" max="5125" width="14.7109375" style="10" customWidth="1"/>
    <col min="5126" max="5375" width="8.140625" style="10" customWidth="1"/>
    <col min="5376" max="5376" width="8.7109375" style="10" customWidth="1"/>
    <col min="5377" max="5377" width="31.5703125" style="10" customWidth="1"/>
    <col min="5378" max="5378" width="13.85546875" style="10" customWidth="1"/>
    <col min="5379" max="5379" width="19.140625" style="10" customWidth="1"/>
    <col min="5380" max="5380" width="17.5703125" style="10" customWidth="1"/>
    <col min="5381" max="5381" width="14.7109375" style="10" customWidth="1"/>
    <col min="5382" max="5631" width="8.140625" style="10" customWidth="1"/>
    <col min="5632" max="5632" width="8.7109375" style="10" customWidth="1"/>
    <col min="5633" max="5633" width="31.5703125" style="10" customWidth="1"/>
    <col min="5634" max="5634" width="13.85546875" style="10" customWidth="1"/>
    <col min="5635" max="5635" width="19.140625" style="10" customWidth="1"/>
    <col min="5636" max="5636" width="17.5703125" style="10" customWidth="1"/>
    <col min="5637" max="5637" width="14.7109375" style="10" customWidth="1"/>
    <col min="5638" max="5887" width="8.140625" style="10" customWidth="1"/>
    <col min="5888" max="5888" width="8.7109375" style="10" customWidth="1"/>
    <col min="5889" max="5889" width="31.5703125" style="10" customWidth="1"/>
    <col min="5890" max="5890" width="13.85546875" style="10" customWidth="1"/>
    <col min="5891" max="5891" width="19.140625" style="10" customWidth="1"/>
    <col min="5892" max="5892" width="17.5703125" style="10" customWidth="1"/>
    <col min="5893" max="5893" width="14.7109375" style="10" customWidth="1"/>
    <col min="5894" max="6143" width="8.140625" style="10" customWidth="1"/>
    <col min="6144" max="6144" width="8.7109375" style="10" customWidth="1"/>
    <col min="6145" max="6145" width="31.5703125" style="10" customWidth="1"/>
    <col min="6146" max="6146" width="13.85546875" style="10" customWidth="1"/>
    <col min="6147" max="6147" width="19.140625" style="10" customWidth="1"/>
    <col min="6148" max="6148" width="17.5703125" style="10" customWidth="1"/>
    <col min="6149" max="6149" width="14.7109375" style="10" customWidth="1"/>
    <col min="6150" max="6399" width="8.140625" style="10" customWidth="1"/>
    <col min="6400" max="6400" width="8.7109375" style="10" customWidth="1"/>
    <col min="6401" max="6401" width="31.5703125" style="10" customWidth="1"/>
    <col min="6402" max="6402" width="13.85546875" style="10" customWidth="1"/>
    <col min="6403" max="6403" width="19.140625" style="10" customWidth="1"/>
    <col min="6404" max="6404" width="17.5703125" style="10" customWidth="1"/>
    <col min="6405" max="6405" width="14.7109375" style="10" customWidth="1"/>
    <col min="6406" max="6655" width="8.140625" style="10" customWidth="1"/>
    <col min="6656" max="6656" width="8.7109375" style="10" customWidth="1"/>
    <col min="6657" max="6657" width="31.5703125" style="10" customWidth="1"/>
    <col min="6658" max="6658" width="13.85546875" style="10" customWidth="1"/>
    <col min="6659" max="6659" width="19.140625" style="10" customWidth="1"/>
    <col min="6660" max="6660" width="17.5703125" style="10" customWidth="1"/>
    <col min="6661" max="6661" width="14.7109375" style="10" customWidth="1"/>
    <col min="6662" max="6911" width="8.140625" style="10" customWidth="1"/>
    <col min="6912" max="6912" width="8.7109375" style="10" customWidth="1"/>
    <col min="6913" max="6913" width="31.5703125" style="10" customWidth="1"/>
    <col min="6914" max="6914" width="13.85546875" style="10" customWidth="1"/>
    <col min="6915" max="6915" width="19.140625" style="10" customWidth="1"/>
    <col min="6916" max="6916" width="17.5703125" style="10" customWidth="1"/>
    <col min="6917" max="6917" width="14.7109375" style="10" customWidth="1"/>
    <col min="6918" max="7167" width="8.140625" style="10" customWidth="1"/>
    <col min="7168" max="7168" width="8.7109375" style="10" customWidth="1"/>
    <col min="7169" max="7169" width="31.5703125" style="10" customWidth="1"/>
    <col min="7170" max="7170" width="13.85546875" style="10" customWidth="1"/>
    <col min="7171" max="7171" width="19.140625" style="10" customWidth="1"/>
    <col min="7172" max="7172" width="17.5703125" style="10" customWidth="1"/>
    <col min="7173" max="7173" width="14.7109375" style="10" customWidth="1"/>
    <col min="7174" max="7423" width="8.140625" style="10" customWidth="1"/>
    <col min="7424" max="7424" width="8.7109375" style="10" customWidth="1"/>
    <col min="7425" max="7425" width="31.5703125" style="10" customWidth="1"/>
    <col min="7426" max="7426" width="13.85546875" style="10" customWidth="1"/>
    <col min="7427" max="7427" width="19.140625" style="10" customWidth="1"/>
    <col min="7428" max="7428" width="17.5703125" style="10" customWidth="1"/>
    <col min="7429" max="7429" width="14.7109375" style="10" customWidth="1"/>
    <col min="7430" max="7679" width="8.140625" style="10" customWidth="1"/>
    <col min="7680" max="7680" width="8.7109375" style="10" customWidth="1"/>
    <col min="7681" max="7681" width="31.5703125" style="10" customWidth="1"/>
    <col min="7682" max="7682" width="13.85546875" style="10" customWidth="1"/>
    <col min="7683" max="7683" width="19.140625" style="10" customWidth="1"/>
    <col min="7684" max="7684" width="17.5703125" style="10" customWidth="1"/>
    <col min="7685" max="7685" width="14.7109375" style="10" customWidth="1"/>
    <col min="7686" max="7935" width="8.140625" style="10" customWidth="1"/>
    <col min="7936" max="7936" width="8.7109375" style="10" customWidth="1"/>
    <col min="7937" max="7937" width="31.5703125" style="10" customWidth="1"/>
    <col min="7938" max="7938" width="13.85546875" style="10" customWidth="1"/>
    <col min="7939" max="7939" width="19.140625" style="10" customWidth="1"/>
    <col min="7940" max="7940" width="17.5703125" style="10" customWidth="1"/>
    <col min="7941" max="7941" width="14.7109375" style="10" customWidth="1"/>
    <col min="7942" max="8191" width="8.140625" style="10" customWidth="1"/>
    <col min="8192" max="8192" width="8.7109375" style="10" customWidth="1"/>
    <col min="8193" max="8193" width="31.5703125" style="10" customWidth="1"/>
    <col min="8194" max="8194" width="13.85546875" style="10" customWidth="1"/>
    <col min="8195" max="8195" width="19.140625" style="10" customWidth="1"/>
    <col min="8196" max="8196" width="17.5703125" style="10" customWidth="1"/>
    <col min="8197" max="8197" width="14.7109375" style="10" customWidth="1"/>
    <col min="8198" max="8447" width="8.140625" style="10" customWidth="1"/>
    <col min="8448" max="8448" width="8.7109375" style="10" customWidth="1"/>
    <col min="8449" max="8449" width="31.5703125" style="10" customWidth="1"/>
    <col min="8450" max="8450" width="13.85546875" style="10" customWidth="1"/>
    <col min="8451" max="8451" width="19.140625" style="10" customWidth="1"/>
    <col min="8452" max="8452" width="17.5703125" style="10" customWidth="1"/>
    <col min="8453" max="8453" width="14.7109375" style="10" customWidth="1"/>
    <col min="8454" max="8703" width="8.140625" style="10" customWidth="1"/>
    <col min="8704" max="8704" width="8.7109375" style="10" customWidth="1"/>
    <col min="8705" max="8705" width="31.5703125" style="10" customWidth="1"/>
    <col min="8706" max="8706" width="13.85546875" style="10" customWidth="1"/>
    <col min="8707" max="8707" width="19.140625" style="10" customWidth="1"/>
    <col min="8708" max="8708" width="17.5703125" style="10" customWidth="1"/>
    <col min="8709" max="8709" width="14.7109375" style="10" customWidth="1"/>
    <col min="8710" max="8959" width="8.140625" style="10" customWidth="1"/>
    <col min="8960" max="8960" width="8.7109375" style="10" customWidth="1"/>
    <col min="8961" max="8961" width="31.5703125" style="10" customWidth="1"/>
    <col min="8962" max="8962" width="13.85546875" style="10" customWidth="1"/>
    <col min="8963" max="8963" width="19.140625" style="10" customWidth="1"/>
    <col min="8964" max="8964" width="17.5703125" style="10" customWidth="1"/>
    <col min="8965" max="8965" width="14.7109375" style="10" customWidth="1"/>
    <col min="8966" max="9215" width="8.140625" style="10" customWidth="1"/>
    <col min="9216" max="9216" width="8.7109375" style="10" customWidth="1"/>
    <col min="9217" max="9217" width="31.5703125" style="10" customWidth="1"/>
    <col min="9218" max="9218" width="13.85546875" style="10" customWidth="1"/>
    <col min="9219" max="9219" width="19.140625" style="10" customWidth="1"/>
    <col min="9220" max="9220" width="17.5703125" style="10" customWidth="1"/>
    <col min="9221" max="9221" width="14.7109375" style="10" customWidth="1"/>
    <col min="9222" max="9471" width="8.140625" style="10" customWidth="1"/>
    <col min="9472" max="9472" width="8.7109375" style="10" customWidth="1"/>
    <col min="9473" max="9473" width="31.5703125" style="10" customWidth="1"/>
    <col min="9474" max="9474" width="13.85546875" style="10" customWidth="1"/>
    <col min="9475" max="9475" width="19.140625" style="10" customWidth="1"/>
    <col min="9476" max="9476" width="17.5703125" style="10" customWidth="1"/>
    <col min="9477" max="9477" width="14.7109375" style="10" customWidth="1"/>
    <col min="9478" max="9727" width="8.140625" style="10" customWidth="1"/>
    <col min="9728" max="9728" width="8.7109375" style="10" customWidth="1"/>
    <col min="9729" max="9729" width="31.5703125" style="10" customWidth="1"/>
    <col min="9730" max="9730" width="13.85546875" style="10" customWidth="1"/>
    <col min="9731" max="9731" width="19.140625" style="10" customWidth="1"/>
    <col min="9732" max="9732" width="17.5703125" style="10" customWidth="1"/>
    <col min="9733" max="9733" width="14.7109375" style="10" customWidth="1"/>
    <col min="9734" max="9983" width="8.140625" style="10" customWidth="1"/>
    <col min="9984" max="9984" width="8.7109375" style="10" customWidth="1"/>
    <col min="9985" max="9985" width="31.5703125" style="10" customWidth="1"/>
    <col min="9986" max="9986" width="13.85546875" style="10" customWidth="1"/>
    <col min="9987" max="9987" width="19.140625" style="10" customWidth="1"/>
    <col min="9988" max="9988" width="17.5703125" style="10" customWidth="1"/>
    <col min="9989" max="9989" width="14.7109375" style="10" customWidth="1"/>
    <col min="9990" max="10239" width="8.140625" style="10" customWidth="1"/>
    <col min="10240" max="10240" width="8.7109375" style="10" customWidth="1"/>
    <col min="10241" max="10241" width="31.5703125" style="10" customWidth="1"/>
    <col min="10242" max="10242" width="13.85546875" style="10" customWidth="1"/>
    <col min="10243" max="10243" width="19.140625" style="10" customWidth="1"/>
    <col min="10244" max="10244" width="17.5703125" style="10" customWidth="1"/>
    <col min="10245" max="10245" width="14.7109375" style="10" customWidth="1"/>
    <col min="10246" max="10495" width="8.140625" style="10" customWidth="1"/>
    <col min="10496" max="10496" width="8.7109375" style="10" customWidth="1"/>
    <col min="10497" max="10497" width="31.5703125" style="10" customWidth="1"/>
    <col min="10498" max="10498" width="13.85546875" style="10" customWidth="1"/>
    <col min="10499" max="10499" width="19.140625" style="10" customWidth="1"/>
    <col min="10500" max="10500" width="17.5703125" style="10" customWidth="1"/>
    <col min="10501" max="10501" width="14.7109375" style="10" customWidth="1"/>
    <col min="10502" max="10751" width="8.140625" style="10" customWidth="1"/>
    <col min="10752" max="10752" width="8.7109375" style="10" customWidth="1"/>
    <col min="10753" max="10753" width="31.5703125" style="10" customWidth="1"/>
    <col min="10754" max="10754" width="13.85546875" style="10" customWidth="1"/>
    <col min="10755" max="10755" width="19.140625" style="10" customWidth="1"/>
    <col min="10756" max="10756" width="17.5703125" style="10" customWidth="1"/>
    <col min="10757" max="10757" width="14.7109375" style="10" customWidth="1"/>
    <col min="10758" max="11007" width="8.140625" style="10" customWidth="1"/>
    <col min="11008" max="11008" width="8.7109375" style="10" customWidth="1"/>
    <col min="11009" max="11009" width="31.5703125" style="10" customWidth="1"/>
    <col min="11010" max="11010" width="13.85546875" style="10" customWidth="1"/>
    <col min="11011" max="11011" width="19.140625" style="10" customWidth="1"/>
    <col min="11012" max="11012" width="17.5703125" style="10" customWidth="1"/>
    <col min="11013" max="11013" width="14.7109375" style="10" customWidth="1"/>
    <col min="11014" max="11263" width="8.140625" style="10" customWidth="1"/>
    <col min="11264" max="11264" width="8.7109375" style="10" customWidth="1"/>
    <col min="11265" max="11265" width="31.5703125" style="10" customWidth="1"/>
    <col min="11266" max="11266" width="13.85546875" style="10" customWidth="1"/>
    <col min="11267" max="11267" width="19.140625" style="10" customWidth="1"/>
    <col min="11268" max="11268" width="17.5703125" style="10" customWidth="1"/>
    <col min="11269" max="11269" width="14.7109375" style="10" customWidth="1"/>
    <col min="11270" max="11519" width="8.140625" style="10" customWidth="1"/>
    <col min="11520" max="11520" width="8.7109375" style="10" customWidth="1"/>
    <col min="11521" max="11521" width="31.5703125" style="10" customWidth="1"/>
    <col min="11522" max="11522" width="13.85546875" style="10" customWidth="1"/>
    <col min="11523" max="11523" width="19.140625" style="10" customWidth="1"/>
    <col min="11524" max="11524" width="17.5703125" style="10" customWidth="1"/>
    <col min="11525" max="11525" width="14.7109375" style="10" customWidth="1"/>
    <col min="11526" max="11775" width="8.140625" style="10" customWidth="1"/>
    <col min="11776" max="11776" width="8.7109375" style="10" customWidth="1"/>
    <col min="11777" max="11777" width="31.5703125" style="10" customWidth="1"/>
    <col min="11778" max="11778" width="13.85546875" style="10" customWidth="1"/>
    <col min="11779" max="11779" width="19.140625" style="10" customWidth="1"/>
    <col min="11780" max="11780" width="17.5703125" style="10" customWidth="1"/>
    <col min="11781" max="11781" width="14.7109375" style="10" customWidth="1"/>
    <col min="11782" max="12031" width="8.140625" style="10" customWidth="1"/>
    <col min="12032" max="12032" width="8.7109375" style="10" customWidth="1"/>
    <col min="12033" max="12033" width="31.5703125" style="10" customWidth="1"/>
    <col min="12034" max="12034" width="13.85546875" style="10" customWidth="1"/>
    <col min="12035" max="12035" width="19.140625" style="10" customWidth="1"/>
    <col min="12036" max="12036" width="17.5703125" style="10" customWidth="1"/>
    <col min="12037" max="12037" width="14.7109375" style="10" customWidth="1"/>
    <col min="12038" max="12287" width="8.140625" style="10" customWidth="1"/>
    <col min="12288" max="12288" width="8.7109375" style="10" customWidth="1"/>
    <col min="12289" max="12289" width="31.5703125" style="10" customWidth="1"/>
    <col min="12290" max="12290" width="13.85546875" style="10" customWidth="1"/>
    <col min="12291" max="12291" width="19.140625" style="10" customWidth="1"/>
    <col min="12292" max="12292" width="17.5703125" style="10" customWidth="1"/>
    <col min="12293" max="12293" width="14.7109375" style="10" customWidth="1"/>
    <col min="12294" max="12543" width="8.140625" style="10" customWidth="1"/>
    <col min="12544" max="12544" width="8.7109375" style="10" customWidth="1"/>
    <col min="12545" max="12545" width="31.5703125" style="10" customWidth="1"/>
    <col min="12546" max="12546" width="13.85546875" style="10" customWidth="1"/>
    <col min="12547" max="12547" width="19.140625" style="10" customWidth="1"/>
    <col min="12548" max="12548" width="17.5703125" style="10" customWidth="1"/>
    <col min="12549" max="12549" width="14.7109375" style="10" customWidth="1"/>
    <col min="12550" max="12799" width="8.140625" style="10" customWidth="1"/>
    <col min="12800" max="12800" width="8.7109375" style="10" customWidth="1"/>
    <col min="12801" max="12801" width="31.5703125" style="10" customWidth="1"/>
    <col min="12802" max="12802" width="13.85546875" style="10" customWidth="1"/>
    <col min="12803" max="12803" width="19.140625" style="10" customWidth="1"/>
    <col min="12804" max="12804" width="17.5703125" style="10" customWidth="1"/>
    <col min="12805" max="12805" width="14.7109375" style="10" customWidth="1"/>
    <col min="12806" max="13055" width="8.140625" style="10" customWidth="1"/>
    <col min="13056" max="13056" width="8.7109375" style="10" customWidth="1"/>
    <col min="13057" max="13057" width="31.5703125" style="10" customWidth="1"/>
    <col min="13058" max="13058" width="13.85546875" style="10" customWidth="1"/>
    <col min="13059" max="13059" width="19.140625" style="10" customWidth="1"/>
    <col min="13060" max="13060" width="17.5703125" style="10" customWidth="1"/>
    <col min="13061" max="13061" width="14.7109375" style="10" customWidth="1"/>
    <col min="13062" max="13311" width="8.140625" style="10" customWidth="1"/>
    <col min="13312" max="13312" width="8.7109375" style="10" customWidth="1"/>
    <col min="13313" max="13313" width="31.5703125" style="10" customWidth="1"/>
    <col min="13314" max="13314" width="13.85546875" style="10" customWidth="1"/>
    <col min="13315" max="13315" width="19.140625" style="10" customWidth="1"/>
    <col min="13316" max="13316" width="17.5703125" style="10" customWidth="1"/>
    <col min="13317" max="13317" width="14.7109375" style="10" customWidth="1"/>
    <col min="13318" max="13567" width="8.140625" style="10" customWidth="1"/>
    <col min="13568" max="13568" width="8.7109375" style="10" customWidth="1"/>
    <col min="13569" max="13569" width="31.5703125" style="10" customWidth="1"/>
    <col min="13570" max="13570" width="13.85546875" style="10" customWidth="1"/>
    <col min="13571" max="13571" width="19.140625" style="10" customWidth="1"/>
    <col min="13572" max="13572" width="17.5703125" style="10" customWidth="1"/>
    <col min="13573" max="13573" width="14.7109375" style="10" customWidth="1"/>
    <col min="13574" max="13823" width="8.140625" style="10" customWidth="1"/>
    <col min="13824" max="13824" width="8.7109375" style="10" customWidth="1"/>
    <col min="13825" max="13825" width="31.5703125" style="10" customWidth="1"/>
    <col min="13826" max="13826" width="13.85546875" style="10" customWidth="1"/>
    <col min="13827" max="13827" width="19.140625" style="10" customWidth="1"/>
    <col min="13828" max="13828" width="17.5703125" style="10" customWidth="1"/>
    <col min="13829" max="13829" width="14.7109375" style="10" customWidth="1"/>
    <col min="13830" max="14079" width="8.140625" style="10" customWidth="1"/>
    <col min="14080" max="14080" width="8.7109375" style="10" customWidth="1"/>
    <col min="14081" max="14081" width="31.5703125" style="10" customWidth="1"/>
    <col min="14082" max="14082" width="13.85546875" style="10" customWidth="1"/>
    <col min="14083" max="14083" width="19.140625" style="10" customWidth="1"/>
    <col min="14084" max="14084" width="17.5703125" style="10" customWidth="1"/>
    <col min="14085" max="14085" width="14.7109375" style="10" customWidth="1"/>
    <col min="14086" max="14335" width="8.140625" style="10" customWidth="1"/>
    <col min="14336" max="14336" width="8.7109375" style="10" customWidth="1"/>
    <col min="14337" max="14337" width="31.5703125" style="10" customWidth="1"/>
    <col min="14338" max="14338" width="13.85546875" style="10" customWidth="1"/>
    <col min="14339" max="14339" width="19.140625" style="10" customWidth="1"/>
    <col min="14340" max="14340" width="17.5703125" style="10" customWidth="1"/>
    <col min="14341" max="14341" width="14.7109375" style="10" customWidth="1"/>
    <col min="14342" max="14591" width="8.140625" style="10" customWidth="1"/>
    <col min="14592" max="14592" width="8.7109375" style="10" customWidth="1"/>
    <col min="14593" max="14593" width="31.5703125" style="10" customWidth="1"/>
    <col min="14594" max="14594" width="13.85546875" style="10" customWidth="1"/>
    <col min="14595" max="14595" width="19.140625" style="10" customWidth="1"/>
    <col min="14596" max="14596" width="17.5703125" style="10" customWidth="1"/>
    <col min="14597" max="14597" width="14.7109375" style="10" customWidth="1"/>
    <col min="14598" max="14847" width="8.140625" style="10" customWidth="1"/>
    <col min="14848" max="14848" width="8.7109375" style="10" customWidth="1"/>
    <col min="14849" max="14849" width="31.5703125" style="10" customWidth="1"/>
    <col min="14850" max="14850" width="13.85546875" style="10" customWidth="1"/>
    <col min="14851" max="14851" width="19.140625" style="10" customWidth="1"/>
    <col min="14852" max="14852" width="17.5703125" style="10" customWidth="1"/>
    <col min="14853" max="14853" width="14.7109375" style="10" customWidth="1"/>
    <col min="14854" max="15103" width="8.140625" style="10" customWidth="1"/>
    <col min="15104" max="15104" width="8.7109375" style="10" customWidth="1"/>
    <col min="15105" max="15105" width="31.5703125" style="10" customWidth="1"/>
    <col min="15106" max="15106" width="13.85546875" style="10" customWidth="1"/>
    <col min="15107" max="15107" width="19.140625" style="10" customWidth="1"/>
    <col min="15108" max="15108" width="17.5703125" style="10" customWidth="1"/>
    <col min="15109" max="15109" width="14.7109375" style="10" customWidth="1"/>
    <col min="15110" max="15359" width="8.140625" style="10" customWidth="1"/>
    <col min="15360" max="15360" width="8.7109375" style="10" customWidth="1"/>
    <col min="15361" max="15361" width="31.5703125" style="10" customWidth="1"/>
    <col min="15362" max="15362" width="13.85546875" style="10" customWidth="1"/>
    <col min="15363" max="15363" width="19.140625" style="10" customWidth="1"/>
    <col min="15364" max="15364" width="17.5703125" style="10" customWidth="1"/>
    <col min="15365" max="15365" width="14.7109375" style="10" customWidth="1"/>
    <col min="15366" max="15615" width="8.140625" style="10" customWidth="1"/>
    <col min="15616" max="15616" width="8.7109375" style="10" customWidth="1"/>
    <col min="15617" max="15617" width="31.5703125" style="10" customWidth="1"/>
    <col min="15618" max="15618" width="13.85546875" style="10" customWidth="1"/>
    <col min="15619" max="15619" width="19.140625" style="10" customWidth="1"/>
    <col min="15620" max="15620" width="17.5703125" style="10" customWidth="1"/>
    <col min="15621" max="15621" width="14.7109375" style="10" customWidth="1"/>
    <col min="15622" max="15871" width="8.140625" style="10" customWidth="1"/>
    <col min="15872" max="15872" width="8.7109375" style="10" customWidth="1"/>
    <col min="15873" max="15873" width="31.5703125" style="10" customWidth="1"/>
    <col min="15874" max="15874" width="13.85546875" style="10" customWidth="1"/>
    <col min="15875" max="15875" width="19.140625" style="10" customWidth="1"/>
    <col min="15876" max="15876" width="17.5703125" style="10" customWidth="1"/>
    <col min="15877" max="15877" width="14.7109375" style="10" customWidth="1"/>
    <col min="15878" max="16127" width="8.140625" style="10" customWidth="1"/>
    <col min="16128" max="16128" width="8.7109375" style="10" customWidth="1"/>
    <col min="16129" max="16129" width="31.5703125" style="10" customWidth="1"/>
    <col min="16130" max="16130" width="13.85546875" style="10" customWidth="1"/>
    <col min="16131" max="16131" width="19.140625" style="10" customWidth="1"/>
    <col min="16132" max="16132" width="17.5703125" style="10" customWidth="1"/>
    <col min="16133" max="16133" width="14.7109375" style="10" customWidth="1"/>
    <col min="16134" max="16384" width="8.140625" style="10" customWidth="1"/>
  </cols>
  <sheetData>
    <row r="1" spans="1:5" s="139" customFormat="1" ht="23.25" customHeight="1" x14ac:dyDescent="0.25">
      <c r="A1" s="221"/>
      <c r="B1" s="221"/>
      <c r="C1" s="221"/>
      <c r="D1" s="221"/>
      <c r="E1" s="221"/>
    </row>
    <row r="2" spans="1:5" s="139" customFormat="1" x14ac:dyDescent="0.25">
      <c r="A2" s="221" t="s">
        <v>256</v>
      </c>
      <c r="B2" s="221"/>
      <c r="C2" s="221"/>
      <c r="D2" s="221"/>
      <c r="E2" s="221"/>
    </row>
    <row r="3" spans="1:5" s="139" customFormat="1" ht="15.75" customHeight="1" x14ac:dyDescent="0.25">
      <c r="B3" s="221" t="s">
        <v>305</v>
      </c>
      <c r="C3" s="221"/>
      <c r="D3" s="221"/>
      <c r="E3" s="221"/>
    </row>
    <row r="4" spans="1:5" s="139" customFormat="1" x14ac:dyDescent="0.25">
      <c r="A4" s="223" t="s">
        <v>257</v>
      </c>
      <c r="B4" s="223"/>
      <c r="C4" s="223"/>
      <c r="D4" s="223"/>
      <c r="E4" s="223"/>
    </row>
    <row r="5" spans="1:5" s="139" customFormat="1" x14ac:dyDescent="0.25">
      <c r="A5" s="223" t="s">
        <v>258</v>
      </c>
      <c r="B5" s="223"/>
      <c r="C5" s="223"/>
      <c r="D5" s="223"/>
      <c r="E5" s="223"/>
    </row>
    <row r="6" spans="1:5" s="139" customFormat="1" ht="26.25" customHeight="1" x14ac:dyDescent="0.25">
      <c r="A6" s="221" t="s">
        <v>259</v>
      </c>
      <c r="B6" s="221"/>
      <c r="C6" s="221"/>
      <c r="D6" s="221"/>
      <c r="E6" s="139" t="s">
        <v>318</v>
      </c>
    </row>
    <row r="7" spans="1:5" s="139" customFormat="1" x14ac:dyDescent="0.25">
      <c r="A7" s="221"/>
      <c r="B7" s="221"/>
      <c r="C7" s="221"/>
      <c r="D7" s="221"/>
      <c r="E7" s="221"/>
    </row>
    <row r="8" spans="1:5" s="139" customFormat="1" ht="28.5" customHeight="1" x14ac:dyDescent="0.25">
      <c r="A8" s="222" t="s">
        <v>306</v>
      </c>
      <c r="B8" s="222"/>
      <c r="C8" s="222"/>
      <c r="D8" s="222"/>
      <c r="E8" s="222"/>
    </row>
    <row r="9" spans="1:5" s="139" customFormat="1" ht="29.25" customHeight="1" x14ac:dyDescent="0.25">
      <c r="A9" s="222" t="s">
        <v>261</v>
      </c>
      <c r="B9" s="222"/>
      <c r="C9" s="222"/>
      <c r="D9" s="222"/>
      <c r="E9" s="222"/>
    </row>
    <row r="10" spans="1:5" s="139" customFormat="1" ht="30" customHeight="1" x14ac:dyDescent="0.25">
      <c r="A10" s="222" t="s">
        <v>262</v>
      </c>
      <c r="B10" s="222"/>
      <c r="C10" s="222"/>
      <c r="D10" s="222"/>
      <c r="E10" s="222"/>
    </row>
    <row r="11" spans="1:5" s="139" customFormat="1" ht="30" customHeight="1" x14ac:dyDescent="0.25">
      <c r="A11" s="222" t="s">
        <v>263</v>
      </c>
      <c r="B11" s="222"/>
      <c r="C11" s="222"/>
      <c r="D11" s="222"/>
      <c r="E11" s="222"/>
    </row>
    <row r="12" spans="1:5" s="139" customFormat="1" ht="29.25" customHeight="1" x14ac:dyDescent="0.25">
      <c r="A12" s="222" t="s">
        <v>264</v>
      </c>
      <c r="B12" s="222"/>
      <c r="C12" s="222"/>
      <c r="D12" s="222"/>
      <c r="E12" s="222"/>
    </row>
    <row r="13" spans="1:5" s="139" customFormat="1" ht="28.5" customHeight="1" x14ac:dyDescent="0.25">
      <c r="A13" s="222" t="s">
        <v>265</v>
      </c>
      <c r="B13" s="222"/>
      <c r="C13" s="222"/>
      <c r="D13" s="222"/>
      <c r="E13" s="222"/>
    </row>
    <row r="14" spans="1:5" s="139" customFormat="1" ht="15.75" customHeight="1" x14ac:dyDescent="0.25">
      <c r="A14" s="221"/>
      <c r="B14" s="221"/>
      <c r="C14" s="221"/>
      <c r="D14" s="221"/>
      <c r="E14" s="221"/>
    </row>
    <row r="15" spans="1:5" s="139" customFormat="1" ht="135" x14ac:dyDescent="0.25">
      <c r="A15" s="140" t="s">
        <v>2</v>
      </c>
      <c r="B15" s="141" t="s">
        <v>267</v>
      </c>
      <c r="C15" s="141" t="s">
        <v>0</v>
      </c>
      <c r="D15" s="141" t="s">
        <v>266</v>
      </c>
      <c r="E15" s="141" t="s">
        <v>1</v>
      </c>
    </row>
    <row r="16" spans="1:5" s="139" customFormat="1" x14ac:dyDescent="0.25">
      <c r="A16" s="144" t="s">
        <v>8</v>
      </c>
      <c r="B16" s="142"/>
      <c r="C16" s="142"/>
      <c r="D16" s="142"/>
      <c r="E16" s="142"/>
    </row>
    <row r="17" spans="1:5" s="139" customFormat="1" x14ac:dyDescent="0.25">
      <c r="A17" s="140" t="s">
        <v>54</v>
      </c>
      <c r="B17" s="143" t="s">
        <v>21</v>
      </c>
      <c r="C17" s="143" t="s">
        <v>11</v>
      </c>
      <c r="D17" s="143">
        <v>0.13</v>
      </c>
      <c r="E17" s="143">
        <v>6157.63</v>
      </c>
    </row>
    <row r="18" spans="1:5" s="139" customFormat="1" ht="28.5" x14ac:dyDescent="0.25">
      <c r="A18" s="144" t="s">
        <v>268</v>
      </c>
      <c r="B18" s="142"/>
      <c r="C18" s="142"/>
      <c r="D18" s="142"/>
      <c r="E18" s="142"/>
    </row>
    <row r="19" spans="1:5" s="139" customFormat="1" x14ac:dyDescent="0.25">
      <c r="A19" s="140" t="s">
        <v>105</v>
      </c>
      <c r="B19" s="143" t="s">
        <v>22</v>
      </c>
      <c r="C19" s="143" t="s">
        <v>12</v>
      </c>
      <c r="D19" s="143">
        <f>E19</f>
        <v>354.45</v>
      </c>
      <c r="E19" s="143">
        <v>354.45</v>
      </c>
    </row>
    <row r="20" spans="1:5" s="139" customFormat="1" x14ac:dyDescent="0.25">
      <c r="A20" s="140" t="s">
        <v>320</v>
      </c>
      <c r="B20" s="143" t="s">
        <v>22</v>
      </c>
      <c r="C20" s="143" t="s">
        <v>12</v>
      </c>
      <c r="D20" s="143">
        <f t="shared" ref="D20:D40" si="0">E20</f>
        <v>53310.6</v>
      </c>
      <c r="E20" s="143">
        <v>53310.6</v>
      </c>
    </row>
    <row r="21" spans="1:5" s="139" customFormat="1" x14ac:dyDescent="0.25">
      <c r="A21" s="140" t="s">
        <v>321</v>
      </c>
      <c r="B21" s="143">
        <v>0.12</v>
      </c>
      <c r="C21" s="143" t="s">
        <v>82</v>
      </c>
      <c r="D21" s="143">
        <f>E21/B21</f>
        <v>19270.25</v>
      </c>
      <c r="E21" s="143">
        <v>2312.4299999999998</v>
      </c>
    </row>
    <row r="22" spans="1:5" s="139" customFormat="1" ht="30" x14ac:dyDescent="0.25">
      <c r="A22" s="140" t="s">
        <v>197</v>
      </c>
      <c r="B22" s="143" t="s">
        <v>22</v>
      </c>
      <c r="C22" s="143" t="s">
        <v>82</v>
      </c>
      <c r="D22" s="143">
        <f t="shared" si="0"/>
        <v>824.34</v>
      </c>
      <c r="E22" s="143">
        <v>824.34</v>
      </c>
    </row>
    <row r="23" spans="1:5" s="139" customFormat="1" ht="30" x14ac:dyDescent="0.25">
      <c r="A23" s="140" t="s">
        <v>322</v>
      </c>
      <c r="B23" s="143" t="s">
        <v>22</v>
      </c>
      <c r="C23" s="143" t="s">
        <v>82</v>
      </c>
      <c r="D23" s="143">
        <f t="shared" si="0"/>
        <v>734.43</v>
      </c>
      <c r="E23" s="143">
        <v>734.43</v>
      </c>
    </row>
    <row r="24" spans="1:5" s="139" customFormat="1" x14ac:dyDescent="0.25">
      <c r="A24" s="140" t="s">
        <v>323</v>
      </c>
      <c r="B24" s="143">
        <v>2.1999999999999999E-2</v>
      </c>
      <c r="C24" s="143" t="s">
        <v>82</v>
      </c>
      <c r="D24" s="143">
        <f>E24/B24</f>
        <v>22183.636363636368</v>
      </c>
      <c r="E24" s="143">
        <v>488.04</v>
      </c>
    </row>
    <row r="25" spans="1:5" s="139" customFormat="1" x14ac:dyDescent="0.25">
      <c r="A25" s="140" t="s">
        <v>324</v>
      </c>
      <c r="B25" s="143">
        <v>1</v>
      </c>
      <c r="C25" s="143" t="s">
        <v>13</v>
      </c>
      <c r="D25" s="143">
        <f t="shared" ref="D25:D30" si="1">E25/B25</f>
        <v>333.04</v>
      </c>
      <c r="E25" s="143">
        <v>333.04</v>
      </c>
    </row>
    <row r="26" spans="1:5" s="139" customFormat="1" x14ac:dyDescent="0.25">
      <c r="A26" s="140" t="s">
        <v>325</v>
      </c>
      <c r="B26" s="143">
        <v>1</v>
      </c>
      <c r="C26" s="143" t="s">
        <v>13</v>
      </c>
      <c r="D26" s="143">
        <f t="shared" si="1"/>
        <v>343.98</v>
      </c>
      <c r="E26" s="143">
        <v>343.98</v>
      </c>
    </row>
    <row r="27" spans="1:5" s="139" customFormat="1" x14ac:dyDescent="0.25">
      <c r="A27" s="140" t="s">
        <v>326</v>
      </c>
      <c r="B27" s="143">
        <v>1.6E-2</v>
      </c>
      <c r="C27" s="143" t="s">
        <v>82</v>
      </c>
      <c r="D27" s="143">
        <f t="shared" si="1"/>
        <v>30073.125</v>
      </c>
      <c r="E27" s="143">
        <v>481.17</v>
      </c>
    </row>
    <row r="28" spans="1:5" s="139" customFormat="1" x14ac:dyDescent="0.25">
      <c r="A28" s="140" t="s">
        <v>327</v>
      </c>
      <c r="B28" s="143">
        <v>45</v>
      </c>
      <c r="C28" s="143" t="s">
        <v>112</v>
      </c>
      <c r="D28" s="143">
        <f t="shared" si="1"/>
        <v>112.24399999999999</v>
      </c>
      <c r="E28" s="143">
        <v>5050.9799999999996</v>
      </c>
    </row>
    <row r="29" spans="1:5" s="139" customFormat="1" x14ac:dyDescent="0.25">
      <c r="A29" s="140" t="s">
        <v>328</v>
      </c>
      <c r="B29" s="143">
        <v>1</v>
      </c>
      <c r="C29" s="143" t="s">
        <v>13</v>
      </c>
      <c r="D29" s="143">
        <f t="shared" si="1"/>
        <v>944.26</v>
      </c>
      <c r="E29" s="143">
        <v>944.26</v>
      </c>
    </row>
    <row r="30" spans="1:5" s="139" customFormat="1" x14ac:dyDescent="0.25">
      <c r="A30" s="140" t="s">
        <v>329</v>
      </c>
      <c r="B30" s="143">
        <v>1</v>
      </c>
      <c r="C30" s="143" t="s">
        <v>13</v>
      </c>
      <c r="D30" s="143">
        <f t="shared" si="1"/>
        <v>2036.36</v>
      </c>
      <c r="E30" s="143">
        <v>2036.36</v>
      </c>
    </row>
    <row r="31" spans="1:5" s="139" customFormat="1" x14ac:dyDescent="0.25">
      <c r="A31" s="140" t="s">
        <v>269</v>
      </c>
      <c r="B31" s="143" t="s">
        <v>251</v>
      </c>
      <c r="C31" s="143" t="s">
        <v>12</v>
      </c>
      <c r="D31" s="143">
        <f t="shared" si="0"/>
        <v>321973.09999999998</v>
      </c>
      <c r="E31" s="143">
        <v>321973.09999999998</v>
      </c>
    </row>
    <row r="32" spans="1:5" s="139" customFormat="1" x14ac:dyDescent="0.25">
      <c r="A32" s="140" t="s">
        <v>270</v>
      </c>
      <c r="B32" s="143" t="s">
        <v>251</v>
      </c>
      <c r="C32" s="143" t="s">
        <v>12</v>
      </c>
      <c r="D32" s="143">
        <f t="shared" si="0"/>
        <v>4420.62</v>
      </c>
      <c r="E32" s="143">
        <v>4420.62</v>
      </c>
    </row>
    <row r="33" spans="1:5" s="139" customFormat="1" x14ac:dyDescent="0.25">
      <c r="A33" s="144" t="s">
        <v>142</v>
      </c>
      <c r="B33" s="142"/>
      <c r="C33" s="142"/>
      <c r="D33" s="143"/>
      <c r="E33" s="142"/>
    </row>
    <row r="34" spans="1:5" s="139" customFormat="1" x14ac:dyDescent="0.25">
      <c r="A34" s="140" t="s">
        <v>143</v>
      </c>
      <c r="B34" s="143" t="s">
        <v>249</v>
      </c>
      <c r="C34" s="143" t="s">
        <v>11</v>
      </c>
      <c r="D34" s="143">
        <f t="shared" si="0"/>
        <v>1064.28</v>
      </c>
      <c r="E34" s="143">
        <v>1064.28</v>
      </c>
    </row>
    <row r="35" spans="1:5" s="139" customFormat="1" x14ac:dyDescent="0.25">
      <c r="A35" s="144" t="s">
        <v>272</v>
      </c>
      <c r="B35" s="142"/>
      <c r="C35" s="142"/>
      <c r="D35" s="143"/>
      <c r="E35" s="142"/>
    </row>
    <row r="36" spans="1:5" s="139" customFormat="1" x14ac:dyDescent="0.25">
      <c r="A36" s="140" t="s">
        <v>273</v>
      </c>
      <c r="B36" s="143" t="s">
        <v>22</v>
      </c>
      <c r="C36" s="143" t="s">
        <v>13</v>
      </c>
      <c r="D36" s="143">
        <f t="shared" si="0"/>
        <v>1200</v>
      </c>
      <c r="E36" s="143">
        <v>1200</v>
      </c>
    </row>
    <row r="37" spans="1:5" s="139" customFormat="1" ht="28.5" x14ac:dyDescent="0.25">
      <c r="A37" s="144" t="s">
        <v>93</v>
      </c>
      <c r="B37" s="142"/>
      <c r="C37" s="142"/>
      <c r="D37" s="143"/>
      <c r="E37" s="142"/>
    </row>
    <row r="38" spans="1:5" s="139" customFormat="1" ht="30" x14ac:dyDescent="0.25">
      <c r="A38" s="140" t="s">
        <v>199</v>
      </c>
      <c r="B38" s="143" t="s">
        <v>22</v>
      </c>
      <c r="C38" s="143" t="s">
        <v>11</v>
      </c>
      <c r="D38" s="143">
        <f t="shared" si="0"/>
        <v>112448.79</v>
      </c>
      <c r="E38" s="143">
        <v>112448.79</v>
      </c>
    </row>
    <row r="39" spans="1:5" s="139" customFormat="1" x14ac:dyDescent="0.25">
      <c r="A39" s="144" t="s">
        <v>200</v>
      </c>
      <c r="B39" s="142"/>
      <c r="C39" s="142"/>
      <c r="D39" s="143"/>
      <c r="E39" s="142"/>
    </row>
    <row r="40" spans="1:5" s="139" customFormat="1" x14ac:dyDescent="0.25">
      <c r="A40" s="140" t="s">
        <v>201</v>
      </c>
      <c r="B40" s="143" t="s">
        <v>249</v>
      </c>
      <c r="C40" s="143" t="s">
        <v>275</v>
      </c>
      <c r="D40" s="143">
        <f t="shared" si="0"/>
        <v>13600</v>
      </c>
      <c r="E40" s="143">
        <v>13600</v>
      </c>
    </row>
    <row r="41" spans="1:5" s="139" customFormat="1" ht="28.5" x14ac:dyDescent="0.25">
      <c r="A41" s="144" t="s">
        <v>276</v>
      </c>
      <c r="B41" s="142"/>
      <c r="C41" s="142"/>
      <c r="D41" s="142"/>
      <c r="E41" s="142"/>
    </row>
    <row r="42" spans="1:5" s="139" customFormat="1" x14ac:dyDescent="0.25">
      <c r="A42" s="140" t="s">
        <v>330</v>
      </c>
      <c r="B42" s="143">
        <v>1</v>
      </c>
      <c r="C42" s="143" t="s">
        <v>13</v>
      </c>
      <c r="D42" s="143">
        <f>E42/B42</f>
        <v>2679.94</v>
      </c>
      <c r="E42" s="143">
        <v>2679.94</v>
      </c>
    </row>
    <row r="43" spans="1:5" s="139" customFormat="1" x14ac:dyDescent="0.25">
      <c r="A43" s="140" t="s">
        <v>331</v>
      </c>
      <c r="B43" s="143">
        <v>1</v>
      </c>
      <c r="C43" s="143" t="s">
        <v>15</v>
      </c>
      <c r="D43" s="143">
        <f t="shared" ref="D43:D106" si="2">E43/B43</f>
        <v>724.61</v>
      </c>
      <c r="E43" s="143">
        <v>724.61</v>
      </c>
    </row>
    <row r="44" spans="1:5" s="139" customFormat="1" ht="30" x14ac:dyDescent="0.25">
      <c r="A44" s="140" t="s">
        <v>332</v>
      </c>
      <c r="B44" s="143" t="s">
        <v>22</v>
      </c>
      <c r="C44" s="143" t="s">
        <v>16</v>
      </c>
      <c r="D44" s="143">
        <f>E44</f>
        <v>4931.6099999999997</v>
      </c>
      <c r="E44" s="143">
        <v>4931.6099999999997</v>
      </c>
    </row>
    <row r="45" spans="1:5" s="139" customFormat="1" ht="30" x14ac:dyDescent="0.25">
      <c r="A45" s="140" t="s">
        <v>333</v>
      </c>
      <c r="B45" s="143">
        <v>0.01</v>
      </c>
      <c r="C45" s="143" t="s">
        <v>17</v>
      </c>
      <c r="D45" s="143">
        <f t="shared" si="2"/>
        <v>30407</v>
      </c>
      <c r="E45" s="143">
        <v>304.07</v>
      </c>
    </row>
    <row r="46" spans="1:5" s="139" customFormat="1" ht="30" x14ac:dyDescent="0.25">
      <c r="A46" s="140" t="s">
        <v>157</v>
      </c>
      <c r="B46" s="143">
        <v>4.3999999999999997E-2</v>
      </c>
      <c r="C46" s="143" t="s">
        <v>15</v>
      </c>
      <c r="D46" s="143">
        <f t="shared" si="2"/>
        <v>58322.045454545463</v>
      </c>
      <c r="E46" s="143">
        <v>2566.17</v>
      </c>
    </row>
    <row r="47" spans="1:5" s="139" customFormat="1" ht="30" x14ac:dyDescent="0.25">
      <c r="A47" s="140" t="s">
        <v>334</v>
      </c>
      <c r="B47" s="143">
        <v>4.3999999999999997E-2</v>
      </c>
      <c r="C47" s="143" t="s">
        <v>15</v>
      </c>
      <c r="D47" s="143">
        <f t="shared" si="2"/>
        <v>40576.36363636364</v>
      </c>
      <c r="E47" s="143">
        <v>1785.36</v>
      </c>
    </row>
    <row r="48" spans="1:5" s="139" customFormat="1" x14ac:dyDescent="0.25">
      <c r="A48" s="140" t="s">
        <v>335</v>
      </c>
      <c r="B48" s="143">
        <v>3</v>
      </c>
      <c r="C48" s="143" t="s">
        <v>103</v>
      </c>
      <c r="D48" s="143">
        <f t="shared" si="2"/>
        <v>100.80333333333334</v>
      </c>
      <c r="E48" s="143">
        <v>302.41000000000003</v>
      </c>
    </row>
    <row r="49" spans="1:5" s="139" customFormat="1" x14ac:dyDescent="0.25">
      <c r="A49" s="140" t="s">
        <v>58</v>
      </c>
      <c r="B49" s="143">
        <v>1</v>
      </c>
      <c r="C49" s="143" t="s">
        <v>14</v>
      </c>
      <c r="D49" s="143">
        <f t="shared" si="2"/>
        <v>1012.36</v>
      </c>
      <c r="E49" s="143">
        <v>1012.36</v>
      </c>
    </row>
    <row r="50" spans="1:5" s="139" customFormat="1" x14ac:dyDescent="0.25">
      <c r="A50" s="140" t="s">
        <v>336</v>
      </c>
      <c r="B50" s="143">
        <v>0.17</v>
      </c>
      <c r="C50" s="143" t="s">
        <v>16</v>
      </c>
      <c r="D50" s="143">
        <f t="shared" si="2"/>
        <v>1813.705882352941</v>
      </c>
      <c r="E50" s="143">
        <v>308.33</v>
      </c>
    </row>
    <row r="51" spans="1:5" s="139" customFormat="1" ht="30" x14ac:dyDescent="0.25">
      <c r="A51" s="140" t="s">
        <v>337</v>
      </c>
      <c r="B51" s="143">
        <v>0.1</v>
      </c>
      <c r="C51" s="143" t="s">
        <v>16</v>
      </c>
      <c r="D51" s="143">
        <f t="shared" si="2"/>
        <v>3628.7</v>
      </c>
      <c r="E51" s="143">
        <v>362.87</v>
      </c>
    </row>
    <row r="52" spans="1:5" s="139" customFormat="1" x14ac:dyDescent="0.25">
      <c r="A52" s="140" t="s">
        <v>74</v>
      </c>
      <c r="B52" s="143">
        <v>0.13</v>
      </c>
      <c r="C52" s="143" t="s">
        <v>75</v>
      </c>
      <c r="D52" s="143">
        <f t="shared" si="2"/>
        <v>29994.538461538461</v>
      </c>
      <c r="E52" s="143">
        <v>3899.29</v>
      </c>
    </row>
    <row r="53" spans="1:5" s="139" customFormat="1" ht="30" x14ac:dyDescent="0.25">
      <c r="A53" s="140" t="s">
        <v>59</v>
      </c>
      <c r="B53" s="143">
        <v>4.9180000000000001</v>
      </c>
      <c r="C53" s="143" t="s">
        <v>16</v>
      </c>
      <c r="D53" s="143">
        <f t="shared" si="2"/>
        <v>2018.830825538837</v>
      </c>
      <c r="E53" s="143">
        <v>9928.61</v>
      </c>
    </row>
    <row r="54" spans="1:5" s="139" customFormat="1" ht="30" x14ac:dyDescent="0.25">
      <c r="A54" s="140" t="s">
        <v>62</v>
      </c>
      <c r="B54" s="143">
        <v>4</v>
      </c>
      <c r="C54" s="143" t="s">
        <v>18</v>
      </c>
      <c r="D54" s="143">
        <f t="shared" si="2"/>
        <v>252.17250000000001</v>
      </c>
      <c r="E54" s="143">
        <v>1008.69</v>
      </c>
    </row>
    <row r="55" spans="1:5" s="139" customFormat="1" x14ac:dyDescent="0.25">
      <c r="A55" s="140" t="s">
        <v>338</v>
      </c>
      <c r="B55" s="143">
        <v>3</v>
      </c>
      <c r="C55" s="143" t="s">
        <v>103</v>
      </c>
      <c r="D55" s="143">
        <f t="shared" si="2"/>
        <v>80.72</v>
      </c>
      <c r="E55" s="143">
        <v>242.16</v>
      </c>
    </row>
    <row r="56" spans="1:5" s="139" customFormat="1" x14ac:dyDescent="0.25">
      <c r="A56" s="140" t="s">
        <v>284</v>
      </c>
      <c r="B56" s="143">
        <v>1</v>
      </c>
      <c r="C56" s="143" t="s">
        <v>13</v>
      </c>
      <c r="D56" s="143">
        <f t="shared" si="2"/>
        <v>7183.98</v>
      </c>
      <c r="E56" s="143">
        <v>7183.98</v>
      </c>
    </row>
    <row r="57" spans="1:5" s="139" customFormat="1" x14ac:dyDescent="0.25">
      <c r="A57" s="140" t="s">
        <v>209</v>
      </c>
      <c r="B57" s="143">
        <v>1</v>
      </c>
      <c r="C57" s="143" t="s">
        <v>14</v>
      </c>
      <c r="D57" s="143">
        <f>E57</f>
        <v>22031.63</v>
      </c>
      <c r="E57" s="127">
        <v>22031.63</v>
      </c>
    </row>
    <row r="58" spans="1:5" s="139" customFormat="1" ht="30" x14ac:dyDescent="0.25">
      <c r="A58" s="140" t="s">
        <v>286</v>
      </c>
      <c r="B58" s="143">
        <v>1</v>
      </c>
      <c r="C58" s="143" t="s">
        <v>19</v>
      </c>
      <c r="D58" s="143">
        <f t="shared" si="2"/>
        <v>868.12</v>
      </c>
      <c r="E58" s="143">
        <v>868.12</v>
      </c>
    </row>
    <row r="59" spans="1:5" s="139" customFormat="1" ht="30" x14ac:dyDescent="0.25">
      <c r="A59" s="140" t="s">
        <v>287</v>
      </c>
      <c r="B59" s="143">
        <v>0.01</v>
      </c>
      <c r="C59" s="143" t="s">
        <v>19</v>
      </c>
      <c r="D59" s="143">
        <f t="shared" si="2"/>
        <v>30424</v>
      </c>
      <c r="E59" s="143">
        <v>304.24</v>
      </c>
    </row>
    <row r="60" spans="1:5" s="139" customFormat="1" x14ac:dyDescent="0.25">
      <c r="A60" s="140" t="s">
        <v>65</v>
      </c>
      <c r="B60" s="143">
        <v>32</v>
      </c>
      <c r="C60" s="143" t="s">
        <v>19</v>
      </c>
      <c r="D60" s="143">
        <f t="shared" si="2"/>
        <v>299.91125</v>
      </c>
      <c r="E60" s="143">
        <v>9597.16</v>
      </c>
    </row>
    <row r="61" spans="1:5" s="139" customFormat="1" ht="28.5" x14ac:dyDescent="0.25">
      <c r="A61" s="144" t="s">
        <v>288</v>
      </c>
      <c r="B61" s="142"/>
      <c r="C61" s="142"/>
      <c r="D61" s="143"/>
      <c r="E61" s="142"/>
    </row>
    <row r="62" spans="1:5" s="139" customFormat="1" x14ac:dyDescent="0.25">
      <c r="A62" s="140" t="s">
        <v>339</v>
      </c>
      <c r="B62" s="143">
        <v>3.3000000000000002E-2</v>
      </c>
      <c r="C62" s="143" t="s">
        <v>340</v>
      </c>
      <c r="D62" s="143">
        <f t="shared" si="2"/>
        <v>17187.57575757576</v>
      </c>
      <c r="E62" s="143">
        <v>567.19000000000005</v>
      </c>
    </row>
    <row r="63" spans="1:5" s="139" customFormat="1" x14ac:dyDescent="0.25">
      <c r="A63" s="140" t="s">
        <v>341</v>
      </c>
      <c r="B63" s="143">
        <v>6.6000000000000003E-2</v>
      </c>
      <c r="C63" s="143" t="s">
        <v>15</v>
      </c>
      <c r="D63" s="143">
        <f t="shared" si="2"/>
        <v>63551.666666666664</v>
      </c>
      <c r="E63" s="143">
        <v>4194.41</v>
      </c>
    </row>
    <row r="64" spans="1:5" s="139" customFormat="1" ht="30" x14ac:dyDescent="0.25">
      <c r="A64" s="140" t="s">
        <v>342</v>
      </c>
      <c r="B64" s="143">
        <v>0.03</v>
      </c>
      <c r="C64" s="143" t="s">
        <v>343</v>
      </c>
      <c r="D64" s="143">
        <f t="shared" si="2"/>
        <v>23773.000000000004</v>
      </c>
      <c r="E64" s="143">
        <v>713.19</v>
      </c>
    </row>
    <row r="65" spans="1:5" s="139" customFormat="1" ht="30" x14ac:dyDescent="0.25">
      <c r="A65" s="140" t="s">
        <v>344</v>
      </c>
      <c r="B65" s="143">
        <v>0.02</v>
      </c>
      <c r="C65" s="143" t="s">
        <v>343</v>
      </c>
      <c r="D65" s="143">
        <f t="shared" si="2"/>
        <v>40455.5</v>
      </c>
      <c r="E65" s="143">
        <v>809.11</v>
      </c>
    </row>
    <row r="66" spans="1:5" s="139" customFormat="1" x14ac:dyDescent="0.25">
      <c r="A66" s="140" t="s">
        <v>345</v>
      </c>
      <c r="B66" s="143">
        <v>5.5</v>
      </c>
      <c r="C66" s="143" t="s">
        <v>346</v>
      </c>
      <c r="D66" s="143">
        <f t="shared" si="2"/>
        <v>136.5090909090909</v>
      </c>
      <c r="E66" s="143">
        <v>750.8</v>
      </c>
    </row>
    <row r="67" spans="1:5" s="139" customFormat="1" x14ac:dyDescent="0.25">
      <c r="A67" s="140" t="s">
        <v>347</v>
      </c>
      <c r="B67" s="143">
        <v>0.46</v>
      </c>
      <c r="C67" s="143" t="s">
        <v>15</v>
      </c>
      <c r="D67" s="143">
        <f t="shared" si="2"/>
        <v>604.8478260869565</v>
      </c>
      <c r="E67" s="143">
        <v>278.23</v>
      </c>
    </row>
    <row r="68" spans="1:5" s="139" customFormat="1" x14ac:dyDescent="0.25">
      <c r="A68" s="140" t="s">
        <v>348</v>
      </c>
      <c r="B68" s="143">
        <v>4.99</v>
      </c>
      <c r="C68" s="143" t="s">
        <v>112</v>
      </c>
      <c r="D68" s="143">
        <f t="shared" si="2"/>
        <v>254.89579158316633</v>
      </c>
      <c r="E68" s="143">
        <v>1271.93</v>
      </c>
    </row>
    <row r="69" spans="1:5" s="139" customFormat="1" ht="30" x14ac:dyDescent="0.25">
      <c r="A69" s="140" t="s">
        <v>349</v>
      </c>
      <c r="B69" s="143">
        <v>0.32</v>
      </c>
      <c r="C69" s="143" t="s">
        <v>15</v>
      </c>
      <c r="D69" s="143">
        <f t="shared" si="2"/>
        <v>4277.5</v>
      </c>
      <c r="E69" s="143">
        <v>1368.8</v>
      </c>
    </row>
    <row r="70" spans="1:5" s="139" customFormat="1" ht="30" x14ac:dyDescent="0.25">
      <c r="A70" s="140" t="s">
        <v>350</v>
      </c>
      <c r="B70" s="143">
        <v>2.5470000000000002</v>
      </c>
      <c r="C70" s="143" t="s">
        <v>12</v>
      </c>
      <c r="D70" s="143">
        <f t="shared" si="2"/>
        <v>316.35257165292501</v>
      </c>
      <c r="E70" s="143">
        <v>805.75</v>
      </c>
    </row>
    <row r="71" spans="1:5" s="139" customFormat="1" x14ac:dyDescent="0.25">
      <c r="A71" s="140" t="s">
        <v>351</v>
      </c>
      <c r="B71" s="143">
        <v>0.1</v>
      </c>
      <c r="C71" s="143" t="s">
        <v>125</v>
      </c>
      <c r="D71" s="143">
        <f t="shared" si="2"/>
        <v>2429.3999999999996</v>
      </c>
      <c r="E71" s="143">
        <v>242.94</v>
      </c>
    </row>
    <row r="72" spans="1:5" s="139" customFormat="1" ht="30" x14ac:dyDescent="0.25">
      <c r="A72" s="140" t="s">
        <v>352</v>
      </c>
      <c r="B72" s="143">
        <v>0.02</v>
      </c>
      <c r="C72" s="143" t="s">
        <v>17</v>
      </c>
      <c r="D72" s="143">
        <f t="shared" si="2"/>
        <v>79520.5</v>
      </c>
      <c r="E72" s="143">
        <v>1590.41</v>
      </c>
    </row>
    <row r="73" spans="1:5" s="139" customFormat="1" x14ac:dyDescent="0.25">
      <c r="A73" s="140" t="s">
        <v>353</v>
      </c>
      <c r="B73" s="143">
        <v>3.3000000000000002E-2</v>
      </c>
      <c r="C73" s="143" t="s">
        <v>340</v>
      </c>
      <c r="D73" s="143">
        <f t="shared" si="2"/>
        <v>24434.848484848484</v>
      </c>
      <c r="E73" s="143">
        <v>806.35</v>
      </c>
    </row>
    <row r="74" spans="1:5" s="139" customFormat="1" ht="30" x14ac:dyDescent="0.25">
      <c r="A74" s="140" t="s">
        <v>354</v>
      </c>
      <c r="B74" s="143">
        <v>2.5000000000000001E-2</v>
      </c>
      <c r="C74" s="143" t="s">
        <v>82</v>
      </c>
      <c r="D74" s="143">
        <f t="shared" si="2"/>
        <v>33497.599999999999</v>
      </c>
      <c r="E74" s="143">
        <v>837.44</v>
      </c>
    </row>
    <row r="75" spans="1:5" s="139" customFormat="1" ht="30" x14ac:dyDescent="0.25">
      <c r="A75" s="140" t="s">
        <v>355</v>
      </c>
      <c r="B75" s="143">
        <v>7.6999999999999999E-2</v>
      </c>
      <c r="C75" s="143" t="s">
        <v>82</v>
      </c>
      <c r="D75" s="143">
        <f t="shared" si="2"/>
        <v>47256.883116883117</v>
      </c>
      <c r="E75" s="143">
        <v>3638.78</v>
      </c>
    </row>
    <row r="76" spans="1:5" s="139" customFormat="1" ht="30" x14ac:dyDescent="0.25">
      <c r="A76" s="140" t="s">
        <v>356</v>
      </c>
      <c r="B76" s="143">
        <v>0.17899999999999999</v>
      </c>
      <c r="C76" s="143" t="s">
        <v>82</v>
      </c>
      <c r="D76" s="143">
        <f t="shared" si="2"/>
        <v>21760.614525139667</v>
      </c>
      <c r="E76" s="143">
        <v>3895.15</v>
      </c>
    </row>
    <row r="77" spans="1:5" s="139" customFormat="1" ht="30" x14ac:dyDescent="0.25">
      <c r="A77" s="140" t="s">
        <v>332</v>
      </c>
      <c r="B77" s="143" t="s">
        <v>22</v>
      </c>
      <c r="C77" s="143" t="s">
        <v>16</v>
      </c>
      <c r="D77" s="143">
        <f>E77</f>
        <v>4307.88</v>
      </c>
      <c r="E77" s="143">
        <v>4307.88</v>
      </c>
    </row>
    <row r="78" spans="1:5" s="139" customFormat="1" ht="30" x14ac:dyDescent="0.25">
      <c r="A78" s="140" t="s">
        <v>357</v>
      </c>
      <c r="B78" s="143">
        <v>0.214</v>
      </c>
      <c r="C78" s="143" t="s">
        <v>15</v>
      </c>
      <c r="D78" s="143">
        <f t="shared" si="2"/>
        <v>5944.8130841121501</v>
      </c>
      <c r="E78" s="143">
        <v>1272.19</v>
      </c>
    </row>
    <row r="79" spans="1:5" s="139" customFormat="1" x14ac:dyDescent="0.25">
      <c r="A79" s="140" t="s">
        <v>132</v>
      </c>
      <c r="B79" s="143">
        <v>0.32</v>
      </c>
      <c r="C79" s="143" t="s">
        <v>17</v>
      </c>
      <c r="D79" s="143">
        <f t="shared" si="2"/>
        <v>4114.5625</v>
      </c>
      <c r="E79" s="143">
        <v>1316.66</v>
      </c>
    </row>
    <row r="80" spans="1:5" s="139" customFormat="1" ht="30" x14ac:dyDescent="0.25">
      <c r="A80" s="140" t="s">
        <v>358</v>
      </c>
      <c r="B80" s="143">
        <v>1E-3</v>
      </c>
      <c r="C80" s="143" t="s">
        <v>82</v>
      </c>
      <c r="D80" s="143">
        <f t="shared" si="2"/>
        <v>37960</v>
      </c>
      <c r="E80" s="143">
        <v>37.96</v>
      </c>
    </row>
    <row r="81" spans="1:5" s="139" customFormat="1" x14ac:dyDescent="0.25">
      <c r="A81" s="140" t="s">
        <v>359</v>
      </c>
      <c r="B81" s="143">
        <v>0.02</v>
      </c>
      <c r="C81" s="143" t="s">
        <v>17</v>
      </c>
      <c r="D81" s="143">
        <f t="shared" si="2"/>
        <v>146015.5</v>
      </c>
      <c r="E81" s="143">
        <v>2920.31</v>
      </c>
    </row>
    <row r="82" spans="1:5" s="139" customFormat="1" ht="30" x14ac:dyDescent="0.25">
      <c r="A82" s="140" t="s">
        <v>360</v>
      </c>
      <c r="B82" s="143">
        <v>2</v>
      </c>
      <c r="C82" s="143" t="s">
        <v>13</v>
      </c>
      <c r="D82" s="143">
        <f t="shared" si="2"/>
        <v>444.04500000000002</v>
      </c>
      <c r="E82" s="143">
        <v>888.09</v>
      </c>
    </row>
    <row r="83" spans="1:5" s="139" customFormat="1" ht="30" x14ac:dyDescent="0.25">
      <c r="A83" s="140" t="s">
        <v>290</v>
      </c>
      <c r="B83" s="143">
        <v>9.8000000000000004E-2</v>
      </c>
      <c r="C83" s="143" t="s">
        <v>15</v>
      </c>
      <c r="D83" s="143">
        <f t="shared" si="2"/>
        <v>39731.020408163262</v>
      </c>
      <c r="E83" s="143">
        <v>3893.64</v>
      </c>
    </row>
    <row r="84" spans="1:5" s="139" customFormat="1" x14ac:dyDescent="0.25">
      <c r="A84" s="140" t="s">
        <v>361</v>
      </c>
      <c r="B84" s="143">
        <v>1.36</v>
      </c>
      <c r="C84" s="143" t="s">
        <v>12</v>
      </c>
      <c r="D84" s="143">
        <f t="shared" si="2"/>
        <v>2902.4779411764703</v>
      </c>
      <c r="E84" s="143">
        <v>3947.37</v>
      </c>
    </row>
    <row r="85" spans="1:5" s="139" customFormat="1" ht="30" x14ac:dyDescent="0.25">
      <c r="A85" s="140" t="s">
        <v>362</v>
      </c>
      <c r="B85" s="143">
        <v>0.01</v>
      </c>
      <c r="C85" s="143" t="s">
        <v>82</v>
      </c>
      <c r="D85" s="143">
        <f t="shared" si="2"/>
        <v>83414</v>
      </c>
      <c r="E85" s="143">
        <v>834.14</v>
      </c>
    </row>
    <row r="86" spans="1:5" s="139" customFormat="1" x14ac:dyDescent="0.25">
      <c r="A86" s="140" t="s">
        <v>363</v>
      </c>
      <c r="B86" s="143">
        <v>0.26200000000000001</v>
      </c>
      <c r="C86" s="143" t="s">
        <v>15</v>
      </c>
      <c r="D86" s="143">
        <f t="shared" si="2"/>
        <v>20881.335877862595</v>
      </c>
      <c r="E86" s="143">
        <v>5470.91</v>
      </c>
    </row>
    <row r="87" spans="1:5" s="139" customFormat="1" ht="30" x14ac:dyDescent="0.25">
      <c r="A87" s="140" t="s">
        <v>319</v>
      </c>
      <c r="B87" s="143">
        <v>0.1</v>
      </c>
      <c r="C87" s="143" t="s">
        <v>125</v>
      </c>
      <c r="D87" s="143">
        <f t="shared" si="2"/>
        <v>1406.2</v>
      </c>
      <c r="E87" s="143">
        <v>140.62</v>
      </c>
    </row>
    <row r="88" spans="1:5" s="139" customFormat="1" x14ac:dyDescent="0.25">
      <c r="A88" s="140" t="s">
        <v>364</v>
      </c>
      <c r="B88" s="143">
        <v>0.02</v>
      </c>
      <c r="C88" s="143" t="s">
        <v>83</v>
      </c>
      <c r="D88" s="143">
        <f t="shared" si="2"/>
        <v>24031</v>
      </c>
      <c r="E88" s="143">
        <v>480.62</v>
      </c>
    </row>
    <row r="89" spans="1:5" s="139" customFormat="1" x14ac:dyDescent="0.25">
      <c r="A89" s="140" t="s">
        <v>365</v>
      </c>
      <c r="B89" s="143">
        <v>8.7999999999999995E-2</v>
      </c>
      <c r="C89" s="143" t="s">
        <v>15</v>
      </c>
      <c r="D89" s="143">
        <f t="shared" si="2"/>
        <v>75369.431818181823</v>
      </c>
      <c r="E89" s="143">
        <v>6632.51</v>
      </c>
    </row>
    <row r="90" spans="1:5" s="139" customFormat="1" x14ac:dyDescent="0.25">
      <c r="A90" s="140" t="s">
        <v>366</v>
      </c>
      <c r="B90" s="143">
        <v>3.2000000000000001E-2</v>
      </c>
      <c r="C90" s="143" t="s">
        <v>82</v>
      </c>
      <c r="D90" s="143">
        <f t="shared" si="2"/>
        <v>18547.5</v>
      </c>
      <c r="E90" s="143">
        <v>593.52</v>
      </c>
    </row>
    <row r="91" spans="1:5" s="139" customFormat="1" ht="30" x14ac:dyDescent="0.25">
      <c r="A91" s="140" t="s">
        <v>367</v>
      </c>
      <c r="B91" s="143">
        <v>7.7519999999999998</v>
      </c>
      <c r="C91" s="143" t="s">
        <v>12</v>
      </c>
      <c r="D91" s="143">
        <f t="shared" si="2"/>
        <v>975.23735810113521</v>
      </c>
      <c r="E91" s="143">
        <v>7560.04</v>
      </c>
    </row>
    <row r="92" spans="1:5" s="139" customFormat="1" x14ac:dyDescent="0.25">
      <c r="A92" s="140" t="s">
        <v>368</v>
      </c>
      <c r="B92" s="143">
        <v>0.12</v>
      </c>
      <c r="C92" s="143" t="s">
        <v>15</v>
      </c>
      <c r="D92" s="143">
        <f t="shared" si="2"/>
        <v>2754.166666666667</v>
      </c>
      <c r="E92" s="143">
        <v>330.5</v>
      </c>
    </row>
    <row r="93" spans="1:5" s="139" customFormat="1" ht="30" x14ac:dyDescent="0.25">
      <c r="A93" s="140" t="s">
        <v>369</v>
      </c>
      <c r="B93" s="143">
        <v>0.02</v>
      </c>
      <c r="C93" s="143" t="s">
        <v>17</v>
      </c>
      <c r="D93" s="143">
        <f t="shared" si="2"/>
        <v>75773.5</v>
      </c>
      <c r="E93" s="143">
        <v>1515.47</v>
      </c>
    </row>
    <row r="94" spans="1:5" s="139" customFormat="1" x14ac:dyDescent="0.25">
      <c r="A94" s="140" t="s">
        <v>145</v>
      </c>
      <c r="B94" s="143">
        <v>0.04</v>
      </c>
      <c r="C94" s="143" t="s">
        <v>17</v>
      </c>
      <c r="D94" s="143">
        <f t="shared" si="2"/>
        <v>95903</v>
      </c>
      <c r="E94" s="143">
        <v>3836.12</v>
      </c>
    </row>
    <row r="95" spans="1:5" s="139" customFormat="1" x14ac:dyDescent="0.25">
      <c r="A95" s="140" t="s">
        <v>120</v>
      </c>
      <c r="B95" s="143">
        <v>0.05</v>
      </c>
      <c r="C95" s="143" t="s">
        <v>17</v>
      </c>
      <c r="D95" s="143">
        <f t="shared" si="2"/>
        <v>50484.399999999994</v>
      </c>
      <c r="E95" s="143">
        <v>2524.2199999999998</v>
      </c>
    </row>
    <row r="96" spans="1:5" s="139" customFormat="1" x14ac:dyDescent="0.25">
      <c r="A96" s="140" t="s">
        <v>370</v>
      </c>
      <c r="B96" s="143">
        <v>0.14000000000000001</v>
      </c>
      <c r="C96" s="143" t="s">
        <v>15</v>
      </c>
      <c r="D96" s="143">
        <f t="shared" si="2"/>
        <v>11458.428571428571</v>
      </c>
      <c r="E96" s="143">
        <v>1604.18</v>
      </c>
    </row>
    <row r="97" spans="1:5" s="139" customFormat="1" x14ac:dyDescent="0.25">
      <c r="A97" s="140" t="s">
        <v>371</v>
      </c>
      <c r="B97" s="143">
        <v>4.99</v>
      </c>
      <c r="C97" s="143" t="s">
        <v>112</v>
      </c>
      <c r="D97" s="143">
        <f t="shared" si="2"/>
        <v>280.06412825651302</v>
      </c>
      <c r="E97" s="143">
        <v>1397.52</v>
      </c>
    </row>
    <row r="98" spans="1:5" s="139" customFormat="1" x14ac:dyDescent="0.25">
      <c r="A98" s="140" t="s">
        <v>244</v>
      </c>
      <c r="B98" s="143">
        <v>0.1</v>
      </c>
      <c r="C98" s="143" t="s">
        <v>82</v>
      </c>
      <c r="D98" s="143">
        <f t="shared" si="2"/>
        <v>24615.8</v>
      </c>
      <c r="E98" s="143">
        <v>2461.58</v>
      </c>
    </row>
    <row r="99" spans="1:5" s="139" customFormat="1" x14ac:dyDescent="0.25">
      <c r="A99" s="140" t="s">
        <v>372</v>
      </c>
      <c r="B99" s="143">
        <v>0.308</v>
      </c>
      <c r="C99" s="143" t="s">
        <v>82</v>
      </c>
      <c r="D99" s="143">
        <f t="shared" si="2"/>
        <v>12566.818181818182</v>
      </c>
      <c r="E99" s="143">
        <v>3870.58</v>
      </c>
    </row>
    <row r="100" spans="1:5" s="139" customFormat="1" x14ac:dyDescent="0.25">
      <c r="A100" s="140" t="s">
        <v>373</v>
      </c>
      <c r="B100" s="143">
        <v>1.0999999999999999E-2</v>
      </c>
      <c r="C100" s="143" t="s">
        <v>210</v>
      </c>
      <c r="D100" s="143">
        <f t="shared" si="2"/>
        <v>33824.545454545456</v>
      </c>
      <c r="E100" s="143">
        <v>372.07</v>
      </c>
    </row>
    <row r="101" spans="1:5" s="139" customFormat="1" x14ac:dyDescent="0.25">
      <c r="A101" s="140" t="s">
        <v>282</v>
      </c>
      <c r="B101" s="143">
        <v>0.01</v>
      </c>
      <c r="C101" s="143" t="s">
        <v>75</v>
      </c>
      <c r="D101" s="143">
        <f t="shared" si="2"/>
        <v>28157.999999999996</v>
      </c>
      <c r="E101" s="143">
        <v>281.58</v>
      </c>
    </row>
    <row r="102" spans="1:5" s="139" customFormat="1" ht="30" x14ac:dyDescent="0.25">
      <c r="A102" s="140" t="s">
        <v>66</v>
      </c>
      <c r="B102" s="143">
        <v>2.46</v>
      </c>
      <c r="C102" s="143" t="s">
        <v>16</v>
      </c>
      <c r="D102" s="143">
        <f t="shared" si="2"/>
        <v>2021.760162601626</v>
      </c>
      <c r="E102" s="143">
        <v>4973.53</v>
      </c>
    </row>
    <row r="103" spans="1:5" s="139" customFormat="1" ht="30" x14ac:dyDescent="0.25">
      <c r="A103" s="140" t="s">
        <v>126</v>
      </c>
      <c r="B103" s="143">
        <v>2.4590000000000001</v>
      </c>
      <c r="C103" s="143" t="s">
        <v>16</v>
      </c>
      <c r="D103" s="143">
        <f t="shared" si="2"/>
        <v>2007.9788531923546</v>
      </c>
      <c r="E103" s="143">
        <v>4937.62</v>
      </c>
    </row>
    <row r="104" spans="1:5" s="139" customFormat="1" x14ac:dyDescent="0.25">
      <c r="A104" s="140" t="s">
        <v>374</v>
      </c>
      <c r="B104" s="143">
        <v>0.17</v>
      </c>
      <c r="C104" s="143" t="s">
        <v>16</v>
      </c>
      <c r="D104" s="143">
        <f t="shared" si="2"/>
        <v>3757.5294117647054</v>
      </c>
      <c r="E104" s="143">
        <v>638.78</v>
      </c>
    </row>
    <row r="105" spans="1:5" s="139" customFormat="1" ht="30" x14ac:dyDescent="0.25">
      <c r="A105" s="140" t="s">
        <v>375</v>
      </c>
      <c r="B105" s="143">
        <v>103</v>
      </c>
      <c r="C105" s="143" t="s">
        <v>67</v>
      </c>
      <c r="D105" s="143">
        <f t="shared" si="2"/>
        <v>62.0547572815534</v>
      </c>
      <c r="E105" s="143">
        <v>6391.64</v>
      </c>
    </row>
    <row r="106" spans="1:5" s="139" customFormat="1" ht="30" x14ac:dyDescent="0.25">
      <c r="A106" s="140" t="s">
        <v>218</v>
      </c>
      <c r="B106" s="143">
        <v>14</v>
      </c>
      <c r="C106" s="143" t="s">
        <v>219</v>
      </c>
      <c r="D106" s="143">
        <f t="shared" si="2"/>
        <v>81.385714285714286</v>
      </c>
      <c r="E106" s="143">
        <v>1139.4000000000001</v>
      </c>
    </row>
    <row r="107" spans="1:5" s="139" customFormat="1" x14ac:dyDescent="0.25">
      <c r="A107" s="140" t="s">
        <v>376</v>
      </c>
      <c r="B107" s="143">
        <v>6</v>
      </c>
      <c r="C107" s="143" t="s">
        <v>13</v>
      </c>
      <c r="D107" s="143">
        <f t="shared" ref="D107:D115" si="3">E107/B107</f>
        <v>528.4616666666667</v>
      </c>
      <c r="E107" s="143">
        <v>3170.77</v>
      </c>
    </row>
    <row r="108" spans="1:5" s="139" customFormat="1" ht="30" x14ac:dyDescent="0.25">
      <c r="A108" s="140" t="s">
        <v>377</v>
      </c>
      <c r="B108" s="143">
        <v>10</v>
      </c>
      <c r="C108" s="143" t="s">
        <v>67</v>
      </c>
      <c r="D108" s="143">
        <f t="shared" si="3"/>
        <v>122.875</v>
      </c>
      <c r="E108" s="143">
        <v>1228.75</v>
      </c>
    </row>
    <row r="109" spans="1:5" s="139" customFormat="1" ht="30" x14ac:dyDescent="0.25">
      <c r="A109" s="140" t="s">
        <v>378</v>
      </c>
      <c r="B109" s="143">
        <v>150</v>
      </c>
      <c r="C109" s="143" t="s">
        <v>112</v>
      </c>
      <c r="D109" s="143">
        <f t="shared" si="3"/>
        <v>58.171933333333342</v>
      </c>
      <c r="E109" s="143">
        <v>8725.7900000000009</v>
      </c>
    </row>
    <row r="110" spans="1:5" s="139" customFormat="1" ht="30" x14ac:dyDescent="0.25">
      <c r="A110" s="140" t="s">
        <v>223</v>
      </c>
      <c r="B110" s="143" t="s">
        <v>309</v>
      </c>
      <c r="C110" s="143" t="s">
        <v>16</v>
      </c>
      <c r="D110" s="143">
        <f>E110</f>
        <v>18322.240000000002</v>
      </c>
      <c r="E110" s="143">
        <v>18322.240000000002</v>
      </c>
    </row>
    <row r="111" spans="1:5" s="139" customFormat="1" ht="30" x14ac:dyDescent="0.25">
      <c r="A111" s="140" t="s">
        <v>153</v>
      </c>
      <c r="B111" s="143">
        <v>0.4</v>
      </c>
      <c r="C111" s="143" t="s">
        <v>16</v>
      </c>
      <c r="D111" s="143">
        <f t="shared" si="3"/>
        <v>2064.7749999999996</v>
      </c>
      <c r="E111" s="143">
        <v>825.91</v>
      </c>
    </row>
    <row r="112" spans="1:5" s="139" customFormat="1" x14ac:dyDescent="0.25">
      <c r="A112" s="140" t="s">
        <v>114</v>
      </c>
      <c r="B112" s="143">
        <v>0.02</v>
      </c>
      <c r="C112" s="143" t="s">
        <v>83</v>
      </c>
      <c r="D112" s="143">
        <f t="shared" si="3"/>
        <v>30501</v>
      </c>
      <c r="E112" s="143">
        <v>610.02</v>
      </c>
    </row>
    <row r="113" spans="1:5" s="139" customFormat="1" x14ac:dyDescent="0.25">
      <c r="A113" s="140" t="s">
        <v>225</v>
      </c>
      <c r="B113" s="143">
        <v>0.02</v>
      </c>
      <c r="C113" s="143" t="s">
        <v>83</v>
      </c>
      <c r="D113" s="143">
        <f t="shared" si="3"/>
        <v>37851.5</v>
      </c>
      <c r="E113" s="143">
        <v>757.03</v>
      </c>
    </row>
    <row r="114" spans="1:5" s="139" customFormat="1" x14ac:dyDescent="0.25">
      <c r="A114" s="140" t="s">
        <v>379</v>
      </c>
      <c r="B114" s="143">
        <v>0.01</v>
      </c>
      <c r="C114" s="143" t="s">
        <v>17</v>
      </c>
      <c r="D114" s="143">
        <f t="shared" si="3"/>
        <v>60002.999999999993</v>
      </c>
      <c r="E114" s="143">
        <v>600.03</v>
      </c>
    </row>
    <row r="115" spans="1:5" s="139" customFormat="1" x14ac:dyDescent="0.25">
      <c r="A115" s="140" t="s">
        <v>380</v>
      </c>
      <c r="B115" s="143">
        <v>2.5000000000000001E-2</v>
      </c>
      <c r="C115" s="143" t="s">
        <v>340</v>
      </c>
      <c r="D115" s="143">
        <f t="shared" si="3"/>
        <v>77016</v>
      </c>
      <c r="E115" s="143">
        <v>1925.4</v>
      </c>
    </row>
    <row r="116" spans="1:5" s="139" customFormat="1" ht="28.5" x14ac:dyDescent="0.25">
      <c r="A116" s="144" t="s">
        <v>38</v>
      </c>
      <c r="B116" s="142"/>
      <c r="C116" s="142"/>
      <c r="D116" s="142"/>
      <c r="E116" s="142"/>
    </row>
    <row r="117" spans="1:5" s="139" customFormat="1" ht="30" x14ac:dyDescent="0.25">
      <c r="A117" s="140" t="s">
        <v>57</v>
      </c>
      <c r="B117" s="143" t="s">
        <v>249</v>
      </c>
      <c r="C117" s="143" t="s">
        <v>11</v>
      </c>
      <c r="D117" s="143">
        <f>E117</f>
        <v>10880.26</v>
      </c>
      <c r="E117" s="143">
        <v>10880.26</v>
      </c>
    </row>
    <row r="118" spans="1:5" s="139" customFormat="1" x14ac:dyDescent="0.25">
      <c r="A118" s="144" t="s">
        <v>77</v>
      </c>
      <c r="B118" s="142"/>
      <c r="C118" s="142"/>
      <c r="D118" s="143"/>
      <c r="E118" s="142"/>
    </row>
    <row r="119" spans="1:5" s="139" customFormat="1" x14ac:dyDescent="0.25">
      <c r="A119" s="140" t="s">
        <v>78</v>
      </c>
      <c r="B119" s="143" t="s">
        <v>249</v>
      </c>
      <c r="C119" s="143" t="s">
        <v>11</v>
      </c>
      <c r="D119" s="143">
        <f t="shared" ref="D119:D128" si="4">E119</f>
        <v>21600</v>
      </c>
      <c r="E119" s="143">
        <v>21600</v>
      </c>
    </row>
    <row r="120" spans="1:5" s="139" customFormat="1" ht="42.75" x14ac:dyDescent="0.25">
      <c r="A120" s="144" t="s">
        <v>381</v>
      </c>
      <c r="B120" s="142"/>
      <c r="C120" s="142"/>
      <c r="D120" s="143"/>
      <c r="E120" s="142"/>
    </row>
    <row r="121" spans="1:5" s="139" customFormat="1" x14ac:dyDescent="0.25">
      <c r="A121" s="140" t="s">
        <v>80</v>
      </c>
      <c r="B121" s="143" t="s">
        <v>22</v>
      </c>
      <c r="C121" s="143" t="s">
        <v>11</v>
      </c>
      <c r="D121" s="143">
        <f t="shared" si="4"/>
        <v>8600.8700000000008</v>
      </c>
      <c r="E121" s="143">
        <v>8600.8700000000008</v>
      </c>
    </row>
    <row r="122" spans="1:5" s="139" customFormat="1" ht="30" x14ac:dyDescent="0.25">
      <c r="A122" s="140" t="s">
        <v>382</v>
      </c>
      <c r="B122" s="143" t="s">
        <v>22</v>
      </c>
      <c r="C122" s="143" t="s">
        <v>11</v>
      </c>
      <c r="D122" s="143">
        <f t="shared" si="4"/>
        <v>2131.4899999999998</v>
      </c>
      <c r="E122" s="143">
        <v>2131.4899999999998</v>
      </c>
    </row>
    <row r="123" spans="1:5" s="139" customFormat="1" x14ac:dyDescent="0.25">
      <c r="A123" s="144" t="s">
        <v>299</v>
      </c>
      <c r="B123" s="142"/>
      <c r="C123" s="142"/>
      <c r="D123" s="143"/>
      <c r="E123" s="142"/>
    </row>
    <row r="124" spans="1:5" s="139" customFormat="1" x14ac:dyDescent="0.25">
      <c r="A124" s="140" t="s">
        <v>383</v>
      </c>
      <c r="B124" s="143" t="s">
        <v>309</v>
      </c>
      <c r="C124" s="143" t="s">
        <v>20</v>
      </c>
      <c r="D124" s="143">
        <f t="shared" si="4"/>
        <v>128356.4</v>
      </c>
      <c r="E124" s="143">
        <v>128356.4</v>
      </c>
    </row>
    <row r="125" spans="1:5" s="139" customFormat="1" x14ac:dyDescent="0.25">
      <c r="A125" s="140" t="s">
        <v>384</v>
      </c>
      <c r="B125" s="143" t="s">
        <v>309</v>
      </c>
      <c r="C125" s="143" t="s">
        <v>13</v>
      </c>
      <c r="D125" s="143">
        <f t="shared" si="4"/>
        <v>10032.61</v>
      </c>
      <c r="E125" s="143">
        <v>10032.61</v>
      </c>
    </row>
    <row r="126" spans="1:5" s="139" customFormat="1" x14ac:dyDescent="0.25">
      <c r="A126" s="140" t="s">
        <v>385</v>
      </c>
      <c r="B126" s="143" t="s">
        <v>309</v>
      </c>
      <c r="C126" s="143" t="s">
        <v>13</v>
      </c>
      <c r="D126" s="143">
        <f t="shared" si="4"/>
        <v>28818.639999999999</v>
      </c>
      <c r="E126" s="143">
        <v>28818.639999999999</v>
      </c>
    </row>
    <row r="127" spans="1:5" s="139" customFormat="1" x14ac:dyDescent="0.25">
      <c r="A127" s="140" t="s">
        <v>386</v>
      </c>
      <c r="B127" s="143" t="s">
        <v>309</v>
      </c>
      <c r="C127" s="143" t="s">
        <v>13</v>
      </c>
      <c r="D127" s="143">
        <f t="shared" si="4"/>
        <v>348389.41</v>
      </c>
      <c r="E127" s="143">
        <v>348389.41</v>
      </c>
    </row>
    <row r="128" spans="1:5" s="139" customFormat="1" x14ac:dyDescent="0.25">
      <c r="A128" s="140" t="s">
        <v>387</v>
      </c>
      <c r="B128" s="143" t="s">
        <v>309</v>
      </c>
      <c r="C128" s="143" t="s">
        <v>13</v>
      </c>
      <c r="D128" s="143">
        <f t="shared" si="4"/>
        <v>22528.31</v>
      </c>
      <c r="E128" s="143">
        <v>22528.31</v>
      </c>
    </row>
    <row r="129" spans="1:5" s="1" customFormat="1" ht="14.25" x14ac:dyDescent="0.2">
      <c r="A129" s="35" t="s">
        <v>10</v>
      </c>
      <c r="B129" s="50"/>
      <c r="C129" s="50"/>
      <c r="D129" s="50"/>
      <c r="E129" s="51"/>
    </row>
    <row r="130" spans="1:5" s="1" customFormat="1" x14ac:dyDescent="0.2">
      <c r="A130" s="36" t="s">
        <v>70</v>
      </c>
      <c r="B130" s="52" t="s">
        <v>21</v>
      </c>
      <c r="C130" s="52" t="s">
        <v>11</v>
      </c>
      <c r="D130" s="52">
        <f>E130</f>
        <v>197094.86549999999</v>
      </c>
      <c r="E130" s="53">
        <f>SUM(E16:E128)*15%</f>
        <v>197094.86549999999</v>
      </c>
    </row>
    <row r="131" spans="1:5" s="139" customFormat="1" x14ac:dyDescent="0.25">
      <c r="A131" s="145" t="s">
        <v>24</v>
      </c>
      <c r="B131" s="143"/>
      <c r="C131" s="143"/>
      <c r="D131" s="143"/>
      <c r="E131" s="146">
        <f>SUM(E16:E130)</f>
        <v>1511060.6355000001</v>
      </c>
    </row>
    <row r="132" spans="1:5" s="139" customFormat="1" x14ac:dyDescent="0.25">
      <c r="A132" s="221"/>
      <c r="B132" s="221"/>
      <c r="C132" s="221"/>
      <c r="D132" s="221"/>
      <c r="E132" s="221"/>
    </row>
    <row r="133" spans="1:5" s="139" customFormat="1" x14ac:dyDescent="0.25">
      <c r="A133" s="221"/>
      <c r="B133" s="221"/>
      <c r="C133" s="221"/>
      <c r="D133" s="221"/>
      <c r="E133" s="221"/>
    </row>
    <row r="134" spans="1:5" s="139" customFormat="1" ht="39.75" customHeight="1" x14ac:dyDescent="0.25">
      <c r="A134" s="222" t="s">
        <v>390</v>
      </c>
      <c r="B134" s="222"/>
      <c r="C134" s="222"/>
      <c r="D134" s="222"/>
      <c r="E134" s="222"/>
    </row>
    <row r="135" spans="1:5" s="139" customFormat="1" ht="27.75" customHeight="1" x14ac:dyDescent="0.25">
      <c r="A135" s="222" t="s">
        <v>301</v>
      </c>
      <c r="B135" s="222"/>
      <c r="C135" s="222"/>
      <c r="D135" s="222"/>
      <c r="E135" s="222"/>
    </row>
    <row r="136" spans="1:5" s="139" customFormat="1" ht="24" customHeight="1" x14ac:dyDescent="0.25">
      <c r="A136" s="222" t="s">
        <v>302</v>
      </c>
      <c r="B136" s="222"/>
      <c r="C136" s="222"/>
      <c r="D136" s="222"/>
      <c r="E136" s="222"/>
    </row>
    <row r="137" spans="1:5" s="139" customFormat="1" ht="30.75" customHeight="1" x14ac:dyDescent="0.25">
      <c r="A137" s="222" t="s">
        <v>303</v>
      </c>
      <c r="B137" s="222"/>
      <c r="C137" s="222"/>
      <c r="D137" s="222"/>
      <c r="E137" s="222"/>
    </row>
    <row r="138" spans="1:5" s="139" customFormat="1" x14ac:dyDescent="0.25">
      <c r="A138" s="221"/>
      <c r="B138" s="221"/>
      <c r="C138" s="221"/>
      <c r="D138" s="221"/>
      <c r="E138" s="221"/>
    </row>
    <row r="139" spans="1:5" s="139" customFormat="1" ht="24.75" customHeight="1" x14ac:dyDescent="0.25">
      <c r="B139" s="222"/>
      <c r="C139" s="222"/>
      <c r="D139" s="222"/>
      <c r="E139" s="222"/>
    </row>
    <row r="140" spans="1:5" s="139" customFormat="1" ht="18.75" customHeight="1" x14ac:dyDescent="0.25">
      <c r="A140" s="221" t="s">
        <v>388</v>
      </c>
      <c r="B140" s="221"/>
      <c r="C140" s="221"/>
      <c r="D140" s="221"/>
      <c r="E140" s="221"/>
    </row>
    <row r="141" spans="1:5" s="139" customFormat="1" ht="15.75" customHeight="1" x14ac:dyDescent="0.25">
      <c r="A141" s="221" t="s">
        <v>389</v>
      </c>
      <c r="B141" s="221"/>
      <c r="C141" s="221"/>
      <c r="D141" s="221"/>
      <c r="E141" s="221"/>
    </row>
    <row r="142" spans="1:5" s="139" customFormat="1" ht="10.5" customHeight="1" x14ac:dyDescent="0.25">
      <c r="B142" s="221"/>
      <c r="C142" s="221"/>
      <c r="D142" s="221" t="s">
        <v>26</v>
      </c>
      <c r="E142" s="221"/>
    </row>
    <row r="143" spans="1:5" s="139" customFormat="1" x14ac:dyDescent="0.25">
      <c r="A143" s="221"/>
      <c r="B143" s="221"/>
      <c r="C143" s="221"/>
      <c r="D143" s="221"/>
      <c r="E143" s="221"/>
    </row>
    <row r="144" spans="1:5" s="139" customFormat="1" x14ac:dyDescent="0.25">
      <c r="A144" s="221" t="s">
        <v>304</v>
      </c>
      <c r="B144" s="221"/>
      <c r="C144" s="221"/>
      <c r="D144" s="221"/>
      <c r="E144" s="221"/>
    </row>
    <row r="145" spans="1:5" s="139" customFormat="1" ht="10.5" customHeight="1" x14ac:dyDescent="0.25">
      <c r="B145" s="221"/>
      <c r="C145" s="221"/>
      <c r="D145" s="221" t="s">
        <v>26</v>
      </c>
      <c r="E145" s="221"/>
    </row>
    <row r="146" spans="1:5" s="139" customFormat="1" ht="11.25" customHeight="1" x14ac:dyDescent="0.25">
      <c r="A146" s="221"/>
      <c r="B146" s="221"/>
      <c r="C146" s="221"/>
      <c r="D146" s="221"/>
      <c r="E146" s="221"/>
    </row>
  </sheetData>
  <mergeCells count="31">
    <mergeCell ref="A1:E1"/>
    <mergeCell ref="A2:E2"/>
    <mergeCell ref="B3:E3"/>
    <mergeCell ref="A5:E5"/>
    <mergeCell ref="A4:E4"/>
    <mergeCell ref="A6:D6"/>
    <mergeCell ref="A7:E7"/>
    <mergeCell ref="A8:E8"/>
    <mergeCell ref="A9:E9"/>
    <mergeCell ref="A137:E137"/>
    <mergeCell ref="A10:E10"/>
    <mergeCell ref="A11:E11"/>
    <mergeCell ref="A12:E12"/>
    <mergeCell ref="A13:E13"/>
    <mergeCell ref="A14:E14"/>
    <mergeCell ref="A132:E132"/>
    <mergeCell ref="A133:E133"/>
    <mergeCell ref="A134:E134"/>
    <mergeCell ref="A135:E135"/>
    <mergeCell ref="A136:E136"/>
    <mergeCell ref="A138:E138"/>
    <mergeCell ref="B139:E139"/>
    <mergeCell ref="A140:E140"/>
    <mergeCell ref="A141:E141"/>
    <mergeCell ref="B142:C142"/>
    <mergeCell ref="D142:E142"/>
    <mergeCell ref="A143:E143"/>
    <mergeCell ref="A144:E144"/>
    <mergeCell ref="B145:C145"/>
    <mergeCell ref="D145:E145"/>
    <mergeCell ref="A146:E146"/>
  </mergeCells>
  <pageMargins left="0.11811023622047245" right="0" top="0.15748031496062992" bottom="0" header="0.31496062992125984" footer="0.31496062992125984"/>
  <pageSetup paperSize="9" scale="9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0"/>
  <sheetViews>
    <sheetView tabSelected="1" topLeftCell="A22" workbookViewId="0">
      <selection activeCell="F34" sqref="F34"/>
    </sheetView>
  </sheetViews>
  <sheetFormatPr defaultColWidth="9.140625" defaultRowHeight="15" x14ac:dyDescent="0.25"/>
  <cols>
    <col min="1" max="1" width="12.5703125" style="94" customWidth="1"/>
    <col min="2" max="2" width="14.5703125" style="94" customWidth="1"/>
    <col min="3" max="3" width="19.5703125" style="94" customWidth="1"/>
    <col min="4" max="4" width="14.42578125" style="94" customWidth="1"/>
    <col min="5" max="5" width="18.28515625" style="94" customWidth="1"/>
    <col min="6" max="6" width="16.28515625" style="94" customWidth="1"/>
    <col min="7" max="16384" width="9.140625" style="94"/>
  </cols>
  <sheetData>
    <row r="1" spans="1:19" s="65" customFormat="1" ht="35.25" customHeight="1" x14ac:dyDescent="0.3">
      <c r="A1" s="197" t="s">
        <v>391</v>
      </c>
      <c r="B1" s="197"/>
      <c r="C1" s="197"/>
      <c r="D1" s="197"/>
      <c r="E1" s="197"/>
      <c r="F1" s="197"/>
    </row>
    <row r="2" spans="1:19" s="65" customFormat="1" x14ac:dyDescent="0.25">
      <c r="A2" s="66"/>
      <c r="B2" s="66"/>
      <c r="C2" s="66"/>
      <c r="D2" s="66"/>
      <c r="E2" s="66"/>
      <c r="F2" s="66"/>
    </row>
    <row r="3" spans="1:19" s="65" customFormat="1" ht="19.5" customHeight="1" x14ac:dyDescent="0.25">
      <c r="A3" s="67" t="s">
        <v>392</v>
      </c>
      <c r="B3" s="67"/>
      <c r="C3" s="67"/>
      <c r="D3" s="67"/>
      <c r="E3" s="67"/>
      <c r="F3" s="68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</row>
    <row r="4" spans="1:19" s="65" customFormat="1" ht="19.5" customHeight="1" x14ac:dyDescent="0.25">
      <c r="A4" s="67"/>
      <c r="B4" s="67"/>
      <c r="C4" s="67"/>
      <c r="D4" s="67"/>
      <c r="E4" s="67"/>
      <c r="F4" s="68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</row>
    <row r="5" spans="1:19" s="65" customFormat="1" ht="36.75" customHeight="1" x14ac:dyDescent="0.25">
      <c r="A5" s="198" t="s">
        <v>169</v>
      </c>
      <c r="B5" s="198"/>
      <c r="C5" s="198"/>
      <c r="D5" s="198"/>
      <c r="E5" s="198"/>
      <c r="F5" s="198"/>
      <c r="G5" s="70"/>
      <c r="H5" s="70"/>
      <c r="I5" s="70"/>
      <c r="J5" s="70"/>
      <c r="K5" s="70"/>
      <c r="L5" s="70"/>
      <c r="M5" s="70"/>
      <c r="N5" s="70"/>
      <c r="O5" s="70"/>
      <c r="P5" s="70"/>
      <c r="Q5" s="70"/>
      <c r="R5" s="70"/>
      <c r="S5" s="70"/>
    </row>
    <row r="6" spans="1:19" s="79" customFormat="1" ht="27.75" customHeight="1" x14ac:dyDescent="0.25">
      <c r="A6" s="107" t="s">
        <v>170</v>
      </c>
      <c r="B6" s="107">
        <v>4</v>
      </c>
      <c r="C6" s="107" t="s">
        <v>171</v>
      </c>
      <c r="D6" s="135">
        <v>3559.5</v>
      </c>
      <c r="E6" s="107" t="s">
        <v>172</v>
      </c>
      <c r="F6" s="109">
        <v>1724.7</v>
      </c>
      <c r="G6" s="70"/>
      <c r="H6" s="72"/>
      <c r="I6" s="73"/>
      <c r="J6" s="74"/>
      <c r="K6" s="147"/>
      <c r="L6" s="76"/>
      <c r="M6" s="76"/>
      <c r="N6" s="76"/>
      <c r="O6" s="76"/>
      <c r="P6" s="77"/>
      <c r="Q6" s="199"/>
      <c r="R6" s="200"/>
      <c r="S6" s="78"/>
    </row>
    <row r="7" spans="1:19" s="81" customFormat="1" ht="32.25" customHeight="1" x14ac:dyDescent="0.25">
      <c r="A7" s="107" t="s">
        <v>173</v>
      </c>
      <c r="B7" s="107">
        <v>4</v>
      </c>
      <c r="C7" s="107" t="s">
        <v>174</v>
      </c>
      <c r="D7" s="135">
        <v>387.7</v>
      </c>
      <c r="E7" s="107" t="s">
        <v>175</v>
      </c>
      <c r="F7" s="109">
        <v>1149.8</v>
      </c>
      <c r="G7" s="70"/>
      <c r="H7" s="72"/>
      <c r="I7" s="73"/>
      <c r="J7" s="74"/>
      <c r="K7" s="147"/>
      <c r="L7" s="76"/>
      <c r="M7" s="76"/>
      <c r="N7" s="76"/>
      <c r="O7" s="76"/>
      <c r="P7" s="77"/>
      <c r="Q7" s="199"/>
      <c r="R7" s="201"/>
      <c r="S7" s="80"/>
    </row>
    <row r="8" spans="1:19" s="81" customFormat="1" ht="45.75" customHeight="1" x14ac:dyDescent="0.25">
      <c r="A8" s="107" t="s">
        <v>176</v>
      </c>
      <c r="B8" s="107">
        <v>60</v>
      </c>
      <c r="C8" s="107" t="s">
        <v>177</v>
      </c>
      <c r="D8" s="109">
        <v>423.1</v>
      </c>
      <c r="E8" s="107" t="s">
        <v>178</v>
      </c>
      <c r="F8" s="109">
        <v>886.9</v>
      </c>
      <c r="G8" s="70"/>
      <c r="H8" s="72"/>
      <c r="I8" s="73"/>
      <c r="J8" s="74"/>
      <c r="K8" s="147"/>
      <c r="L8" s="76"/>
      <c r="M8" s="76"/>
      <c r="N8" s="76"/>
      <c r="O8" s="76"/>
      <c r="P8" s="77"/>
      <c r="Q8" s="199"/>
      <c r="R8" s="200"/>
      <c r="S8" s="80"/>
    </row>
    <row r="9" spans="1:19" s="81" customFormat="1" ht="33.75" customHeight="1" x14ac:dyDescent="0.25">
      <c r="A9" s="71"/>
      <c r="B9" s="74"/>
      <c r="C9" s="71"/>
      <c r="D9" s="82"/>
      <c r="E9" s="74"/>
      <c r="F9" s="83"/>
      <c r="G9" s="70"/>
      <c r="H9" s="72"/>
      <c r="I9" s="73"/>
      <c r="J9" s="74"/>
      <c r="K9" s="147"/>
      <c r="L9" s="76"/>
      <c r="M9" s="76"/>
      <c r="N9" s="76"/>
      <c r="O9" s="76"/>
      <c r="P9" s="70"/>
      <c r="Q9" s="147"/>
      <c r="R9" s="148"/>
      <c r="S9" s="70"/>
    </row>
    <row r="10" spans="1:19" s="87" customFormat="1" ht="15" customHeight="1" thickBot="1" x14ac:dyDescent="0.3">
      <c r="A10" s="85"/>
      <c r="B10" s="85"/>
      <c r="C10" s="85"/>
      <c r="D10" s="85"/>
      <c r="E10" s="85"/>
      <c r="F10" s="149"/>
      <c r="G10" s="65"/>
      <c r="H10" s="65"/>
      <c r="I10" s="65"/>
      <c r="J10" s="65"/>
      <c r="K10" s="65"/>
      <c r="L10" s="65"/>
      <c r="M10" s="65"/>
      <c r="N10" s="65"/>
      <c r="O10" s="65"/>
      <c r="P10" s="65"/>
      <c r="Q10" s="65"/>
      <c r="R10" s="65"/>
      <c r="S10" s="65"/>
    </row>
    <row r="11" spans="1:19" s="87" customFormat="1" ht="30" customHeight="1" x14ac:dyDescent="0.25">
      <c r="A11" s="194" t="s">
        <v>179</v>
      </c>
      <c r="B11" s="195"/>
      <c r="C11" s="195"/>
      <c r="D11" s="195"/>
      <c r="E11" s="196"/>
      <c r="F11" s="88" t="s">
        <v>180</v>
      </c>
      <c r="G11" s="89"/>
      <c r="H11" s="89"/>
      <c r="I11" s="89"/>
      <c r="J11" s="89"/>
      <c r="K11" s="89"/>
      <c r="L11" s="89"/>
      <c r="M11" s="89"/>
      <c r="N11" s="89"/>
      <c r="O11" s="89"/>
      <c r="P11" s="89"/>
      <c r="Q11" s="89"/>
      <c r="R11" s="89"/>
      <c r="S11" s="89"/>
    </row>
    <row r="12" spans="1:19" s="115" customFormat="1" ht="30" customHeight="1" x14ac:dyDescent="0.25">
      <c r="A12" s="202" t="s">
        <v>182</v>
      </c>
      <c r="B12" s="203"/>
      <c r="C12" s="203"/>
      <c r="D12" s="203"/>
      <c r="E12" s="204"/>
      <c r="F12" s="113">
        <v>212291.69249999966</v>
      </c>
      <c r="G12" s="151"/>
    </row>
    <row r="13" spans="1:19" s="115" customFormat="1" ht="30" customHeight="1" x14ac:dyDescent="0.25">
      <c r="A13" s="202" t="s">
        <v>183</v>
      </c>
      <c r="B13" s="203"/>
      <c r="C13" s="203"/>
      <c r="D13" s="203"/>
      <c r="E13" s="204"/>
      <c r="F13" s="113">
        <v>555121.65999999992</v>
      </c>
    </row>
    <row r="14" spans="1:19" s="115" customFormat="1" ht="30" customHeight="1" x14ac:dyDescent="0.25">
      <c r="A14" s="202" t="s">
        <v>184</v>
      </c>
      <c r="B14" s="203"/>
      <c r="C14" s="203"/>
      <c r="D14" s="203"/>
      <c r="E14" s="204"/>
      <c r="F14" s="116">
        <f>SUM(F15:F17)</f>
        <v>975434.33</v>
      </c>
    </row>
    <row r="15" spans="1:19" s="87" customFormat="1" ht="28.5" customHeight="1" x14ac:dyDescent="0.25">
      <c r="A15" s="208" t="s">
        <v>185</v>
      </c>
      <c r="B15" s="209"/>
      <c r="C15" s="209"/>
      <c r="D15" s="209"/>
      <c r="E15" s="210"/>
      <c r="F15" s="90">
        <v>570268.1</v>
      </c>
    </row>
    <row r="16" spans="1:19" s="87" customFormat="1" ht="24.75" customHeight="1" x14ac:dyDescent="0.25">
      <c r="A16" s="208" t="s">
        <v>186</v>
      </c>
      <c r="B16" s="209"/>
      <c r="C16" s="209"/>
      <c r="D16" s="209"/>
      <c r="E16" s="210"/>
      <c r="F16" s="90">
        <v>129256.23</v>
      </c>
    </row>
    <row r="17" spans="1:19" s="87" customFormat="1" ht="30" customHeight="1" x14ac:dyDescent="0.25">
      <c r="A17" s="208" t="s">
        <v>187</v>
      </c>
      <c r="B17" s="209"/>
      <c r="C17" s="209"/>
      <c r="D17" s="209"/>
      <c r="E17" s="210"/>
      <c r="F17" s="90">
        <v>275910</v>
      </c>
    </row>
    <row r="18" spans="1:19" s="115" customFormat="1" ht="30" customHeight="1" x14ac:dyDescent="0.25">
      <c r="A18" s="202" t="s">
        <v>188</v>
      </c>
      <c r="B18" s="203"/>
      <c r="C18" s="203"/>
      <c r="D18" s="203"/>
      <c r="E18" s="204"/>
      <c r="F18" s="116">
        <f>SUM(F19:F21)</f>
        <v>926175.71000000008</v>
      </c>
    </row>
    <row r="19" spans="1:19" s="87" customFormat="1" ht="30" customHeight="1" x14ac:dyDescent="0.25">
      <c r="A19" s="208" t="s">
        <v>185</v>
      </c>
      <c r="B19" s="209"/>
      <c r="C19" s="209"/>
      <c r="D19" s="209"/>
      <c r="E19" s="210"/>
      <c r="F19" s="90">
        <v>624127.41</v>
      </c>
    </row>
    <row r="20" spans="1:19" s="87" customFormat="1" ht="30" customHeight="1" x14ac:dyDescent="0.25">
      <c r="A20" s="208" t="s">
        <v>186</v>
      </c>
      <c r="B20" s="209"/>
      <c r="C20" s="209"/>
      <c r="D20" s="209"/>
      <c r="E20" s="210"/>
      <c r="F20" s="90">
        <v>83207.3</v>
      </c>
    </row>
    <row r="21" spans="1:19" s="91" customFormat="1" ht="30" customHeight="1" x14ac:dyDescent="0.2">
      <c r="A21" s="208" t="s">
        <v>187</v>
      </c>
      <c r="B21" s="209"/>
      <c r="C21" s="209"/>
      <c r="D21" s="209"/>
      <c r="E21" s="210"/>
      <c r="F21" s="90">
        <v>218841</v>
      </c>
      <c r="G21" s="87"/>
      <c r="H21" s="87"/>
      <c r="I21" s="87"/>
      <c r="J21" s="87"/>
      <c r="K21" s="87"/>
      <c r="L21" s="87"/>
      <c r="M21" s="87"/>
      <c r="N21" s="87"/>
      <c r="O21" s="87"/>
      <c r="P21" s="87"/>
      <c r="Q21" s="87"/>
      <c r="R21" s="87"/>
      <c r="S21" s="87"/>
    </row>
    <row r="22" spans="1:19" s="117" customFormat="1" ht="30" customHeight="1" x14ac:dyDescent="0.25">
      <c r="A22" s="202" t="s">
        <v>189</v>
      </c>
      <c r="B22" s="203"/>
      <c r="C22" s="203"/>
      <c r="D22" s="203"/>
      <c r="E22" s="204"/>
      <c r="F22" s="116">
        <f>F12+F18</f>
        <v>1138467.4024999999</v>
      </c>
      <c r="G22" s="115"/>
      <c r="H22" s="115"/>
      <c r="I22" s="115"/>
      <c r="J22" s="115"/>
      <c r="K22" s="115"/>
      <c r="L22" s="115"/>
      <c r="M22" s="115"/>
      <c r="N22" s="115"/>
      <c r="O22" s="115"/>
      <c r="P22" s="115"/>
      <c r="Q22" s="115"/>
      <c r="R22" s="115"/>
      <c r="S22" s="115"/>
    </row>
    <row r="23" spans="1:19" s="117" customFormat="1" ht="30" customHeight="1" x14ac:dyDescent="0.25">
      <c r="A23" s="202" t="s">
        <v>190</v>
      </c>
      <c r="B23" s="203"/>
      <c r="C23" s="203"/>
      <c r="D23" s="203"/>
      <c r="E23" s="204"/>
      <c r="F23" s="116">
        <f>акт21!E97</f>
        <v>911815.48450000049</v>
      </c>
      <c r="G23" s="151"/>
      <c r="H23" s="115"/>
      <c r="I23" s="115"/>
      <c r="J23" s="115"/>
      <c r="K23" s="115"/>
      <c r="L23" s="115"/>
      <c r="M23" s="115"/>
      <c r="N23" s="115"/>
      <c r="O23" s="115"/>
      <c r="P23" s="115"/>
      <c r="Q23" s="115"/>
      <c r="R23" s="115"/>
      <c r="S23" s="115"/>
    </row>
    <row r="24" spans="1:19" s="117" customFormat="1" ht="30" customHeight="1" x14ac:dyDescent="0.25">
      <c r="A24" s="202" t="s">
        <v>317</v>
      </c>
      <c r="B24" s="203"/>
      <c r="C24" s="203"/>
      <c r="D24" s="203"/>
      <c r="E24" s="204"/>
      <c r="F24" s="116">
        <f>F22-F23</f>
        <v>226651.91799999936</v>
      </c>
      <c r="G24" s="115"/>
      <c r="H24" s="115"/>
      <c r="I24" s="115"/>
      <c r="J24" s="115"/>
      <c r="K24" s="115"/>
      <c r="L24" s="115"/>
      <c r="M24" s="115"/>
      <c r="N24" s="115"/>
      <c r="O24" s="115"/>
      <c r="P24" s="115"/>
      <c r="Q24" s="115"/>
      <c r="R24" s="115"/>
      <c r="S24" s="115"/>
    </row>
    <row r="25" spans="1:19" s="117" customFormat="1" ht="30" customHeight="1" x14ac:dyDescent="0.25">
      <c r="A25" s="202" t="s">
        <v>192</v>
      </c>
      <c r="B25" s="203"/>
      <c r="C25" s="203"/>
      <c r="D25" s="203"/>
      <c r="E25" s="204"/>
      <c r="F25" s="113">
        <f>F13+F14-F18</f>
        <v>604380.27999999968</v>
      </c>
      <c r="G25" s="115"/>
      <c r="H25" s="115"/>
      <c r="I25" s="115"/>
      <c r="J25" s="115"/>
      <c r="K25" s="115"/>
      <c r="L25" s="115"/>
      <c r="M25" s="115"/>
      <c r="N25" s="115"/>
      <c r="O25" s="115"/>
      <c r="P25" s="115"/>
      <c r="Q25" s="115"/>
      <c r="R25" s="115"/>
      <c r="S25" s="115"/>
    </row>
    <row r="26" spans="1:19" s="91" customFormat="1" ht="11.45" customHeight="1" x14ac:dyDescent="0.25">
      <c r="A26" s="92"/>
      <c r="B26" s="92"/>
      <c r="C26" s="92"/>
      <c r="D26" s="92"/>
      <c r="E26" s="92"/>
      <c r="F26" s="92"/>
    </row>
    <row r="27" spans="1:19" s="93" customFormat="1" ht="34.5" customHeight="1" x14ac:dyDescent="0.2">
      <c r="A27" s="211" t="s">
        <v>193</v>
      </c>
      <c r="B27" s="211"/>
      <c r="C27" s="211"/>
      <c r="D27" s="211"/>
    </row>
    <row r="28" spans="1:19" s="65" customFormat="1" ht="21.75" hidden="1" customHeight="1" x14ac:dyDescent="0.25">
      <c r="A28" s="212" t="s">
        <v>426</v>
      </c>
      <c r="B28" s="212"/>
      <c r="C28" s="212"/>
      <c r="D28" s="212"/>
    </row>
    <row r="29" spans="1:19" s="65" customFormat="1" ht="22.5" customHeight="1" x14ac:dyDescent="0.25">
      <c r="A29" s="211" t="s">
        <v>44</v>
      </c>
      <c r="B29" s="211"/>
      <c r="C29" s="211"/>
      <c r="D29" s="211"/>
    </row>
    <row r="30" spans="1:19" s="65" customFormat="1" ht="22.5" customHeight="1" x14ac:dyDescent="0.25">
      <c r="A30" s="211" t="s">
        <v>45</v>
      </c>
      <c r="B30" s="211"/>
      <c r="C30" s="211"/>
      <c r="D30" s="66"/>
    </row>
  </sheetData>
  <mergeCells count="24"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</mergeCells>
  <pageMargins left="0.7" right="0.7" top="0.75" bottom="0.75" header="0.3" footer="0.3"/>
  <pageSetup paperSize="9" scale="8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09"/>
  <sheetViews>
    <sheetView topLeftCell="A85" workbookViewId="0">
      <selection activeCell="E61" sqref="E61"/>
    </sheetView>
  </sheetViews>
  <sheetFormatPr defaultColWidth="8.140625" defaultRowHeight="15" x14ac:dyDescent="0.25"/>
  <cols>
    <col min="1" max="1" width="62.85546875" style="150" customWidth="1"/>
    <col min="2" max="2" width="16.7109375" style="150" customWidth="1"/>
    <col min="3" max="3" width="15" style="150" customWidth="1"/>
    <col min="4" max="4" width="17.5703125" style="150" customWidth="1"/>
    <col min="5" max="5" width="15.85546875" style="150" customWidth="1"/>
    <col min="6" max="6" width="9.42578125" style="150" bestFit="1" customWidth="1"/>
    <col min="7" max="255" width="8.140625" style="150"/>
    <col min="256" max="256" width="8.7109375" style="150" customWidth="1"/>
    <col min="257" max="257" width="31.5703125" style="150" customWidth="1"/>
    <col min="258" max="258" width="13.85546875" style="150" customWidth="1"/>
    <col min="259" max="259" width="19.140625" style="150" customWidth="1"/>
    <col min="260" max="260" width="17.5703125" style="150" customWidth="1"/>
    <col min="261" max="261" width="14.7109375" style="150" customWidth="1"/>
    <col min="262" max="511" width="8.140625" style="150"/>
    <col min="512" max="512" width="8.7109375" style="150" customWidth="1"/>
    <col min="513" max="513" width="31.5703125" style="150" customWidth="1"/>
    <col min="514" max="514" width="13.85546875" style="150" customWidth="1"/>
    <col min="515" max="515" width="19.140625" style="150" customWidth="1"/>
    <col min="516" max="516" width="17.5703125" style="150" customWidth="1"/>
    <col min="517" max="517" width="14.7109375" style="150" customWidth="1"/>
    <col min="518" max="767" width="8.140625" style="150"/>
    <col min="768" max="768" width="8.7109375" style="150" customWidth="1"/>
    <col min="769" max="769" width="31.5703125" style="150" customWidth="1"/>
    <col min="770" max="770" width="13.85546875" style="150" customWidth="1"/>
    <col min="771" max="771" width="19.140625" style="150" customWidth="1"/>
    <col min="772" max="772" width="17.5703125" style="150" customWidth="1"/>
    <col min="773" max="773" width="14.7109375" style="150" customWidth="1"/>
    <col min="774" max="1023" width="8.140625" style="150"/>
    <col min="1024" max="1024" width="8.7109375" style="150" customWidth="1"/>
    <col min="1025" max="1025" width="31.5703125" style="150" customWidth="1"/>
    <col min="1026" max="1026" width="13.85546875" style="150" customWidth="1"/>
    <col min="1027" max="1027" width="19.140625" style="150" customWidth="1"/>
    <col min="1028" max="1028" width="17.5703125" style="150" customWidth="1"/>
    <col min="1029" max="1029" width="14.7109375" style="150" customWidth="1"/>
    <col min="1030" max="1279" width="8.140625" style="150"/>
    <col min="1280" max="1280" width="8.7109375" style="150" customWidth="1"/>
    <col min="1281" max="1281" width="31.5703125" style="150" customWidth="1"/>
    <col min="1282" max="1282" width="13.85546875" style="150" customWidth="1"/>
    <col min="1283" max="1283" width="19.140625" style="150" customWidth="1"/>
    <col min="1284" max="1284" width="17.5703125" style="150" customWidth="1"/>
    <col min="1285" max="1285" width="14.7109375" style="150" customWidth="1"/>
    <col min="1286" max="1535" width="8.140625" style="150"/>
    <col min="1536" max="1536" width="8.7109375" style="150" customWidth="1"/>
    <col min="1537" max="1537" width="31.5703125" style="150" customWidth="1"/>
    <col min="1538" max="1538" width="13.85546875" style="150" customWidth="1"/>
    <col min="1539" max="1539" width="19.140625" style="150" customWidth="1"/>
    <col min="1540" max="1540" width="17.5703125" style="150" customWidth="1"/>
    <col min="1541" max="1541" width="14.7109375" style="150" customWidth="1"/>
    <col min="1542" max="1791" width="8.140625" style="150"/>
    <col min="1792" max="1792" width="8.7109375" style="150" customWidth="1"/>
    <col min="1793" max="1793" width="31.5703125" style="150" customWidth="1"/>
    <col min="1794" max="1794" width="13.85546875" style="150" customWidth="1"/>
    <col min="1795" max="1795" width="19.140625" style="150" customWidth="1"/>
    <col min="1796" max="1796" width="17.5703125" style="150" customWidth="1"/>
    <col min="1797" max="1797" width="14.7109375" style="150" customWidth="1"/>
    <col min="1798" max="2047" width="8.140625" style="150"/>
    <col min="2048" max="2048" width="8.7109375" style="150" customWidth="1"/>
    <col min="2049" max="2049" width="31.5703125" style="150" customWidth="1"/>
    <col min="2050" max="2050" width="13.85546875" style="150" customWidth="1"/>
    <col min="2051" max="2051" width="19.140625" style="150" customWidth="1"/>
    <col min="2052" max="2052" width="17.5703125" style="150" customWidth="1"/>
    <col min="2053" max="2053" width="14.7109375" style="150" customWidth="1"/>
    <col min="2054" max="2303" width="8.140625" style="150"/>
    <col min="2304" max="2304" width="8.7109375" style="150" customWidth="1"/>
    <col min="2305" max="2305" width="31.5703125" style="150" customWidth="1"/>
    <col min="2306" max="2306" width="13.85546875" style="150" customWidth="1"/>
    <col min="2307" max="2307" width="19.140625" style="150" customWidth="1"/>
    <col min="2308" max="2308" width="17.5703125" style="150" customWidth="1"/>
    <col min="2309" max="2309" width="14.7109375" style="150" customWidth="1"/>
    <col min="2310" max="2559" width="8.140625" style="150"/>
    <col min="2560" max="2560" width="8.7109375" style="150" customWidth="1"/>
    <col min="2561" max="2561" width="31.5703125" style="150" customWidth="1"/>
    <col min="2562" max="2562" width="13.85546875" style="150" customWidth="1"/>
    <col min="2563" max="2563" width="19.140625" style="150" customWidth="1"/>
    <col min="2564" max="2564" width="17.5703125" style="150" customWidth="1"/>
    <col min="2565" max="2565" width="14.7109375" style="150" customWidth="1"/>
    <col min="2566" max="2815" width="8.140625" style="150"/>
    <col min="2816" max="2816" width="8.7109375" style="150" customWidth="1"/>
    <col min="2817" max="2817" width="31.5703125" style="150" customWidth="1"/>
    <col min="2818" max="2818" width="13.85546875" style="150" customWidth="1"/>
    <col min="2819" max="2819" width="19.140625" style="150" customWidth="1"/>
    <col min="2820" max="2820" width="17.5703125" style="150" customWidth="1"/>
    <col min="2821" max="2821" width="14.7109375" style="150" customWidth="1"/>
    <col min="2822" max="3071" width="8.140625" style="150"/>
    <col min="3072" max="3072" width="8.7109375" style="150" customWidth="1"/>
    <col min="3073" max="3073" width="31.5703125" style="150" customWidth="1"/>
    <col min="3074" max="3074" width="13.85546875" style="150" customWidth="1"/>
    <col min="3075" max="3075" width="19.140625" style="150" customWidth="1"/>
    <col min="3076" max="3076" width="17.5703125" style="150" customWidth="1"/>
    <col min="3077" max="3077" width="14.7109375" style="150" customWidth="1"/>
    <col min="3078" max="3327" width="8.140625" style="150"/>
    <col min="3328" max="3328" width="8.7109375" style="150" customWidth="1"/>
    <col min="3329" max="3329" width="31.5703125" style="150" customWidth="1"/>
    <col min="3330" max="3330" width="13.85546875" style="150" customWidth="1"/>
    <col min="3331" max="3331" width="19.140625" style="150" customWidth="1"/>
    <col min="3332" max="3332" width="17.5703125" style="150" customWidth="1"/>
    <col min="3333" max="3333" width="14.7109375" style="150" customWidth="1"/>
    <col min="3334" max="3583" width="8.140625" style="150"/>
    <col min="3584" max="3584" width="8.7109375" style="150" customWidth="1"/>
    <col min="3585" max="3585" width="31.5703125" style="150" customWidth="1"/>
    <col min="3586" max="3586" width="13.85546875" style="150" customWidth="1"/>
    <col min="3587" max="3587" width="19.140625" style="150" customWidth="1"/>
    <col min="3588" max="3588" width="17.5703125" style="150" customWidth="1"/>
    <col min="3589" max="3589" width="14.7109375" style="150" customWidth="1"/>
    <col min="3590" max="3839" width="8.140625" style="150"/>
    <col min="3840" max="3840" width="8.7109375" style="150" customWidth="1"/>
    <col min="3841" max="3841" width="31.5703125" style="150" customWidth="1"/>
    <col min="3842" max="3842" width="13.85546875" style="150" customWidth="1"/>
    <col min="3843" max="3843" width="19.140625" style="150" customWidth="1"/>
    <col min="3844" max="3844" width="17.5703125" style="150" customWidth="1"/>
    <col min="3845" max="3845" width="14.7109375" style="150" customWidth="1"/>
    <col min="3846" max="4095" width="8.140625" style="150"/>
    <col min="4096" max="4096" width="8.7109375" style="150" customWidth="1"/>
    <col min="4097" max="4097" width="31.5703125" style="150" customWidth="1"/>
    <col min="4098" max="4098" width="13.85546875" style="150" customWidth="1"/>
    <col min="4099" max="4099" width="19.140625" style="150" customWidth="1"/>
    <col min="4100" max="4100" width="17.5703125" style="150" customWidth="1"/>
    <col min="4101" max="4101" width="14.7109375" style="150" customWidth="1"/>
    <col min="4102" max="4351" width="8.140625" style="150"/>
    <col min="4352" max="4352" width="8.7109375" style="150" customWidth="1"/>
    <col min="4353" max="4353" width="31.5703125" style="150" customWidth="1"/>
    <col min="4354" max="4354" width="13.85546875" style="150" customWidth="1"/>
    <col min="4355" max="4355" width="19.140625" style="150" customWidth="1"/>
    <col min="4356" max="4356" width="17.5703125" style="150" customWidth="1"/>
    <col min="4357" max="4357" width="14.7109375" style="150" customWidth="1"/>
    <col min="4358" max="4607" width="8.140625" style="150"/>
    <col min="4608" max="4608" width="8.7109375" style="150" customWidth="1"/>
    <col min="4609" max="4609" width="31.5703125" style="150" customWidth="1"/>
    <col min="4610" max="4610" width="13.85546875" style="150" customWidth="1"/>
    <col min="4611" max="4611" width="19.140625" style="150" customWidth="1"/>
    <col min="4612" max="4612" width="17.5703125" style="150" customWidth="1"/>
    <col min="4613" max="4613" width="14.7109375" style="150" customWidth="1"/>
    <col min="4614" max="4863" width="8.140625" style="150"/>
    <col min="4864" max="4864" width="8.7109375" style="150" customWidth="1"/>
    <col min="4865" max="4865" width="31.5703125" style="150" customWidth="1"/>
    <col min="4866" max="4866" width="13.85546875" style="150" customWidth="1"/>
    <col min="4867" max="4867" width="19.140625" style="150" customWidth="1"/>
    <col min="4868" max="4868" width="17.5703125" style="150" customWidth="1"/>
    <col min="4869" max="4869" width="14.7109375" style="150" customWidth="1"/>
    <col min="4870" max="5119" width="8.140625" style="150"/>
    <col min="5120" max="5120" width="8.7109375" style="150" customWidth="1"/>
    <col min="5121" max="5121" width="31.5703125" style="150" customWidth="1"/>
    <col min="5122" max="5122" width="13.85546875" style="150" customWidth="1"/>
    <col min="5123" max="5123" width="19.140625" style="150" customWidth="1"/>
    <col min="5124" max="5124" width="17.5703125" style="150" customWidth="1"/>
    <col min="5125" max="5125" width="14.7109375" style="150" customWidth="1"/>
    <col min="5126" max="5375" width="8.140625" style="150"/>
    <col min="5376" max="5376" width="8.7109375" style="150" customWidth="1"/>
    <col min="5377" max="5377" width="31.5703125" style="150" customWidth="1"/>
    <col min="5378" max="5378" width="13.85546875" style="150" customWidth="1"/>
    <col min="5379" max="5379" width="19.140625" style="150" customWidth="1"/>
    <col min="5380" max="5380" width="17.5703125" style="150" customWidth="1"/>
    <col min="5381" max="5381" width="14.7109375" style="150" customWidth="1"/>
    <col min="5382" max="5631" width="8.140625" style="150"/>
    <col min="5632" max="5632" width="8.7109375" style="150" customWidth="1"/>
    <col min="5633" max="5633" width="31.5703125" style="150" customWidth="1"/>
    <col min="5634" max="5634" width="13.85546875" style="150" customWidth="1"/>
    <col min="5635" max="5635" width="19.140625" style="150" customWidth="1"/>
    <col min="5636" max="5636" width="17.5703125" style="150" customWidth="1"/>
    <col min="5637" max="5637" width="14.7109375" style="150" customWidth="1"/>
    <col min="5638" max="5887" width="8.140625" style="150"/>
    <col min="5888" max="5888" width="8.7109375" style="150" customWidth="1"/>
    <col min="5889" max="5889" width="31.5703125" style="150" customWidth="1"/>
    <col min="5890" max="5890" width="13.85546875" style="150" customWidth="1"/>
    <col min="5891" max="5891" width="19.140625" style="150" customWidth="1"/>
    <col min="5892" max="5892" width="17.5703125" style="150" customWidth="1"/>
    <col min="5893" max="5893" width="14.7109375" style="150" customWidth="1"/>
    <col min="5894" max="6143" width="8.140625" style="150"/>
    <col min="6144" max="6144" width="8.7109375" style="150" customWidth="1"/>
    <col min="6145" max="6145" width="31.5703125" style="150" customWidth="1"/>
    <col min="6146" max="6146" width="13.85546875" style="150" customWidth="1"/>
    <col min="6147" max="6147" width="19.140625" style="150" customWidth="1"/>
    <col min="6148" max="6148" width="17.5703125" style="150" customWidth="1"/>
    <col min="6149" max="6149" width="14.7109375" style="150" customWidth="1"/>
    <col min="6150" max="6399" width="8.140625" style="150"/>
    <col min="6400" max="6400" width="8.7109375" style="150" customWidth="1"/>
    <col min="6401" max="6401" width="31.5703125" style="150" customWidth="1"/>
    <col min="6402" max="6402" width="13.85546875" style="150" customWidth="1"/>
    <col min="6403" max="6403" width="19.140625" style="150" customWidth="1"/>
    <col min="6404" max="6404" width="17.5703125" style="150" customWidth="1"/>
    <col min="6405" max="6405" width="14.7109375" style="150" customWidth="1"/>
    <col min="6406" max="6655" width="8.140625" style="150"/>
    <col min="6656" max="6656" width="8.7109375" style="150" customWidth="1"/>
    <col min="6657" max="6657" width="31.5703125" style="150" customWidth="1"/>
    <col min="6658" max="6658" width="13.85546875" style="150" customWidth="1"/>
    <col min="6659" max="6659" width="19.140625" style="150" customWidth="1"/>
    <col min="6660" max="6660" width="17.5703125" style="150" customWidth="1"/>
    <col min="6661" max="6661" width="14.7109375" style="150" customWidth="1"/>
    <col min="6662" max="6911" width="8.140625" style="150"/>
    <col min="6912" max="6912" width="8.7109375" style="150" customWidth="1"/>
    <col min="6913" max="6913" width="31.5703125" style="150" customWidth="1"/>
    <col min="6914" max="6914" width="13.85546875" style="150" customWidth="1"/>
    <col min="6915" max="6915" width="19.140625" style="150" customWidth="1"/>
    <col min="6916" max="6916" width="17.5703125" style="150" customWidth="1"/>
    <col min="6917" max="6917" width="14.7109375" style="150" customWidth="1"/>
    <col min="6918" max="7167" width="8.140625" style="150"/>
    <col min="7168" max="7168" width="8.7109375" style="150" customWidth="1"/>
    <col min="7169" max="7169" width="31.5703125" style="150" customWidth="1"/>
    <col min="7170" max="7170" width="13.85546875" style="150" customWidth="1"/>
    <col min="7171" max="7171" width="19.140625" style="150" customWidth="1"/>
    <col min="7172" max="7172" width="17.5703125" style="150" customWidth="1"/>
    <col min="7173" max="7173" width="14.7109375" style="150" customWidth="1"/>
    <col min="7174" max="7423" width="8.140625" style="150"/>
    <col min="7424" max="7424" width="8.7109375" style="150" customWidth="1"/>
    <col min="7425" max="7425" width="31.5703125" style="150" customWidth="1"/>
    <col min="7426" max="7426" width="13.85546875" style="150" customWidth="1"/>
    <col min="7427" max="7427" width="19.140625" style="150" customWidth="1"/>
    <col min="7428" max="7428" width="17.5703125" style="150" customWidth="1"/>
    <col min="7429" max="7429" width="14.7109375" style="150" customWidth="1"/>
    <col min="7430" max="7679" width="8.140625" style="150"/>
    <col min="7680" max="7680" width="8.7109375" style="150" customWidth="1"/>
    <col min="7681" max="7681" width="31.5703125" style="150" customWidth="1"/>
    <col min="7682" max="7682" width="13.85546875" style="150" customWidth="1"/>
    <col min="7683" max="7683" width="19.140625" style="150" customWidth="1"/>
    <col min="7684" max="7684" width="17.5703125" style="150" customWidth="1"/>
    <col min="7685" max="7685" width="14.7109375" style="150" customWidth="1"/>
    <col min="7686" max="7935" width="8.140625" style="150"/>
    <col min="7936" max="7936" width="8.7109375" style="150" customWidth="1"/>
    <col min="7937" max="7937" width="31.5703125" style="150" customWidth="1"/>
    <col min="7938" max="7938" width="13.85546875" style="150" customWidth="1"/>
    <col min="7939" max="7939" width="19.140625" style="150" customWidth="1"/>
    <col min="7940" max="7940" width="17.5703125" style="150" customWidth="1"/>
    <col min="7941" max="7941" width="14.7109375" style="150" customWidth="1"/>
    <col min="7942" max="8191" width="8.140625" style="150"/>
    <col min="8192" max="8192" width="8.7109375" style="150" customWidth="1"/>
    <col min="8193" max="8193" width="31.5703125" style="150" customWidth="1"/>
    <col min="8194" max="8194" width="13.85546875" style="150" customWidth="1"/>
    <col min="8195" max="8195" width="19.140625" style="150" customWidth="1"/>
    <col min="8196" max="8196" width="17.5703125" style="150" customWidth="1"/>
    <col min="8197" max="8197" width="14.7109375" style="150" customWidth="1"/>
    <col min="8198" max="8447" width="8.140625" style="150"/>
    <col min="8448" max="8448" width="8.7109375" style="150" customWidth="1"/>
    <col min="8449" max="8449" width="31.5703125" style="150" customWidth="1"/>
    <col min="8450" max="8450" width="13.85546875" style="150" customWidth="1"/>
    <col min="8451" max="8451" width="19.140625" style="150" customWidth="1"/>
    <col min="8452" max="8452" width="17.5703125" style="150" customWidth="1"/>
    <col min="8453" max="8453" width="14.7109375" style="150" customWidth="1"/>
    <col min="8454" max="8703" width="8.140625" style="150"/>
    <col min="8704" max="8704" width="8.7109375" style="150" customWidth="1"/>
    <col min="8705" max="8705" width="31.5703125" style="150" customWidth="1"/>
    <col min="8706" max="8706" width="13.85546875" style="150" customWidth="1"/>
    <col min="8707" max="8707" width="19.140625" style="150" customWidth="1"/>
    <col min="8708" max="8708" width="17.5703125" style="150" customWidth="1"/>
    <col min="8709" max="8709" width="14.7109375" style="150" customWidth="1"/>
    <col min="8710" max="8959" width="8.140625" style="150"/>
    <col min="8960" max="8960" width="8.7109375" style="150" customWidth="1"/>
    <col min="8961" max="8961" width="31.5703125" style="150" customWidth="1"/>
    <col min="8962" max="8962" width="13.85546875" style="150" customWidth="1"/>
    <col min="8963" max="8963" width="19.140625" style="150" customWidth="1"/>
    <col min="8964" max="8964" width="17.5703125" style="150" customWidth="1"/>
    <col min="8965" max="8965" width="14.7109375" style="150" customWidth="1"/>
    <col min="8966" max="9215" width="8.140625" style="150"/>
    <col min="9216" max="9216" width="8.7109375" style="150" customWidth="1"/>
    <col min="9217" max="9217" width="31.5703125" style="150" customWidth="1"/>
    <col min="9218" max="9218" width="13.85546875" style="150" customWidth="1"/>
    <col min="9219" max="9219" width="19.140625" style="150" customWidth="1"/>
    <col min="9220" max="9220" width="17.5703125" style="150" customWidth="1"/>
    <col min="9221" max="9221" width="14.7109375" style="150" customWidth="1"/>
    <col min="9222" max="9471" width="8.140625" style="150"/>
    <col min="9472" max="9472" width="8.7109375" style="150" customWidth="1"/>
    <col min="9473" max="9473" width="31.5703125" style="150" customWidth="1"/>
    <col min="9474" max="9474" width="13.85546875" style="150" customWidth="1"/>
    <col min="9475" max="9475" width="19.140625" style="150" customWidth="1"/>
    <col min="9476" max="9476" width="17.5703125" style="150" customWidth="1"/>
    <col min="9477" max="9477" width="14.7109375" style="150" customWidth="1"/>
    <col min="9478" max="9727" width="8.140625" style="150"/>
    <col min="9728" max="9728" width="8.7109375" style="150" customWidth="1"/>
    <col min="9729" max="9729" width="31.5703125" style="150" customWidth="1"/>
    <col min="9730" max="9730" width="13.85546875" style="150" customWidth="1"/>
    <col min="9731" max="9731" width="19.140625" style="150" customWidth="1"/>
    <col min="9732" max="9732" width="17.5703125" style="150" customWidth="1"/>
    <col min="9733" max="9733" width="14.7109375" style="150" customWidth="1"/>
    <col min="9734" max="9983" width="8.140625" style="150"/>
    <col min="9984" max="9984" width="8.7109375" style="150" customWidth="1"/>
    <col min="9985" max="9985" width="31.5703125" style="150" customWidth="1"/>
    <col min="9986" max="9986" width="13.85546875" style="150" customWidth="1"/>
    <col min="9987" max="9987" width="19.140625" style="150" customWidth="1"/>
    <col min="9988" max="9988" width="17.5703125" style="150" customWidth="1"/>
    <col min="9989" max="9989" width="14.7109375" style="150" customWidth="1"/>
    <col min="9990" max="10239" width="8.140625" style="150"/>
    <col min="10240" max="10240" width="8.7109375" style="150" customWidth="1"/>
    <col min="10241" max="10241" width="31.5703125" style="150" customWidth="1"/>
    <col min="10242" max="10242" width="13.85546875" style="150" customWidth="1"/>
    <col min="10243" max="10243" width="19.140625" style="150" customWidth="1"/>
    <col min="10244" max="10244" width="17.5703125" style="150" customWidth="1"/>
    <col min="10245" max="10245" width="14.7109375" style="150" customWidth="1"/>
    <col min="10246" max="10495" width="8.140625" style="150"/>
    <col min="10496" max="10496" width="8.7109375" style="150" customWidth="1"/>
    <col min="10497" max="10497" width="31.5703125" style="150" customWidth="1"/>
    <col min="10498" max="10498" width="13.85546875" style="150" customWidth="1"/>
    <col min="10499" max="10499" width="19.140625" style="150" customWidth="1"/>
    <col min="10500" max="10500" width="17.5703125" style="150" customWidth="1"/>
    <col min="10501" max="10501" width="14.7109375" style="150" customWidth="1"/>
    <col min="10502" max="10751" width="8.140625" style="150"/>
    <col min="10752" max="10752" width="8.7109375" style="150" customWidth="1"/>
    <col min="10753" max="10753" width="31.5703125" style="150" customWidth="1"/>
    <col min="10754" max="10754" width="13.85546875" style="150" customWidth="1"/>
    <col min="10755" max="10755" width="19.140625" style="150" customWidth="1"/>
    <col min="10756" max="10756" width="17.5703125" style="150" customWidth="1"/>
    <col min="10757" max="10757" width="14.7109375" style="150" customWidth="1"/>
    <col min="10758" max="11007" width="8.140625" style="150"/>
    <col min="11008" max="11008" width="8.7109375" style="150" customWidth="1"/>
    <col min="11009" max="11009" width="31.5703125" style="150" customWidth="1"/>
    <col min="11010" max="11010" width="13.85546875" style="150" customWidth="1"/>
    <col min="11011" max="11011" width="19.140625" style="150" customWidth="1"/>
    <col min="11012" max="11012" width="17.5703125" style="150" customWidth="1"/>
    <col min="11013" max="11013" width="14.7109375" style="150" customWidth="1"/>
    <col min="11014" max="11263" width="8.140625" style="150"/>
    <col min="11264" max="11264" width="8.7109375" style="150" customWidth="1"/>
    <col min="11265" max="11265" width="31.5703125" style="150" customWidth="1"/>
    <col min="11266" max="11266" width="13.85546875" style="150" customWidth="1"/>
    <col min="11267" max="11267" width="19.140625" style="150" customWidth="1"/>
    <col min="11268" max="11268" width="17.5703125" style="150" customWidth="1"/>
    <col min="11269" max="11269" width="14.7109375" style="150" customWidth="1"/>
    <col min="11270" max="11519" width="8.140625" style="150"/>
    <col min="11520" max="11520" width="8.7109375" style="150" customWidth="1"/>
    <col min="11521" max="11521" width="31.5703125" style="150" customWidth="1"/>
    <col min="11522" max="11522" width="13.85546875" style="150" customWidth="1"/>
    <col min="11523" max="11523" width="19.140625" style="150" customWidth="1"/>
    <col min="11524" max="11524" width="17.5703125" style="150" customWidth="1"/>
    <col min="11525" max="11525" width="14.7109375" style="150" customWidth="1"/>
    <col min="11526" max="11775" width="8.140625" style="150"/>
    <col min="11776" max="11776" width="8.7109375" style="150" customWidth="1"/>
    <col min="11777" max="11777" width="31.5703125" style="150" customWidth="1"/>
    <col min="11778" max="11778" width="13.85546875" style="150" customWidth="1"/>
    <col min="11779" max="11779" width="19.140625" style="150" customWidth="1"/>
    <col min="11780" max="11780" width="17.5703125" style="150" customWidth="1"/>
    <col min="11781" max="11781" width="14.7109375" style="150" customWidth="1"/>
    <col min="11782" max="12031" width="8.140625" style="150"/>
    <col min="12032" max="12032" width="8.7109375" style="150" customWidth="1"/>
    <col min="12033" max="12033" width="31.5703125" style="150" customWidth="1"/>
    <col min="12034" max="12034" width="13.85546875" style="150" customWidth="1"/>
    <col min="12035" max="12035" width="19.140625" style="150" customWidth="1"/>
    <col min="12036" max="12036" width="17.5703125" style="150" customWidth="1"/>
    <col min="12037" max="12037" width="14.7109375" style="150" customWidth="1"/>
    <col min="12038" max="12287" width="8.140625" style="150"/>
    <col min="12288" max="12288" width="8.7109375" style="150" customWidth="1"/>
    <col min="12289" max="12289" width="31.5703125" style="150" customWidth="1"/>
    <col min="12290" max="12290" width="13.85546875" style="150" customWidth="1"/>
    <col min="12291" max="12291" width="19.140625" style="150" customWidth="1"/>
    <col min="12292" max="12292" width="17.5703125" style="150" customWidth="1"/>
    <col min="12293" max="12293" width="14.7109375" style="150" customWidth="1"/>
    <col min="12294" max="12543" width="8.140625" style="150"/>
    <col min="12544" max="12544" width="8.7109375" style="150" customWidth="1"/>
    <col min="12545" max="12545" width="31.5703125" style="150" customWidth="1"/>
    <col min="12546" max="12546" width="13.85546875" style="150" customWidth="1"/>
    <col min="12547" max="12547" width="19.140625" style="150" customWidth="1"/>
    <col min="12548" max="12548" width="17.5703125" style="150" customWidth="1"/>
    <col min="12549" max="12549" width="14.7109375" style="150" customWidth="1"/>
    <col min="12550" max="12799" width="8.140625" style="150"/>
    <col min="12800" max="12800" width="8.7109375" style="150" customWidth="1"/>
    <col min="12801" max="12801" width="31.5703125" style="150" customWidth="1"/>
    <col min="12802" max="12802" width="13.85546875" style="150" customWidth="1"/>
    <col min="12803" max="12803" width="19.140625" style="150" customWidth="1"/>
    <col min="12804" max="12804" width="17.5703125" style="150" customWidth="1"/>
    <col min="12805" max="12805" width="14.7109375" style="150" customWidth="1"/>
    <col min="12806" max="13055" width="8.140625" style="150"/>
    <col min="13056" max="13056" width="8.7109375" style="150" customWidth="1"/>
    <col min="13057" max="13057" width="31.5703125" style="150" customWidth="1"/>
    <col min="13058" max="13058" width="13.85546875" style="150" customWidth="1"/>
    <col min="13059" max="13059" width="19.140625" style="150" customWidth="1"/>
    <col min="13060" max="13060" width="17.5703125" style="150" customWidth="1"/>
    <col min="13061" max="13061" width="14.7109375" style="150" customWidth="1"/>
    <col min="13062" max="13311" width="8.140625" style="150"/>
    <col min="13312" max="13312" width="8.7109375" style="150" customWidth="1"/>
    <col min="13313" max="13313" width="31.5703125" style="150" customWidth="1"/>
    <col min="13314" max="13314" width="13.85546875" style="150" customWidth="1"/>
    <col min="13315" max="13315" width="19.140625" style="150" customWidth="1"/>
    <col min="13316" max="13316" width="17.5703125" style="150" customWidth="1"/>
    <col min="13317" max="13317" width="14.7109375" style="150" customWidth="1"/>
    <col min="13318" max="13567" width="8.140625" style="150"/>
    <col min="13568" max="13568" width="8.7109375" style="150" customWidth="1"/>
    <col min="13569" max="13569" width="31.5703125" style="150" customWidth="1"/>
    <col min="13570" max="13570" width="13.85546875" style="150" customWidth="1"/>
    <col min="13571" max="13571" width="19.140625" style="150" customWidth="1"/>
    <col min="13572" max="13572" width="17.5703125" style="150" customWidth="1"/>
    <col min="13573" max="13573" width="14.7109375" style="150" customWidth="1"/>
    <col min="13574" max="13823" width="8.140625" style="150"/>
    <col min="13824" max="13824" width="8.7109375" style="150" customWidth="1"/>
    <col min="13825" max="13825" width="31.5703125" style="150" customWidth="1"/>
    <col min="13826" max="13826" width="13.85546875" style="150" customWidth="1"/>
    <col min="13827" max="13827" width="19.140625" style="150" customWidth="1"/>
    <col min="13828" max="13828" width="17.5703125" style="150" customWidth="1"/>
    <col min="13829" max="13829" width="14.7109375" style="150" customWidth="1"/>
    <col min="13830" max="14079" width="8.140625" style="150"/>
    <col min="14080" max="14080" width="8.7109375" style="150" customWidth="1"/>
    <col min="14081" max="14081" width="31.5703125" style="150" customWidth="1"/>
    <col min="14082" max="14082" width="13.85546875" style="150" customWidth="1"/>
    <col min="14083" max="14083" width="19.140625" style="150" customWidth="1"/>
    <col min="14084" max="14084" width="17.5703125" style="150" customWidth="1"/>
    <col min="14085" max="14085" width="14.7109375" style="150" customWidth="1"/>
    <col min="14086" max="14335" width="8.140625" style="150"/>
    <col min="14336" max="14336" width="8.7109375" style="150" customWidth="1"/>
    <col min="14337" max="14337" width="31.5703125" style="150" customWidth="1"/>
    <col min="14338" max="14338" width="13.85546875" style="150" customWidth="1"/>
    <col min="14339" max="14339" width="19.140625" style="150" customWidth="1"/>
    <col min="14340" max="14340" width="17.5703125" style="150" customWidth="1"/>
    <col min="14341" max="14341" width="14.7109375" style="150" customWidth="1"/>
    <col min="14342" max="14591" width="8.140625" style="150"/>
    <col min="14592" max="14592" width="8.7109375" style="150" customWidth="1"/>
    <col min="14593" max="14593" width="31.5703125" style="150" customWidth="1"/>
    <col min="14594" max="14594" width="13.85546875" style="150" customWidth="1"/>
    <col min="14595" max="14595" width="19.140625" style="150" customWidth="1"/>
    <col min="14596" max="14596" width="17.5703125" style="150" customWidth="1"/>
    <col min="14597" max="14597" width="14.7109375" style="150" customWidth="1"/>
    <col min="14598" max="14847" width="8.140625" style="150"/>
    <col min="14848" max="14848" width="8.7109375" style="150" customWidth="1"/>
    <col min="14849" max="14849" width="31.5703125" style="150" customWidth="1"/>
    <col min="14850" max="14850" width="13.85546875" style="150" customWidth="1"/>
    <col min="14851" max="14851" width="19.140625" style="150" customWidth="1"/>
    <col min="14852" max="14852" width="17.5703125" style="150" customWidth="1"/>
    <col min="14853" max="14853" width="14.7109375" style="150" customWidth="1"/>
    <col min="14854" max="15103" width="8.140625" style="150"/>
    <col min="15104" max="15104" width="8.7109375" style="150" customWidth="1"/>
    <col min="15105" max="15105" width="31.5703125" style="150" customWidth="1"/>
    <col min="15106" max="15106" width="13.85546875" style="150" customWidth="1"/>
    <col min="15107" max="15107" width="19.140625" style="150" customWidth="1"/>
    <col min="15108" max="15108" width="17.5703125" style="150" customWidth="1"/>
    <col min="15109" max="15109" width="14.7109375" style="150" customWidth="1"/>
    <col min="15110" max="15359" width="8.140625" style="150"/>
    <col min="15360" max="15360" width="8.7109375" style="150" customWidth="1"/>
    <col min="15361" max="15361" width="31.5703125" style="150" customWidth="1"/>
    <col min="15362" max="15362" width="13.85546875" style="150" customWidth="1"/>
    <col min="15363" max="15363" width="19.140625" style="150" customWidth="1"/>
    <col min="15364" max="15364" width="17.5703125" style="150" customWidth="1"/>
    <col min="15365" max="15365" width="14.7109375" style="150" customWidth="1"/>
    <col min="15366" max="15615" width="8.140625" style="150"/>
    <col min="15616" max="15616" width="8.7109375" style="150" customWidth="1"/>
    <col min="15617" max="15617" width="31.5703125" style="150" customWidth="1"/>
    <col min="15618" max="15618" width="13.85546875" style="150" customWidth="1"/>
    <col min="15619" max="15619" width="19.140625" style="150" customWidth="1"/>
    <col min="15620" max="15620" width="17.5703125" style="150" customWidth="1"/>
    <col min="15621" max="15621" width="14.7109375" style="150" customWidth="1"/>
    <col min="15622" max="15871" width="8.140625" style="150"/>
    <col min="15872" max="15872" width="8.7109375" style="150" customWidth="1"/>
    <col min="15873" max="15873" width="31.5703125" style="150" customWidth="1"/>
    <col min="15874" max="15874" width="13.85546875" style="150" customWidth="1"/>
    <col min="15875" max="15875" width="19.140625" style="150" customWidth="1"/>
    <col min="15876" max="15876" width="17.5703125" style="150" customWidth="1"/>
    <col min="15877" max="15877" width="14.7109375" style="150" customWidth="1"/>
    <col min="15878" max="16127" width="8.140625" style="150"/>
    <col min="16128" max="16128" width="8.7109375" style="150" customWidth="1"/>
    <col min="16129" max="16129" width="31.5703125" style="150" customWidth="1"/>
    <col min="16130" max="16130" width="13.85546875" style="150" customWidth="1"/>
    <col min="16131" max="16131" width="19.140625" style="150" customWidth="1"/>
    <col min="16132" max="16132" width="17.5703125" style="150" customWidth="1"/>
    <col min="16133" max="16133" width="14.7109375" style="150" customWidth="1"/>
    <col min="16134" max="16384" width="8.140625" style="150"/>
  </cols>
  <sheetData>
    <row r="1" spans="1:5" ht="23.25" hidden="1" customHeight="1" x14ac:dyDescent="0.25">
      <c r="A1" s="221"/>
      <c r="B1" s="221"/>
      <c r="C1" s="221"/>
      <c r="D1" s="221"/>
      <c r="E1" s="221"/>
    </row>
    <row r="2" spans="1:5" hidden="1" x14ac:dyDescent="0.25">
      <c r="A2" s="221" t="s">
        <v>256</v>
      </c>
      <c r="B2" s="221"/>
      <c r="C2" s="221"/>
      <c r="D2" s="221"/>
      <c r="E2" s="221"/>
    </row>
    <row r="3" spans="1:5" ht="15.75" customHeight="1" x14ac:dyDescent="0.25">
      <c r="A3" s="223" t="s">
        <v>305</v>
      </c>
      <c r="B3" s="223"/>
      <c r="C3" s="223"/>
      <c r="D3" s="223"/>
      <c r="E3" s="223"/>
    </row>
    <row r="4" spans="1:5" x14ac:dyDescent="0.25">
      <c r="A4" s="223" t="s">
        <v>257</v>
      </c>
      <c r="B4" s="223"/>
      <c r="C4" s="223"/>
      <c r="D4" s="223"/>
      <c r="E4" s="223"/>
    </row>
    <row r="5" spans="1:5" x14ac:dyDescent="0.25">
      <c r="A5" s="223" t="s">
        <v>258</v>
      </c>
      <c r="B5" s="223"/>
      <c r="C5" s="223"/>
      <c r="D5" s="223"/>
      <c r="E5" s="223"/>
    </row>
    <row r="6" spans="1:5" ht="26.25" customHeight="1" x14ac:dyDescent="0.25">
      <c r="A6" s="221" t="s">
        <v>259</v>
      </c>
      <c r="B6" s="221"/>
      <c r="C6" s="221"/>
      <c r="D6" s="221"/>
      <c r="E6" s="150" t="s">
        <v>393</v>
      </c>
    </row>
    <row r="7" spans="1:5" x14ac:dyDescent="0.25">
      <c r="A7" s="221"/>
      <c r="B7" s="221"/>
      <c r="C7" s="221"/>
      <c r="D7" s="221"/>
      <c r="E7" s="221"/>
    </row>
    <row r="8" spans="1:5" ht="35.25" customHeight="1" x14ac:dyDescent="0.25">
      <c r="A8" s="222" t="s">
        <v>306</v>
      </c>
      <c r="B8" s="222"/>
      <c r="C8" s="222"/>
      <c r="D8" s="222"/>
      <c r="E8" s="222"/>
    </row>
    <row r="9" spans="1:5" ht="29.25" customHeight="1" x14ac:dyDescent="0.25">
      <c r="A9" s="222" t="s">
        <v>261</v>
      </c>
      <c r="B9" s="222"/>
      <c r="C9" s="222"/>
      <c r="D9" s="222"/>
      <c r="E9" s="222"/>
    </row>
    <row r="10" spans="1:5" ht="30" customHeight="1" x14ac:dyDescent="0.25">
      <c r="A10" s="222" t="s">
        <v>262</v>
      </c>
      <c r="B10" s="222"/>
      <c r="C10" s="222"/>
      <c r="D10" s="222"/>
      <c r="E10" s="222"/>
    </row>
    <row r="11" spans="1:5" ht="30" customHeight="1" x14ac:dyDescent="0.25">
      <c r="A11" s="222" t="s">
        <v>263</v>
      </c>
      <c r="B11" s="222"/>
      <c r="C11" s="222"/>
      <c r="D11" s="222"/>
      <c r="E11" s="222"/>
    </row>
    <row r="12" spans="1:5" ht="29.25" customHeight="1" x14ac:dyDescent="0.25">
      <c r="A12" s="222" t="s">
        <v>264</v>
      </c>
      <c r="B12" s="222"/>
      <c r="C12" s="222"/>
      <c r="D12" s="222"/>
      <c r="E12" s="222"/>
    </row>
    <row r="13" spans="1:5" ht="28.5" customHeight="1" x14ac:dyDescent="0.25">
      <c r="A13" s="222" t="s">
        <v>265</v>
      </c>
      <c r="B13" s="222"/>
      <c r="C13" s="222"/>
      <c r="D13" s="222"/>
      <c r="E13" s="222"/>
    </row>
    <row r="14" spans="1:5" ht="15.75" customHeight="1" thickBot="1" x14ac:dyDescent="0.3">
      <c r="A14" s="221"/>
      <c r="B14" s="221"/>
      <c r="C14" s="221"/>
      <c r="D14" s="221"/>
      <c r="E14" s="221"/>
    </row>
    <row r="15" spans="1:5" ht="120.75" thickBot="1" x14ac:dyDescent="0.3">
      <c r="A15" s="154" t="s">
        <v>2</v>
      </c>
      <c r="B15" s="152" t="s">
        <v>267</v>
      </c>
      <c r="C15" s="152" t="s">
        <v>0</v>
      </c>
      <c r="D15" s="152" t="s">
        <v>266</v>
      </c>
      <c r="E15" s="152" t="s">
        <v>1</v>
      </c>
    </row>
    <row r="16" spans="1:5" ht="15" customHeight="1" x14ac:dyDescent="0.25">
      <c r="A16" s="229" t="s">
        <v>8</v>
      </c>
      <c r="B16" s="230"/>
      <c r="C16" s="230"/>
      <c r="D16" s="231"/>
      <c r="E16" s="163"/>
    </row>
    <row r="17" spans="1:5" ht="15" customHeight="1" x14ac:dyDescent="0.25">
      <c r="A17" s="164" t="s">
        <v>54</v>
      </c>
      <c r="B17" s="165" t="s">
        <v>21</v>
      </c>
      <c r="C17" s="166" t="s">
        <v>11</v>
      </c>
      <c r="D17" s="167">
        <f>E17</f>
        <v>5979.96</v>
      </c>
      <c r="E17" s="168">
        <v>5979.96</v>
      </c>
    </row>
    <row r="18" spans="1:5" ht="15" customHeight="1" x14ac:dyDescent="0.25">
      <c r="A18" s="224" t="s">
        <v>268</v>
      </c>
      <c r="B18" s="225"/>
      <c r="C18" s="225"/>
      <c r="D18" s="226"/>
      <c r="E18" s="169"/>
    </row>
    <row r="19" spans="1:5" ht="15" customHeight="1" x14ac:dyDescent="0.25">
      <c r="A19" s="164" t="s">
        <v>196</v>
      </c>
      <c r="B19" s="165" t="s">
        <v>22</v>
      </c>
      <c r="C19" s="166" t="s">
        <v>20</v>
      </c>
      <c r="D19" s="167">
        <f t="shared" ref="D19:D26" si="0">E19</f>
        <v>4536.82</v>
      </c>
      <c r="E19" s="168">
        <f>536.82+4000</f>
        <v>4536.82</v>
      </c>
    </row>
    <row r="20" spans="1:5" ht="30.75" customHeight="1" x14ac:dyDescent="0.25">
      <c r="A20" s="164" t="s">
        <v>394</v>
      </c>
      <c r="B20" s="170">
        <v>0.01</v>
      </c>
      <c r="C20" s="166" t="s">
        <v>17</v>
      </c>
      <c r="D20" s="167">
        <f t="shared" ref="D20" si="1">E20/B20</f>
        <v>30638</v>
      </c>
      <c r="E20" s="168">
        <v>306.38</v>
      </c>
    </row>
    <row r="21" spans="1:5" ht="28.5" customHeight="1" x14ac:dyDescent="0.25">
      <c r="A21" s="164" t="s">
        <v>245</v>
      </c>
      <c r="B21" s="165" t="s">
        <v>22</v>
      </c>
      <c r="C21" s="166" t="s">
        <v>11</v>
      </c>
      <c r="D21" s="167">
        <f t="shared" si="0"/>
        <v>7365.84</v>
      </c>
      <c r="E21" s="168">
        <f>3388.56+477.28+3500</f>
        <v>7365.84</v>
      </c>
    </row>
    <row r="22" spans="1:5" ht="15" customHeight="1" x14ac:dyDescent="0.25">
      <c r="A22" s="164" t="s">
        <v>271</v>
      </c>
      <c r="B22" s="165" t="s">
        <v>22</v>
      </c>
      <c r="C22" s="166" t="s">
        <v>11</v>
      </c>
      <c r="D22" s="167">
        <f t="shared" si="0"/>
        <v>4849.96</v>
      </c>
      <c r="E22" s="168">
        <f>2409.15+513.86+1926.95</f>
        <v>4849.96</v>
      </c>
    </row>
    <row r="23" spans="1:5" ht="15" customHeight="1" x14ac:dyDescent="0.25">
      <c r="A23" s="164" t="s">
        <v>395</v>
      </c>
      <c r="B23" s="171">
        <v>1</v>
      </c>
      <c r="C23" s="166" t="s">
        <v>13</v>
      </c>
      <c r="D23" s="167">
        <f>E23/B23</f>
        <v>5178.91</v>
      </c>
      <c r="E23" s="168">
        <v>5178.91</v>
      </c>
    </row>
    <row r="24" spans="1:5" ht="15" customHeight="1" x14ac:dyDescent="0.25">
      <c r="A24" s="164" t="s">
        <v>414</v>
      </c>
      <c r="B24" s="165" t="s">
        <v>22</v>
      </c>
      <c r="C24" s="166" t="s">
        <v>13</v>
      </c>
      <c r="D24" s="167">
        <f>E24</f>
        <v>136071</v>
      </c>
      <c r="E24" s="168">
        <v>136071</v>
      </c>
    </row>
    <row r="25" spans="1:5" ht="15" customHeight="1" x14ac:dyDescent="0.25">
      <c r="A25" s="164" t="s">
        <v>269</v>
      </c>
      <c r="B25" s="165" t="s">
        <v>251</v>
      </c>
      <c r="C25" s="166" t="s">
        <v>12</v>
      </c>
      <c r="D25" s="167">
        <f t="shared" si="0"/>
        <v>320196.84000000003</v>
      </c>
      <c r="E25" s="168">
        <v>320196.84000000003</v>
      </c>
    </row>
    <row r="26" spans="1:5" ht="15" customHeight="1" x14ac:dyDescent="0.25">
      <c r="A26" s="164" t="s">
        <v>270</v>
      </c>
      <c r="B26" s="165" t="s">
        <v>251</v>
      </c>
      <c r="C26" s="166" t="s">
        <v>12</v>
      </c>
      <c r="D26" s="167">
        <f t="shared" si="0"/>
        <v>2841.96</v>
      </c>
      <c r="E26" s="168">
        <v>2841.96</v>
      </c>
    </row>
    <row r="27" spans="1:5" ht="15" customHeight="1" x14ac:dyDescent="0.25">
      <c r="A27" s="224" t="s">
        <v>93</v>
      </c>
      <c r="B27" s="225"/>
      <c r="C27" s="225"/>
      <c r="D27" s="226"/>
      <c r="E27" s="169"/>
    </row>
    <row r="28" spans="1:5" ht="15" customHeight="1" x14ac:dyDescent="0.25">
      <c r="A28" s="164" t="s">
        <v>199</v>
      </c>
      <c r="B28" s="165" t="s">
        <v>22</v>
      </c>
      <c r="C28" s="166" t="s">
        <v>11</v>
      </c>
      <c r="D28" s="167">
        <f>E28</f>
        <v>98197.42</v>
      </c>
      <c r="E28" s="168">
        <v>98197.42</v>
      </c>
    </row>
    <row r="29" spans="1:5" ht="15" customHeight="1" x14ac:dyDescent="0.25">
      <c r="A29" s="224" t="s">
        <v>276</v>
      </c>
      <c r="B29" s="225"/>
      <c r="C29" s="225"/>
      <c r="D29" s="226"/>
      <c r="E29" s="169"/>
    </row>
    <row r="30" spans="1:5" ht="15" customHeight="1" x14ac:dyDescent="0.25">
      <c r="A30" s="164" t="s">
        <v>396</v>
      </c>
      <c r="B30" s="171">
        <v>1</v>
      </c>
      <c r="C30" s="166" t="s">
        <v>13</v>
      </c>
      <c r="D30" s="167">
        <f t="shared" ref="D30:D81" si="2">E30/B30</f>
        <v>2590.46</v>
      </c>
      <c r="E30" s="168">
        <v>2590.46</v>
      </c>
    </row>
    <row r="31" spans="1:5" ht="15" customHeight="1" x14ac:dyDescent="0.25">
      <c r="A31" s="164" t="s">
        <v>397</v>
      </c>
      <c r="B31" s="171">
        <v>2</v>
      </c>
      <c r="C31" s="166" t="s">
        <v>13</v>
      </c>
      <c r="D31" s="167">
        <f t="shared" si="2"/>
        <v>2864.62</v>
      </c>
      <c r="E31" s="168">
        <v>5729.24</v>
      </c>
    </row>
    <row r="32" spans="1:5" ht="15" customHeight="1" x14ac:dyDescent="0.25">
      <c r="A32" s="164" t="s">
        <v>398</v>
      </c>
      <c r="B32" s="170">
        <v>0.01</v>
      </c>
      <c r="C32" s="166" t="s">
        <v>17</v>
      </c>
      <c r="D32" s="167">
        <f t="shared" si="2"/>
        <v>85316</v>
      </c>
      <c r="E32" s="168">
        <v>853.16</v>
      </c>
    </row>
    <row r="33" spans="1:5" ht="15" customHeight="1" x14ac:dyDescent="0.25">
      <c r="A33" s="164" t="s">
        <v>399</v>
      </c>
      <c r="B33" s="172">
        <v>5.0000000000000001E-3</v>
      </c>
      <c r="C33" s="166" t="s">
        <v>15</v>
      </c>
      <c r="D33" s="167">
        <f t="shared" si="2"/>
        <v>31777.999999999996</v>
      </c>
      <c r="E33" s="168">
        <v>158.88999999999999</v>
      </c>
    </row>
    <row r="34" spans="1:5" ht="15" customHeight="1" x14ac:dyDescent="0.25">
      <c r="A34" s="164" t="s">
        <v>400</v>
      </c>
      <c r="B34" s="170">
        <v>0.04</v>
      </c>
      <c r="C34" s="166" t="s">
        <v>15</v>
      </c>
      <c r="D34" s="167">
        <f t="shared" si="2"/>
        <v>85182.25</v>
      </c>
      <c r="E34" s="168">
        <v>3407.29</v>
      </c>
    </row>
    <row r="35" spans="1:5" ht="30" customHeight="1" x14ac:dyDescent="0.25">
      <c r="A35" s="164" t="s">
        <v>401</v>
      </c>
      <c r="B35" s="171">
        <v>1</v>
      </c>
      <c r="C35" s="166" t="s">
        <v>116</v>
      </c>
      <c r="D35" s="167">
        <f t="shared" si="2"/>
        <v>973.79</v>
      </c>
      <c r="E35" s="168">
        <v>973.79</v>
      </c>
    </row>
    <row r="36" spans="1:5" ht="15" customHeight="1" x14ac:dyDescent="0.25">
      <c r="A36" s="164" t="s">
        <v>335</v>
      </c>
      <c r="B36" s="171">
        <v>6</v>
      </c>
      <c r="C36" s="166" t="s">
        <v>103</v>
      </c>
      <c r="D36" s="167">
        <f t="shared" si="2"/>
        <v>97.931666666666672</v>
      </c>
      <c r="E36" s="168">
        <v>587.59</v>
      </c>
    </row>
    <row r="37" spans="1:5" ht="15" customHeight="1" x14ac:dyDescent="0.25">
      <c r="A37" s="164" t="s">
        <v>58</v>
      </c>
      <c r="B37" s="171">
        <v>1</v>
      </c>
      <c r="C37" s="166" t="s">
        <v>14</v>
      </c>
      <c r="D37" s="167">
        <f t="shared" si="2"/>
        <v>1005.22</v>
      </c>
      <c r="E37" s="168">
        <v>1005.22</v>
      </c>
    </row>
    <row r="38" spans="1:5" ht="15" customHeight="1" x14ac:dyDescent="0.25">
      <c r="A38" s="164" t="s">
        <v>98</v>
      </c>
      <c r="B38" s="171">
        <v>1</v>
      </c>
      <c r="C38" s="166" t="s">
        <v>15</v>
      </c>
      <c r="D38" s="167">
        <f t="shared" si="2"/>
        <v>961.8</v>
      </c>
      <c r="E38" s="168">
        <v>961.8</v>
      </c>
    </row>
    <row r="39" spans="1:5" ht="15" customHeight="1" x14ac:dyDescent="0.25">
      <c r="A39" s="164" t="s">
        <v>402</v>
      </c>
      <c r="B39" s="171">
        <v>1</v>
      </c>
      <c r="C39" s="166" t="s">
        <v>13</v>
      </c>
      <c r="D39" s="167">
        <f t="shared" si="2"/>
        <v>149.54</v>
      </c>
      <c r="E39" s="168">
        <v>149.54</v>
      </c>
    </row>
    <row r="40" spans="1:5" ht="15" customHeight="1" x14ac:dyDescent="0.25">
      <c r="A40" s="164" t="s">
        <v>205</v>
      </c>
      <c r="B40" s="173">
        <v>0.4</v>
      </c>
      <c r="C40" s="166" t="s">
        <v>16</v>
      </c>
      <c r="D40" s="167">
        <f t="shared" si="2"/>
        <v>2010.1249999999998</v>
      </c>
      <c r="E40" s="168">
        <v>804.05</v>
      </c>
    </row>
    <row r="41" spans="1:5" ht="15" customHeight="1" x14ac:dyDescent="0.25">
      <c r="A41" s="164" t="s">
        <v>403</v>
      </c>
      <c r="B41" s="171">
        <v>1</v>
      </c>
      <c r="C41" s="166" t="s">
        <v>404</v>
      </c>
      <c r="D41" s="167">
        <f t="shared" si="2"/>
        <v>1102.95</v>
      </c>
      <c r="E41" s="168">
        <v>1102.95</v>
      </c>
    </row>
    <row r="42" spans="1:5" ht="15" customHeight="1" x14ac:dyDescent="0.25">
      <c r="A42" s="164" t="s">
        <v>74</v>
      </c>
      <c r="B42" s="170">
        <v>0.12</v>
      </c>
      <c r="C42" s="166" t="s">
        <v>75</v>
      </c>
      <c r="D42" s="167">
        <f t="shared" si="2"/>
        <v>29767.5</v>
      </c>
      <c r="E42" s="168">
        <v>3572.1</v>
      </c>
    </row>
    <row r="43" spans="1:5" ht="30" customHeight="1" x14ac:dyDescent="0.25">
      <c r="A43" s="164" t="s">
        <v>59</v>
      </c>
      <c r="B43" s="172">
        <v>2.4590000000000001</v>
      </c>
      <c r="C43" s="166" t="s">
        <v>16</v>
      </c>
      <c r="D43" s="167">
        <f t="shared" si="2"/>
        <v>2039.1785278568523</v>
      </c>
      <c r="E43" s="168">
        <v>5014.34</v>
      </c>
    </row>
    <row r="44" spans="1:5" ht="15" customHeight="1" x14ac:dyDescent="0.25">
      <c r="A44" s="164" t="s">
        <v>206</v>
      </c>
      <c r="B44" s="170">
        <v>0.01</v>
      </c>
      <c r="C44" s="166" t="s">
        <v>17</v>
      </c>
      <c r="D44" s="167">
        <f t="shared" si="2"/>
        <v>30081</v>
      </c>
      <c r="E44" s="168">
        <v>300.81</v>
      </c>
    </row>
    <row r="45" spans="1:5" ht="15" customHeight="1" x14ac:dyDescent="0.25">
      <c r="A45" s="164" t="s">
        <v>283</v>
      </c>
      <c r="B45" s="171">
        <v>1</v>
      </c>
      <c r="C45" s="166" t="s">
        <v>13</v>
      </c>
      <c r="D45" s="167">
        <f t="shared" si="2"/>
        <v>345.92</v>
      </c>
      <c r="E45" s="168">
        <v>345.92</v>
      </c>
    </row>
    <row r="46" spans="1:5" ht="15" customHeight="1" x14ac:dyDescent="0.25">
      <c r="A46" s="164" t="s">
        <v>405</v>
      </c>
      <c r="B46" s="171">
        <v>1</v>
      </c>
      <c r="C46" s="166" t="s">
        <v>14</v>
      </c>
      <c r="D46" s="167">
        <f t="shared" si="2"/>
        <v>611.75</v>
      </c>
      <c r="E46" s="168">
        <v>611.75</v>
      </c>
    </row>
    <row r="47" spans="1:5" ht="15" customHeight="1" x14ac:dyDescent="0.25">
      <c r="A47" s="164" t="s">
        <v>76</v>
      </c>
      <c r="B47" s="170">
        <v>0.33</v>
      </c>
      <c r="C47" s="166" t="s">
        <v>15</v>
      </c>
      <c r="D47" s="167">
        <f t="shared" si="2"/>
        <v>17015.60606060606</v>
      </c>
      <c r="E47" s="168">
        <v>5615.15</v>
      </c>
    </row>
    <row r="48" spans="1:5" ht="15" customHeight="1" x14ac:dyDescent="0.25">
      <c r="A48" s="164" t="s">
        <v>62</v>
      </c>
      <c r="B48" s="171">
        <v>3</v>
      </c>
      <c r="C48" s="166" t="s">
        <v>18</v>
      </c>
      <c r="D48" s="167">
        <f t="shared" si="2"/>
        <v>253.75666666666666</v>
      </c>
      <c r="E48" s="168">
        <v>761.27</v>
      </c>
    </row>
    <row r="49" spans="1:5" ht="15" customHeight="1" x14ac:dyDescent="0.25">
      <c r="A49" s="164" t="s">
        <v>338</v>
      </c>
      <c r="B49" s="171">
        <v>6</v>
      </c>
      <c r="C49" s="166" t="s">
        <v>103</v>
      </c>
      <c r="D49" s="167">
        <f t="shared" si="2"/>
        <v>78.38</v>
      </c>
      <c r="E49" s="168">
        <v>470.28</v>
      </c>
    </row>
    <row r="50" spans="1:5" ht="15" customHeight="1" x14ac:dyDescent="0.25">
      <c r="A50" s="164" t="s">
        <v>209</v>
      </c>
      <c r="B50" s="171">
        <v>1</v>
      </c>
      <c r="C50" s="166" t="s">
        <v>14</v>
      </c>
      <c r="D50" s="167">
        <f t="shared" si="2"/>
        <v>10936.37</v>
      </c>
      <c r="E50" s="168">
        <v>10936.37</v>
      </c>
    </row>
    <row r="51" spans="1:5" ht="15" customHeight="1" x14ac:dyDescent="0.25">
      <c r="A51" s="164" t="s">
        <v>286</v>
      </c>
      <c r="B51" s="171">
        <v>1</v>
      </c>
      <c r="C51" s="166" t="s">
        <v>19</v>
      </c>
      <c r="D51" s="167">
        <f t="shared" si="2"/>
        <v>857.06</v>
      </c>
      <c r="E51" s="168">
        <v>857.06</v>
      </c>
    </row>
    <row r="52" spans="1:5" ht="15" customHeight="1" x14ac:dyDescent="0.25">
      <c r="A52" s="164" t="s">
        <v>287</v>
      </c>
      <c r="B52" s="171">
        <v>1</v>
      </c>
      <c r="C52" s="166" t="s">
        <v>19</v>
      </c>
      <c r="D52" s="167">
        <f t="shared" si="2"/>
        <v>598.84</v>
      </c>
      <c r="E52" s="168">
        <v>598.84</v>
      </c>
    </row>
    <row r="53" spans="1:5" ht="15" customHeight="1" x14ac:dyDescent="0.25">
      <c r="A53" s="164" t="s">
        <v>65</v>
      </c>
      <c r="B53" s="171">
        <v>33</v>
      </c>
      <c r="C53" s="166" t="s">
        <v>19</v>
      </c>
      <c r="D53" s="167">
        <f t="shared" si="2"/>
        <v>299.99272727272728</v>
      </c>
      <c r="E53" s="168">
        <v>9899.76</v>
      </c>
    </row>
    <row r="54" spans="1:5" ht="15" customHeight="1" x14ac:dyDescent="0.25">
      <c r="A54" s="224" t="s">
        <v>288</v>
      </c>
      <c r="B54" s="225"/>
      <c r="C54" s="225"/>
      <c r="D54" s="226"/>
      <c r="E54" s="169"/>
    </row>
    <row r="55" spans="1:5" ht="15" customHeight="1" x14ac:dyDescent="0.25">
      <c r="A55" s="164" t="s">
        <v>406</v>
      </c>
      <c r="B55" s="171">
        <v>1</v>
      </c>
      <c r="C55" s="166" t="s">
        <v>407</v>
      </c>
      <c r="D55" s="167">
        <f t="shared" si="2"/>
        <v>935.21</v>
      </c>
      <c r="E55" s="168">
        <v>935.21</v>
      </c>
    </row>
    <row r="56" spans="1:5" ht="15" customHeight="1" x14ac:dyDescent="0.25">
      <c r="A56" s="164" t="s">
        <v>408</v>
      </c>
      <c r="B56" s="172">
        <v>1.0999999999999999E-2</v>
      </c>
      <c r="C56" s="166" t="s">
        <v>15</v>
      </c>
      <c r="D56" s="167">
        <f t="shared" si="2"/>
        <v>18801.818181818184</v>
      </c>
      <c r="E56" s="168">
        <v>206.82</v>
      </c>
    </row>
    <row r="57" spans="1:5" ht="15" customHeight="1" x14ac:dyDescent="0.25">
      <c r="A57" s="164" t="s">
        <v>409</v>
      </c>
      <c r="B57" s="170">
        <v>0.01</v>
      </c>
      <c r="C57" s="166" t="s">
        <v>410</v>
      </c>
      <c r="D57" s="167">
        <f t="shared" si="2"/>
        <v>37739</v>
      </c>
      <c r="E57" s="168">
        <v>377.39</v>
      </c>
    </row>
    <row r="58" spans="1:5" ht="15" customHeight="1" x14ac:dyDescent="0.25">
      <c r="A58" s="164" t="s">
        <v>131</v>
      </c>
      <c r="B58" s="172">
        <v>1.9E-2</v>
      </c>
      <c r="C58" s="166" t="s">
        <v>82</v>
      </c>
      <c r="D58" s="167">
        <f t="shared" si="2"/>
        <v>22123.15789473684</v>
      </c>
      <c r="E58" s="168">
        <v>420.34</v>
      </c>
    </row>
    <row r="59" spans="1:5" ht="15" customHeight="1" x14ac:dyDescent="0.25">
      <c r="A59" s="164" t="s">
        <v>132</v>
      </c>
      <c r="B59" s="170">
        <v>0.08</v>
      </c>
      <c r="C59" s="166" t="s">
        <v>17</v>
      </c>
      <c r="D59" s="167">
        <f t="shared" si="2"/>
        <v>4276.625</v>
      </c>
      <c r="E59" s="168">
        <v>342.13</v>
      </c>
    </row>
    <row r="60" spans="1:5" s="174" customFormat="1" ht="15" customHeight="1" x14ac:dyDescent="0.25">
      <c r="A60" s="164" t="s">
        <v>427</v>
      </c>
      <c r="B60" s="170" t="s">
        <v>22</v>
      </c>
      <c r="C60" s="166" t="s">
        <v>11</v>
      </c>
      <c r="D60" s="167">
        <f>E60</f>
        <v>15044.55</v>
      </c>
      <c r="E60" s="168">
        <v>15044.55</v>
      </c>
    </row>
    <row r="61" spans="1:5" s="175" customFormat="1" ht="31.15" customHeight="1" x14ac:dyDescent="0.25">
      <c r="A61" s="176" t="s">
        <v>197</v>
      </c>
      <c r="B61" s="143" t="s">
        <v>22</v>
      </c>
      <c r="C61" s="143" t="s">
        <v>11</v>
      </c>
      <c r="D61" s="143">
        <f t="shared" ref="D61" si="3">E61</f>
        <v>824.34</v>
      </c>
      <c r="E61" s="177">
        <v>824.34</v>
      </c>
    </row>
    <row r="62" spans="1:5" ht="15" customHeight="1" x14ac:dyDescent="0.25">
      <c r="A62" s="164" t="s">
        <v>162</v>
      </c>
      <c r="B62" s="173">
        <v>0.1</v>
      </c>
      <c r="C62" s="166" t="s">
        <v>15</v>
      </c>
      <c r="D62" s="167">
        <f t="shared" si="2"/>
        <v>24063.3</v>
      </c>
      <c r="E62" s="168">
        <v>2406.33</v>
      </c>
    </row>
    <row r="63" spans="1:5" ht="30.75" customHeight="1" x14ac:dyDescent="0.25">
      <c r="A63" s="164" t="s">
        <v>118</v>
      </c>
      <c r="B63" s="173">
        <v>6.9</v>
      </c>
      <c r="C63" s="166" t="s">
        <v>112</v>
      </c>
      <c r="D63" s="167">
        <f t="shared" si="2"/>
        <v>318.47826086956519</v>
      </c>
      <c r="E63" s="168">
        <v>2197.5</v>
      </c>
    </row>
    <row r="64" spans="1:5" ht="15" customHeight="1" x14ac:dyDescent="0.25">
      <c r="A64" s="164" t="s">
        <v>411</v>
      </c>
      <c r="B64" s="172">
        <v>1.2999999999999999E-2</v>
      </c>
      <c r="C64" s="166" t="s">
        <v>82</v>
      </c>
      <c r="D64" s="167">
        <f t="shared" si="2"/>
        <v>21220.76923076923</v>
      </c>
      <c r="E64" s="168">
        <v>275.87</v>
      </c>
    </row>
    <row r="65" spans="1:5" ht="28.5" customHeight="1" x14ac:dyDescent="0.25">
      <c r="A65" s="164" t="s">
        <v>412</v>
      </c>
      <c r="B65" s="172">
        <v>5.3999999999999999E-2</v>
      </c>
      <c r="C65" s="166" t="s">
        <v>15</v>
      </c>
      <c r="D65" s="167">
        <f t="shared" si="2"/>
        <v>60259.814814814818</v>
      </c>
      <c r="E65" s="168">
        <v>3254.03</v>
      </c>
    </row>
    <row r="66" spans="1:5" ht="15" customHeight="1" x14ac:dyDescent="0.25">
      <c r="A66" s="164" t="s">
        <v>413</v>
      </c>
      <c r="B66" s="171">
        <v>1</v>
      </c>
      <c r="C66" s="166" t="s">
        <v>13</v>
      </c>
      <c r="D66" s="167">
        <f t="shared" si="2"/>
        <v>1412.98</v>
      </c>
      <c r="E66" s="168">
        <v>1412.98</v>
      </c>
    </row>
    <row r="67" spans="1:5" ht="15" customHeight="1" x14ac:dyDescent="0.25">
      <c r="A67" s="164" t="s">
        <v>415</v>
      </c>
      <c r="B67" s="170">
        <v>0.02</v>
      </c>
      <c r="C67" s="166" t="s">
        <v>17</v>
      </c>
      <c r="D67" s="167">
        <f t="shared" si="2"/>
        <v>48011.5</v>
      </c>
      <c r="E67" s="168">
        <v>960.23</v>
      </c>
    </row>
    <row r="68" spans="1:5" ht="15" customHeight="1" x14ac:dyDescent="0.25">
      <c r="A68" s="164" t="s">
        <v>111</v>
      </c>
      <c r="B68" s="170">
        <v>0.44</v>
      </c>
      <c r="C68" s="166" t="s">
        <v>16</v>
      </c>
      <c r="D68" s="167">
        <f t="shared" si="2"/>
        <v>2118.4545454545455</v>
      </c>
      <c r="E68" s="168">
        <v>932.12</v>
      </c>
    </row>
    <row r="69" spans="1:5" ht="30" customHeight="1" x14ac:dyDescent="0.25">
      <c r="A69" s="164" t="s">
        <v>66</v>
      </c>
      <c r="B69" s="172">
        <v>2.4590000000000001</v>
      </c>
      <c r="C69" s="166" t="s">
        <v>16</v>
      </c>
      <c r="D69" s="167">
        <f t="shared" si="2"/>
        <v>2011.9804798698658</v>
      </c>
      <c r="E69" s="168">
        <v>4947.46</v>
      </c>
    </row>
    <row r="70" spans="1:5" ht="30" customHeight="1" x14ac:dyDescent="0.25">
      <c r="A70" s="164" t="s">
        <v>416</v>
      </c>
      <c r="B70" s="172">
        <v>2.4590000000000001</v>
      </c>
      <c r="C70" s="166" t="s">
        <v>16</v>
      </c>
      <c r="D70" s="167">
        <f t="shared" si="2"/>
        <v>2013.6112240748273</v>
      </c>
      <c r="E70" s="168">
        <v>4951.47</v>
      </c>
    </row>
    <row r="71" spans="1:5" ht="30" customHeight="1" x14ac:dyDescent="0.25">
      <c r="A71" s="164" t="s">
        <v>417</v>
      </c>
      <c r="B71" s="172">
        <f>2*3.449</f>
        <v>6.8979999999999997</v>
      </c>
      <c r="C71" s="166" t="s">
        <v>16</v>
      </c>
      <c r="D71" s="167">
        <f t="shared" si="2"/>
        <v>915.57262974775301</v>
      </c>
      <c r="E71" s="168">
        <v>6315.62</v>
      </c>
    </row>
    <row r="72" spans="1:5" ht="30" customHeight="1" x14ac:dyDescent="0.25">
      <c r="A72" s="164" t="s">
        <v>59</v>
      </c>
      <c r="B72" s="172">
        <v>2.4590000000000001</v>
      </c>
      <c r="C72" s="166" t="s">
        <v>16</v>
      </c>
      <c r="D72" s="167">
        <f t="shared" si="2"/>
        <v>4010.931272875152</v>
      </c>
      <c r="E72" s="168">
        <f>2*4931.44</f>
        <v>9862.8799999999992</v>
      </c>
    </row>
    <row r="73" spans="1:5" ht="15" customHeight="1" x14ac:dyDescent="0.25">
      <c r="A73" s="164" t="s">
        <v>221</v>
      </c>
      <c r="B73" s="171">
        <v>6</v>
      </c>
      <c r="C73" s="166" t="s">
        <v>219</v>
      </c>
      <c r="D73" s="167">
        <f t="shared" si="2"/>
        <v>116.50833333333333</v>
      </c>
      <c r="E73" s="168">
        <v>699.05</v>
      </c>
    </row>
    <row r="74" spans="1:5" ht="28.5" customHeight="1" x14ac:dyDescent="0.25">
      <c r="A74" s="164" t="s">
        <v>418</v>
      </c>
      <c r="B74" s="171">
        <v>140</v>
      </c>
      <c r="C74" s="166" t="s">
        <v>219</v>
      </c>
      <c r="D74" s="167">
        <f t="shared" si="2"/>
        <v>55.325428571428574</v>
      </c>
      <c r="E74" s="168">
        <v>7745.56</v>
      </c>
    </row>
    <row r="75" spans="1:5" ht="15" customHeight="1" x14ac:dyDescent="0.25">
      <c r="A75" s="164" t="s">
        <v>419</v>
      </c>
      <c r="B75" s="171">
        <v>10</v>
      </c>
      <c r="C75" s="166" t="s">
        <v>13</v>
      </c>
      <c r="D75" s="167">
        <f t="shared" si="2"/>
        <v>458.16099999999994</v>
      </c>
      <c r="E75" s="168">
        <v>4581.6099999999997</v>
      </c>
    </row>
    <row r="76" spans="1:5" ht="28.9" customHeight="1" x14ac:dyDescent="0.25">
      <c r="A76" s="164" t="s">
        <v>378</v>
      </c>
      <c r="B76" s="171">
        <v>212</v>
      </c>
      <c r="C76" s="166" t="s">
        <v>112</v>
      </c>
      <c r="D76" s="167">
        <f t="shared" si="2"/>
        <v>57.218962264150946</v>
      </c>
      <c r="E76" s="168">
        <v>12130.42</v>
      </c>
    </row>
    <row r="77" spans="1:5" ht="15" customHeight="1" x14ac:dyDescent="0.25">
      <c r="A77" s="164" t="s">
        <v>420</v>
      </c>
      <c r="B77" s="171">
        <v>65</v>
      </c>
      <c r="C77" s="166" t="s">
        <v>67</v>
      </c>
      <c r="D77" s="167">
        <f t="shared" si="2"/>
        <v>75.044307692307697</v>
      </c>
      <c r="E77" s="168">
        <v>4877.88</v>
      </c>
    </row>
    <row r="78" spans="1:5" ht="30" customHeight="1" x14ac:dyDescent="0.25">
      <c r="A78" s="164" t="s">
        <v>128</v>
      </c>
      <c r="B78" s="172">
        <v>4.4160000000000004</v>
      </c>
      <c r="C78" s="166" t="s">
        <v>16</v>
      </c>
      <c r="D78" s="167">
        <f t="shared" si="2"/>
        <v>2011.5987318840575</v>
      </c>
      <c r="E78" s="168">
        <v>8883.2199999999993</v>
      </c>
    </row>
    <row r="79" spans="1:5" ht="15" customHeight="1" x14ac:dyDescent="0.25">
      <c r="A79" s="164" t="s">
        <v>226</v>
      </c>
      <c r="B79" s="170">
        <v>0.01</v>
      </c>
      <c r="C79" s="166" t="s">
        <v>83</v>
      </c>
      <c r="D79" s="167">
        <f t="shared" si="2"/>
        <v>42143</v>
      </c>
      <c r="E79" s="168">
        <v>421.43</v>
      </c>
    </row>
    <row r="80" spans="1:5" ht="15" customHeight="1" x14ac:dyDescent="0.25">
      <c r="A80" s="164" t="s">
        <v>297</v>
      </c>
      <c r="B80" s="172">
        <v>3.2000000000000001E-2</v>
      </c>
      <c r="C80" s="166" t="s">
        <v>82</v>
      </c>
      <c r="D80" s="167">
        <f t="shared" si="2"/>
        <v>16360</v>
      </c>
      <c r="E80" s="168">
        <v>523.52</v>
      </c>
    </row>
    <row r="81" spans="1:7" ht="15" customHeight="1" x14ac:dyDescent="0.25">
      <c r="A81" s="164" t="s">
        <v>421</v>
      </c>
      <c r="B81" s="170">
        <v>0.01</v>
      </c>
      <c r="C81" s="166" t="s">
        <v>17</v>
      </c>
      <c r="D81" s="167">
        <f t="shared" si="2"/>
        <v>189444</v>
      </c>
      <c r="E81" s="168">
        <v>1894.44</v>
      </c>
    </row>
    <row r="82" spans="1:7" ht="31.5" customHeight="1" x14ac:dyDescent="0.25">
      <c r="A82" s="164" t="s">
        <v>84</v>
      </c>
      <c r="B82" s="170">
        <v>0.02</v>
      </c>
      <c r="C82" s="166" t="s">
        <v>17</v>
      </c>
      <c r="D82" s="167">
        <f>E82/B82</f>
        <v>51413.5</v>
      </c>
      <c r="E82" s="168">
        <v>1028.27</v>
      </c>
    </row>
    <row r="83" spans="1:7" ht="15" customHeight="1" x14ac:dyDescent="0.25">
      <c r="A83" s="224" t="s">
        <v>38</v>
      </c>
      <c r="B83" s="225"/>
      <c r="C83" s="225"/>
      <c r="D83" s="226"/>
      <c r="E83" s="169"/>
    </row>
    <row r="84" spans="1:7" ht="30" customHeight="1" x14ac:dyDescent="0.25">
      <c r="A84" s="164" t="s">
        <v>57</v>
      </c>
      <c r="B84" s="165" t="s">
        <v>249</v>
      </c>
      <c r="C84" s="166" t="s">
        <v>11</v>
      </c>
      <c r="D84" s="167">
        <f>E84</f>
        <v>12290.56</v>
      </c>
      <c r="E84" s="168">
        <v>12290.56</v>
      </c>
    </row>
    <row r="85" spans="1:7" ht="15" customHeight="1" x14ac:dyDescent="0.25">
      <c r="A85" s="224" t="s">
        <v>200</v>
      </c>
      <c r="B85" s="225"/>
      <c r="C85" s="225"/>
      <c r="D85" s="226"/>
      <c r="E85" s="169"/>
    </row>
    <row r="86" spans="1:7" ht="15" customHeight="1" x14ac:dyDescent="0.25">
      <c r="A86" s="164" t="s">
        <v>201</v>
      </c>
      <c r="B86" s="165" t="s">
        <v>249</v>
      </c>
      <c r="C86" s="166" t="s">
        <v>275</v>
      </c>
      <c r="D86" s="167">
        <f>E86</f>
        <v>13600</v>
      </c>
      <c r="E86" s="168">
        <v>13600</v>
      </c>
    </row>
    <row r="87" spans="1:7" ht="15" customHeight="1" x14ac:dyDescent="0.25">
      <c r="A87" s="224" t="s">
        <v>77</v>
      </c>
      <c r="B87" s="225"/>
      <c r="C87" s="225"/>
      <c r="D87" s="226"/>
      <c r="E87" s="169"/>
    </row>
    <row r="88" spans="1:7" ht="15" customHeight="1" x14ac:dyDescent="0.25">
      <c r="A88" s="164" t="s">
        <v>78</v>
      </c>
      <c r="B88" s="165" t="s">
        <v>249</v>
      </c>
      <c r="C88" s="166" t="s">
        <v>11</v>
      </c>
      <c r="D88" s="167">
        <f>E88</f>
        <v>21600</v>
      </c>
      <c r="E88" s="168">
        <v>21600</v>
      </c>
    </row>
    <row r="89" spans="1:7" ht="15" customHeight="1" x14ac:dyDescent="0.25">
      <c r="A89" s="224" t="s">
        <v>381</v>
      </c>
      <c r="B89" s="225"/>
      <c r="C89" s="225"/>
      <c r="D89" s="226"/>
      <c r="E89" s="169"/>
    </row>
    <row r="90" spans="1:7" ht="15" customHeight="1" thickBot="1" x14ac:dyDescent="0.3">
      <c r="A90" s="164" t="s">
        <v>80</v>
      </c>
      <c r="B90" s="165" t="s">
        <v>22</v>
      </c>
      <c r="C90" s="166" t="s">
        <v>11</v>
      </c>
      <c r="D90" s="167">
        <f>E90</f>
        <v>1959.81</v>
      </c>
      <c r="E90" s="168">
        <v>1959.81</v>
      </c>
    </row>
    <row r="91" spans="1:7" ht="27.75" customHeight="1" x14ac:dyDescent="0.25">
      <c r="A91" s="164" t="s">
        <v>382</v>
      </c>
      <c r="B91" s="165" t="s">
        <v>22</v>
      </c>
      <c r="C91" s="166" t="s">
        <v>11</v>
      </c>
      <c r="D91" s="167">
        <f>E91</f>
        <v>2147.27</v>
      </c>
      <c r="E91" s="168">
        <v>2147.27</v>
      </c>
      <c r="F91" s="155">
        <f>SUM(E17:E91)</f>
        <v>792883.03000000038</v>
      </c>
      <c r="G91" s="153" t="s">
        <v>422</v>
      </c>
    </row>
    <row r="92" spans="1:7" s="1" customFormat="1" ht="14.25" x14ac:dyDescent="0.2">
      <c r="A92" s="35" t="s">
        <v>10</v>
      </c>
      <c r="B92" s="50"/>
      <c r="C92" s="50"/>
      <c r="D92" s="50"/>
      <c r="E92" s="51"/>
    </row>
    <row r="93" spans="1:7" s="1" customFormat="1" x14ac:dyDescent="0.2">
      <c r="A93" s="36" t="s">
        <v>70</v>
      </c>
      <c r="B93" s="52" t="s">
        <v>21</v>
      </c>
      <c r="C93" s="52" t="s">
        <v>11</v>
      </c>
      <c r="D93" s="52">
        <f>E93</f>
        <v>118932.45450000005</v>
      </c>
      <c r="E93" s="53">
        <f>SUM(E17:E91)*15%</f>
        <v>118932.45450000005</v>
      </c>
    </row>
    <row r="94" spans="1:7" ht="15.75" thickBot="1" x14ac:dyDescent="0.3">
      <c r="A94" s="178" t="s">
        <v>24</v>
      </c>
      <c r="B94" s="179"/>
      <c r="C94" s="179"/>
      <c r="D94" s="179"/>
      <c r="E94" s="180">
        <f>F91+E93</f>
        <v>911815.48450000049</v>
      </c>
    </row>
    <row r="95" spans="1:7" x14ac:dyDescent="0.25">
      <c r="A95" s="221"/>
      <c r="B95" s="221"/>
      <c r="C95" s="221"/>
      <c r="D95" s="221"/>
      <c r="E95" s="221"/>
    </row>
    <row r="96" spans="1:7" x14ac:dyDescent="0.25">
      <c r="A96" s="221"/>
      <c r="B96" s="221"/>
      <c r="C96" s="221"/>
      <c r="D96" s="221"/>
      <c r="E96" s="221"/>
    </row>
    <row r="97" spans="1:6" s="158" customFormat="1" ht="21.75" customHeight="1" x14ac:dyDescent="0.25">
      <c r="A97" s="227" t="s">
        <v>424</v>
      </c>
      <c r="B97" s="227"/>
      <c r="C97" s="227"/>
      <c r="D97" s="227"/>
      <c r="E97" s="156">
        <f>E94</f>
        <v>911815.48450000049</v>
      </c>
      <c r="F97" s="157"/>
    </row>
    <row r="98" spans="1:6" s="158" customFormat="1" ht="20.25" customHeight="1" x14ac:dyDescent="0.25">
      <c r="A98" s="228" t="s">
        <v>428</v>
      </c>
      <c r="B98" s="228"/>
      <c r="C98" s="228"/>
      <c r="D98" s="228"/>
      <c r="E98" s="228"/>
      <c r="F98" s="159"/>
    </row>
    <row r="99" spans="1:6" s="158" customFormat="1" ht="24.75" customHeight="1" x14ac:dyDescent="0.25">
      <c r="A99" s="227" t="s">
        <v>301</v>
      </c>
      <c r="B99" s="227"/>
      <c r="C99" s="227"/>
      <c r="D99" s="227"/>
      <c r="E99" s="227"/>
      <c r="F99" s="160"/>
    </row>
    <row r="100" spans="1:6" s="158" customFormat="1" ht="24" customHeight="1" x14ac:dyDescent="0.25">
      <c r="A100" s="227" t="s">
        <v>302</v>
      </c>
      <c r="B100" s="227"/>
      <c r="C100" s="227"/>
      <c r="D100" s="227"/>
      <c r="E100" s="227"/>
      <c r="F100" s="160"/>
    </row>
    <row r="101" spans="1:6" s="158" customFormat="1" ht="30.75" customHeight="1" x14ac:dyDescent="0.25">
      <c r="A101" s="227" t="s">
        <v>303</v>
      </c>
      <c r="B101" s="227"/>
      <c r="C101" s="227"/>
      <c r="D101" s="227"/>
      <c r="E101" s="227"/>
      <c r="F101" s="160"/>
    </row>
    <row r="102" spans="1:6" s="158" customFormat="1" x14ac:dyDescent="0.25">
      <c r="A102" s="161"/>
      <c r="B102" s="161"/>
      <c r="C102" s="161"/>
      <c r="D102" s="161"/>
      <c r="E102" s="161"/>
      <c r="F102" s="161"/>
    </row>
    <row r="103" spans="1:6" s="158" customFormat="1" ht="24.75" customHeight="1" x14ac:dyDescent="0.25">
      <c r="A103" s="227" t="s">
        <v>423</v>
      </c>
      <c r="B103" s="227"/>
      <c r="C103" s="227"/>
      <c r="D103" s="227"/>
      <c r="E103" s="227"/>
      <c r="F103" s="160"/>
    </row>
    <row r="104" spans="1:6" ht="18.75" customHeight="1" x14ac:dyDescent="0.25">
      <c r="A104" s="162" t="s">
        <v>388</v>
      </c>
      <c r="B104" s="162"/>
      <c r="C104" s="162"/>
      <c r="D104" s="162"/>
      <c r="E104" s="162"/>
    </row>
    <row r="105" spans="1:6" ht="24.75" customHeight="1" x14ac:dyDescent="0.25">
      <c r="A105" s="162" t="s">
        <v>425</v>
      </c>
      <c r="B105" s="162"/>
      <c r="C105" s="162"/>
      <c r="D105" s="162"/>
      <c r="E105" s="162"/>
    </row>
    <row r="106" spans="1:6" ht="10.5" customHeight="1" x14ac:dyDescent="0.25">
      <c r="B106" s="162"/>
      <c r="C106" s="162"/>
      <c r="D106" s="162" t="s">
        <v>26</v>
      </c>
      <c r="E106" s="162"/>
    </row>
    <row r="107" spans="1:6" x14ac:dyDescent="0.25">
      <c r="A107" s="221"/>
      <c r="B107" s="221"/>
      <c r="C107" s="221"/>
      <c r="D107" s="221"/>
      <c r="E107" s="221"/>
    </row>
    <row r="108" spans="1:6" x14ac:dyDescent="0.25">
      <c r="A108" s="221" t="s">
        <v>304</v>
      </c>
      <c r="B108" s="221"/>
      <c r="C108" s="221"/>
      <c r="D108" s="221"/>
      <c r="E108" s="221"/>
    </row>
    <row r="109" spans="1:6" ht="10.5" customHeight="1" x14ac:dyDescent="0.25">
      <c r="B109" s="221"/>
      <c r="C109" s="221"/>
      <c r="D109" s="221" t="s">
        <v>26</v>
      </c>
      <c r="E109" s="221"/>
    </row>
  </sheetData>
  <mergeCells count="35">
    <mergeCell ref="A1:E1"/>
    <mergeCell ref="A2:E2"/>
    <mergeCell ref="A4:E4"/>
    <mergeCell ref="A3:E3"/>
    <mergeCell ref="A6:D6"/>
    <mergeCell ref="A7:E7"/>
    <mergeCell ref="A8:E8"/>
    <mergeCell ref="A9:E9"/>
    <mergeCell ref="A5:E5"/>
    <mergeCell ref="A10:E10"/>
    <mergeCell ref="A11:E11"/>
    <mergeCell ref="A12:E12"/>
    <mergeCell ref="A13:E13"/>
    <mergeCell ref="A14:E14"/>
    <mergeCell ref="A98:E98"/>
    <mergeCell ref="A27:D27"/>
    <mergeCell ref="A29:D29"/>
    <mergeCell ref="A18:D18"/>
    <mergeCell ref="A16:D16"/>
    <mergeCell ref="A97:D97"/>
    <mergeCell ref="A108:E108"/>
    <mergeCell ref="B109:C109"/>
    <mergeCell ref="D109:E109"/>
    <mergeCell ref="A54:D54"/>
    <mergeCell ref="A83:D83"/>
    <mergeCell ref="A85:D85"/>
    <mergeCell ref="A87:D87"/>
    <mergeCell ref="A89:D89"/>
    <mergeCell ref="A107:E107"/>
    <mergeCell ref="A99:E99"/>
    <mergeCell ref="A100:E100"/>
    <mergeCell ref="A101:E101"/>
    <mergeCell ref="A103:E103"/>
    <mergeCell ref="A95:E95"/>
    <mergeCell ref="A96:E96"/>
  </mergeCells>
  <pageMargins left="0.7" right="0.7" top="0.75" bottom="0.75" header="0.3" footer="0.3"/>
  <pageSetup paperSize="9" scale="6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10</vt:i4>
      </vt:variant>
    </vt:vector>
  </HeadingPairs>
  <TitlesOfParts>
    <vt:vector size="20" baseType="lpstr">
      <vt:lpstr>Акт</vt:lpstr>
      <vt:lpstr>Бюджет</vt:lpstr>
      <vt:lpstr>2018</vt:lpstr>
      <vt:lpstr>Акт (2)</vt:lpstr>
      <vt:lpstr>2019</vt:lpstr>
      <vt:lpstr>Лист3</vt:lpstr>
      <vt:lpstr>2020</vt:lpstr>
      <vt:lpstr>Лист1</vt:lpstr>
      <vt:lpstr>2021</vt:lpstr>
      <vt:lpstr>акт21</vt:lpstr>
      <vt:lpstr>'2018'!Область_печати</vt:lpstr>
      <vt:lpstr>'2019'!Область_печати</vt:lpstr>
      <vt:lpstr>'2020'!Область_печати</vt:lpstr>
      <vt:lpstr>'2021'!Область_печати</vt:lpstr>
      <vt:lpstr>Акт!Область_печати</vt:lpstr>
      <vt:lpstr>'Акт (2)'!Область_печати</vt:lpstr>
      <vt:lpstr>акт21!Область_печати</vt:lpstr>
      <vt:lpstr>Бюджет!Область_печати</vt:lpstr>
      <vt:lpstr>Лист1!Область_печати</vt:lpstr>
      <vt:lpstr>Лист3!Область_печати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2022-04-11T13:31:58Z</dcterms:modified>
</cp:coreProperties>
</file>