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65" windowWidth="16530" windowHeight="1132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2" sheetId="7" r:id="rId6"/>
    <sheet name="2020" sheetId="8" r:id="rId7"/>
    <sheet name="Лист1" sheetId="9" r:id="rId8"/>
    <sheet name="2021" sheetId="10" r:id="rId9"/>
    <sheet name="акт21" sheetId="11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Акт!$A$1:$E$92</definedName>
    <definedName name="_xlnm.Print_Area" localSheetId="3">'Акт (2)'!$A$1:$E$104</definedName>
    <definedName name="_xlnm.Print_Area" localSheetId="9">акт21!$A$3:$E$99</definedName>
    <definedName name="_xlnm.Print_Area" localSheetId="1">Бюджет!$A$1:$D$38</definedName>
    <definedName name="_xlnm.Print_Area" localSheetId="7">Лист1!$A$3:$E$94</definedName>
    <definedName name="_xlnm.Print_Area" localSheetId="5">Лист2!$A$2:$E$97</definedName>
  </definedNames>
  <calcPr calcId="145621"/>
</workbook>
</file>

<file path=xl/calcChain.xml><?xml version="1.0" encoding="utf-8"?>
<calcChain xmlns="http://schemas.openxmlformats.org/spreadsheetml/2006/main">
  <c r="F81" i="11" l="1"/>
  <c r="E72" i="11" l="1"/>
  <c r="B72" i="11"/>
  <c r="D22" i="11"/>
  <c r="E19" i="11"/>
  <c r="E24" i="11" l="1"/>
  <c r="E23" i="11"/>
  <c r="E66" i="11"/>
  <c r="B66" i="11"/>
  <c r="E83" i="11" l="1"/>
  <c r="D83" i="11" s="1"/>
  <c r="D20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81" i="11"/>
  <c r="D80" i="11"/>
  <c r="D78" i="11"/>
  <c r="D76" i="11"/>
  <c r="D74" i="11"/>
  <c r="D28" i="11"/>
  <c r="D26" i="11"/>
  <c r="D25" i="11"/>
  <c r="D24" i="11"/>
  <c r="D23" i="11"/>
  <c r="D21" i="11"/>
  <c r="D19" i="11"/>
  <c r="E84" i="11"/>
  <c r="E87" i="11" s="1"/>
  <c r="F23" i="10" s="1"/>
  <c r="F18" i="10"/>
  <c r="F22" i="10" s="1"/>
  <c r="F14" i="10"/>
  <c r="F24" i="10" l="1"/>
  <c r="F25" i="10"/>
  <c r="D74" i="9"/>
  <c r="D76" i="9"/>
  <c r="D72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33" i="9"/>
  <c r="D20" i="9"/>
  <c r="D21" i="9"/>
  <c r="D22" i="9"/>
  <c r="D23" i="9"/>
  <c r="D24" i="9"/>
  <c r="D25" i="9"/>
  <c r="D27" i="9"/>
  <c r="D29" i="9"/>
  <c r="D31" i="9"/>
  <c r="D19" i="9"/>
  <c r="E78" i="9" l="1"/>
  <c r="D78" i="9" s="1"/>
  <c r="E79" i="9" l="1"/>
  <c r="F23" i="8" s="1"/>
  <c r="F15" i="8"/>
  <c r="F14" i="8" s="1"/>
  <c r="F18" i="8"/>
  <c r="F22" i="8" s="1"/>
  <c r="F24" i="8" l="1"/>
  <c r="F25" i="8"/>
  <c r="E82" i="7"/>
  <c r="E21" i="7" l="1"/>
  <c r="F19" i="6" l="1"/>
  <c r="F15" i="6"/>
  <c r="E83" i="7"/>
  <c r="F23" i="6" s="1"/>
  <c r="D75" i="7"/>
  <c r="D77" i="7"/>
  <c r="D79" i="7"/>
  <c r="D74" i="7"/>
  <c r="D6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9" i="7"/>
  <c r="D70" i="7"/>
  <c r="D71" i="7"/>
  <c r="D72" i="7"/>
  <c r="D28" i="7"/>
  <c r="D21" i="7"/>
  <c r="D22" i="7"/>
  <c r="D24" i="7"/>
  <c r="D26" i="7"/>
  <c r="D20" i="7"/>
  <c r="D19" i="7"/>
  <c r="F18" i="6"/>
  <c r="F14" i="6"/>
  <c r="D82" i="7" l="1"/>
  <c r="F22" i="6"/>
  <c r="F24" i="6" s="1"/>
  <c r="F25" i="6"/>
  <c r="D84" i="5"/>
  <c r="D83" i="5"/>
  <c r="D81" i="5"/>
  <c r="D79" i="5"/>
  <c r="D55" i="5"/>
  <c r="D46" i="5"/>
  <c r="E19" i="5"/>
  <c r="D19" i="5"/>
  <c r="D17" i="5"/>
  <c r="D15" i="5"/>
  <c r="D13" i="5"/>
  <c r="D9" i="5"/>
  <c r="D7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9" i="5"/>
  <c r="D40" i="5"/>
  <c r="D41" i="5"/>
  <c r="D42" i="5"/>
  <c r="D43" i="5"/>
  <c r="D44" i="5"/>
  <c r="D45" i="5"/>
  <c r="D47" i="5"/>
  <c r="D48" i="5"/>
  <c r="D49" i="5"/>
  <c r="D50" i="5"/>
  <c r="D51" i="5"/>
  <c r="D52" i="5"/>
  <c r="D53" i="5"/>
  <c r="D57" i="5"/>
  <c r="D58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21" i="5"/>
  <c r="D11" i="5"/>
  <c r="D10" i="5"/>
  <c r="E86" i="5" l="1"/>
  <c r="E87" i="5" s="1"/>
  <c r="F24" i="4" s="1"/>
  <c r="D86" i="5" l="1"/>
  <c r="F16" i="4"/>
  <c r="F13" i="4"/>
  <c r="F19" i="4"/>
  <c r="F15" i="4"/>
  <c r="F26" i="4" l="1"/>
  <c r="F23" i="4"/>
  <c r="F25" i="4" s="1"/>
  <c r="E32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C31" i="2"/>
  <c r="D31" i="2"/>
  <c r="E75" i="1"/>
  <c r="B31" i="2" l="1"/>
  <c r="D74" i="1"/>
  <c r="D72" i="1"/>
  <c r="D70" i="1"/>
  <c r="D68" i="1"/>
  <c r="D67" i="1"/>
  <c r="D65" i="1"/>
  <c r="D64" i="1"/>
  <c r="D63" i="1"/>
  <c r="D62" i="1"/>
  <c r="D61" i="1"/>
  <c r="D60" i="1"/>
  <c r="D59" i="1"/>
  <c r="D58" i="1"/>
  <c r="D56" i="1"/>
  <c r="D54" i="1"/>
  <c r="D52" i="1"/>
  <c r="D51" i="1"/>
  <c r="D50" i="1"/>
  <c r="D49" i="1"/>
  <c r="D48" i="1"/>
  <c r="D47" i="1"/>
  <c r="D46" i="1"/>
  <c r="D45" i="1"/>
  <c r="D44" i="1"/>
  <c r="D43" i="1"/>
  <c r="D42" i="1"/>
  <c r="D41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1" i="1"/>
  <c r="D19" i="1"/>
  <c r="D17" i="1"/>
  <c r="D16" i="1"/>
  <c r="D15" i="1"/>
  <c r="D14" i="1"/>
  <c r="D12" i="1"/>
  <c r="D10" i="1"/>
  <c r="D9" i="1"/>
  <c r="D7" i="1"/>
</calcChain>
</file>

<file path=xl/sharedStrings.xml><?xml version="1.0" encoding="utf-8"?>
<sst xmlns="http://schemas.openxmlformats.org/spreadsheetml/2006/main" count="1053" uniqueCount="349">
  <si>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</si>
  <si>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</si>
  <si>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</si>
  <si>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</si>
  <si>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</si>
  <si>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</si>
  <si>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</si>
  <si>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</si>
  <si>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</si>
  <si>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</si>
  <si>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</si>
  <si>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</si>
  <si>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</si>
  <si>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</si>
  <si>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</si>
  <si>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</si>
  <si>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</si>
  <si>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</si>
  <si>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</si>
  <si>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</si>
  <si>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</si>
  <si>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</si>
  <si>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</si>
  <si>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</si>
  <si>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</si>
  <si>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</si>
  <si>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</si>
  <si>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</si>
  <si>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</si>
  <si>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</si>
  <si>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</si>
  <si>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</si>
  <si>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</si>
  <si>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</si>
  <si>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</si>
  <si>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</si>
  <si>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</si>
  <si>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</si>
  <si>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</si>
  <si>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</si>
  <si>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</si>
  <si>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</si>
  <si>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</si>
  <si>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</si>
  <si>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</si>
  <si>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</si>
  <si>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</si>
  <si>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</si>
  <si>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</si>
  <si>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</si>
  <si>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</si>
  <si>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</si>
  <si>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</si>
  <si>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</si>
  <si>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</si>
  <si>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</si>
  <si>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</si>
  <si>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</si>
  <si>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</si>
  <si>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</si>
  <si>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</si>
  <si>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</si>
  <si>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</si>
  <si>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</si>
  <si>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</si>
  <si>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</si>
  <si>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</si>
  <si>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</si>
  <si>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</si>
  <si>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</si>
  <si>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</si>
  <si>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</si>
  <si>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</si>
  <si>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</si>
  <si>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</si>
  <si>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</si>
  <si>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</si>
  <si>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</si>
  <si>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>Обслуживание ОДПУ</t>
  </si>
  <si>
    <t xml:space="preserve">     Техническое обслуживание ОДПУ</t>
  </si>
  <si>
    <t>Текущий ремонт конструктивных элементов жилых зданий</t>
  </si>
  <si>
    <t>100 м2</t>
  </si>
  <si>
    <t>100 приборов</t>
  </si>
  <si>
    <t xml:space="preserve">     Услуги а/вышки</t>
  </si>
  <si>
    <t>Ежемесячно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</si>
  <si>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</si>
  <si>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</si>
  <si>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</si>
  <si>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</si>
  <si>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</si>
  <si>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</si>
  <si>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</si>
  <si>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</si>
  <si>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</si>
  <si>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</si>
  <si>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</si>
  <si>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</si>
  <si>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</si>
  <si>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</si>
  <si>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</si>
  <si>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 (вышка)</t>
  </si>
  <si>
    <t>По нормативу</t>
  </si>
  <si>
    <t xml:space="preserve">     Перекрытие потока воды: отопление, ГВС</t>
  </si>
  <si>
    <t>1 узел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</si>
  <si>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</si>
  <si>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</si>
  <si>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Запуск потока воды: отопление, ГВС</t>
  </si>
  <si>
    <t xml:space="preserve">     Осмотр кровли, чердака, люков</t>
  </si>
  <si>
    <t>м</t>
  </si>
  <si>
    <t xml:space="preserve">     Смена дверных приборов: навесного замка</t>
  </si>
  <si>
    <t xml:space="preserve">     Ремонт обделок из листовой стали (парапета, карниза, отливов,  т.д)-(укрепление, промазка свищ.)</t>
  </si>
  <si>
    <t xml:space="preserve">     Осмотр системы центрального отопления, устройств в чердачных и подвальных помещениях.</t>
  </si>
  <si>
    <t xml:space="preserve">     Промывка трубопровода системы отопления</t>
  </si>
  <si>
    <t>м3</t>
  </si>
  <si>
    <t xml:space="preserve">     Смена дверных приборов: пружин</t>
  </si>
  <si>
    <t xml:space="preserve">     Смена стекол в деревянных переплетах при площади стекла  до: 0,25 м</t>
  </si>
  <si>
    <t xml:space="preserve">     Постановка заклепок в местах соединения труб</t>
  </si>
  <si>
    <t xml:space="preserve">     Установка частей водосточных труб (отметов)</t>
  </si>
  <si>
    <t xml:space="preserve">     Смена частей водосточных труб: отливов (отметов)</t>
  </si>
  <si>
    <t xml:space="preserve">     Очистка кровли от снега толщ. 10 см, сбивание сосулей</t>
  </si>
  <si>
    <t xml:space="preserve">     Валка, обрезка  деревьев с вывозом</t>
  </si>
  <si>
    <t xml:space="preserve">     Очистка кровли от снега толщ. 10 см, сбивание сосулей (в)</t>
  </si>
  <si>
    <t xml:space="preserve">     Перенавеска водосточных труб.</t>
  </si>
  <si>
    <t>АКТ № 106/3-2017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</si>
  <si>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3 квартала 106.</t>
  </si>
  <si>
    <t xml:space="preserve">     Осмотр кровли, чердака</t>
  </si>
  <si>
    <t xml:space="preserve">     Очистка воронки и колен от мусора (вышка)</t>
  </si>
  <si>
    <t xml:space="preserve">     Очистка желобов от мусора: вручную (при расчете 1 кг. мусора = 1 м 1 желоба) с вышки</t>
  </si>
  <si>
    <t xml:space="preserve">     Замена трубопровода диаметром: 40 мм</t>
  </si>
  <si>
    <t xml:space="preserve">     Снятие дверных полотен</t>
  </si>
  <si>
    <t xml:space="preserve">     Установка дверных полотен: наружных. кроме балконных</t>
  </si>
  <si>
    <t xml:space="preserve">     Установка досок объявлений</t>
  </si>
  <si>
    <t xml:space="preserve">     Установка подвального окна с изготовлением, остеклением-2и, окраской-фрамуг</t>
  </si>
  <si>
    <t>1 рама</t>
  </si>
  <si>
    <t>Отчет по бюджету №106/3-2017</t>
  </si>
  <si>
    <t>Задолженность по оплате за содержание и текущий ремонт на 01.01.2018 г. -  99 392,68 руб.</t>
  </si>
  <si>
    <t>Долг за выполненные работы (доходы за минусом расходов) на  01.01.2018 г. -  362 947,78 руб.</t>
  </si>
  <si>
    <t>на общую сумму 495 163,43 руб. (Четыреста девяносто пять тысяч сто шестьдесят три рубля 43 копейки).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</si>
  <si>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</si>
  <si>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</si>
  <si>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</si>
  <si>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</si>
  <si>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</si>
  <si>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</si>
  <si>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</si>
  <si>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</si>
  <si>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</si>
  <si>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</si>
  <si>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</si>
  <si>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</si>
  <si>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</si>
  <si>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Списание долга за выполненые работы на 01.01.2015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</si>
  <si>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</si>
  <si>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</si>
  <si>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</si>
  <si>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</si>
  <si>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</si>
  <si>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</si>
  <si>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</si>
  <si>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</si>
  <si>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</si>
  <si>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</si>
  <si>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</si>
  <si>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</si>
  <si>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</si>
  <si>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106/3-2018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</si>
  <si>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</si>
  <si>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</si>
  <si>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Очистка вручную поверхности фасадов от перхлорвиниловых и масляных красок: с люлей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</si>
  <si>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</si>
  <si>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</si>
  <si>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</si>
  <si>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>1 стояк</t>
  </si>
  <si>
    <t xml:space="preserve">     Ликвидация воздушных пробок в системе отопления, в стояке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</si>
  <si>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</si>
  <si>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</si>
  <si>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Осмотр, замеры, опломбировка ПУ Т/У с представителем</t>
  </si>
  <si>
    <t xml:space="preserve">     Снятие замеров температуры воздуха в квартире</t>
  </si>
  <si>
    <t>1 замер</t>
  </si>
  <si>
    <t xml:space="preserve">     Закрытие подъездного окна</t>
  </si>
  <si>
    <t>10 шт.</t>
  </si>
  <si>
    <t xml:space="preserve">     Закрытие слуховых окон и люков выхода на кровлю</t>
  </si>
  <si>
    <t xml:space="preserve">     Осмотр квартир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</si>
  <si>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</si>
  <si>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</si>
  <si>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</si>
  <si>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</si>
  <si>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</si>
  <si>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</si>
  <si>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</si>
  <si>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дверных приборов: накладка дверная</t>
  </si>
  <si>
    <t xml:space="preserve">     Укладка (установка) щитов из доски б/у (без подгонки)</t>
  </si>
  <si>
    <t xml:space="preserve">     Укрепление дверных приборов: петли (шарниры), шпингалеты, ручки накладные</t>
  </si>
  <si>
    <t xml:space="preserve">     Осмотр замеры рамок холодной воды</t>
  </si>
  <si>
    <t>чел.-ч</t>
  </si>
  <si>
    <t xml:space="preserve">     Прочистка и промывка пластмассовых или латунных сифонов санитарных приборов</t>
  </si>
  <si>
    <t xml:space="preserve">     Демонтаж- монтаж плит перекрытий каналов площадью: до 5 м2</t>
  </si>
  <si>
    <t xml:space="preserve">     Демонтаж-монтаж воронки с вышки</t>
  </si>
  <si>
    <t xml:space="preserve">     Заделка выбоин в цементных полах площадью до: 0,5 м2</t>
  </si>
  <si>
    <t>100 мест</t>
  </si>
  <si>
    <t xml:space="preserve">     Заделка подвальных окон: (изовером, пенопропиленом и тд)</t>
  </si>
  <si>
    <t>10 м2</t>
  </si>
  <si>
    <t xml:space="preserve">     Изготовление филенок вручную: из строительной фанеры в один слой</t>
  </si>
  <si>
    <t xml:space="preserve">     Изготовление щита из доски б/у</t>
  </si>
  <si>
    <t xml:space="preserve">     Окраска фасадов ВДК с подготовкой</t>
  </si>
  <si>
    <t xml:space="preserve">     Протравка фасадов: простых с люлек</t>
  </si>
  <si>
    <t xml:space="preserve">     Ремонт дверных полотен</t>
  </si>
  <si>
    <t xml:space="preserve">     Ремонт обделок из листовой стали конька шириной: до 0,7 м</t>
  </si>
  <si>
    <t xml:space="preserve">     Ремонт щита с заменой доски</t>
  </si>
  <si>
    <t xml:space="preserve">     Смена воронки с вышки</t>
  </si>
  <si>
    <t xml:space="preserve">     Смена обделок из листовой стали поясков, сандриков, отливов, карнизов шириной до: 0,7 мм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</si>
  <si>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</si>
  <si>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</si>
  <si>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</si>
  <si>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Услуги  по вывозу и утилизации листвы, веток, деревьев, скошенной травы , смета и др.</t>
  </si>
  <si>
    <t>АКТ № 106/3-2018</t>
  </si>
  <si>
    <t>"31" марта 2019 г.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</si>
  <si>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</si>
  <si>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</si>
  <si>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</si>
  <si>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</si>
  <si>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</si>
  <si>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469 903.63 руб. (Четыреста шестьдесят девять тысяч девятьсот три рубля 63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</si>
  <si>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</si>
  <si>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</si>
  <si>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</si>
  <si>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</si>
  <si>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</si>
  <si>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</si>
  <si>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</si>
  <si>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</si>
  <si>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</si>
  <si>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</si>
  <si>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</si>
  <si>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</si>
  <si>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</si>
  <si>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</si>
  <si>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</si>
  <si>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</si>
  <si>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</si>
  <si>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</si>
  <si>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</si>
  <si>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>т</t>
  </si>
  <si>
    <t xml:space="preserve">     Подготовка элеваторного узла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</si>
  <si>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</si>
  <si>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</si>
  <si>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</si>
  <si>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</si>
  <si>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 стенда, вывески, доски объявления и т.д.</t>
  </si>
  <si>
    <t xml:space="preserve">     Окраска масляными составами  по дереву: доски объявления</t>
  </si>
  <si>
    <t xml:space="preserve">     Смена: колен водосточных труб</t>
  </si>
  <si>
    <t xml:space="preserve">     Установка досок объявлений с изготовлением</t>
  </si>
  <si>
    <t xml:space="preserve">     Очистка желобов от мусора: вручную (при расчете 1 кг. мусора = 3 м 1 желоба)</t>
  </si>
  <si>
    <t xml:space="preserve">     Проверка исправности канализационных вытяжек</t>
  </si>
  <si>
    <t>1 кв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</si>
  <si>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</si>
  <si>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</si>
  <si>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</si>
  <si>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</si>
  <si>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</si>
  <si>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Разделка древесины твердых пород и лиственницы, полученной от валки леса, диаметром стволов: до 32см</t>
  </si>
  <si>
    <t xml:space="preserve">     Заделка свища сваркой при длине стыка до 6 мм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</si>
  <si>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</si>
  <si>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</si>
  <si>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Установка заглушек на трубопроводах д.  100мм</t>
  </si>
  <si>
    <t xml:space="preserve">     Осмотр подъездов, подвального помещения чердачного помещения</t>
  </si>
  <si>
    <t xml:space="preserve">     Проверка на прогрев отопительных приборов с регулировкой.</t>
  </si>
  <si>
    <t xml:space="preserve">     Расконсервация системы отопления</t>
  </si>
  <si>
    <t xml:space="preserve">     Ремонт смесителя без душа, без снятия с места, смена прокладок</t>
  </si>
  <si>
    <t>1 смеситель</t>
  </si>
  <si>
    <t xml:space="preserve">     Монтаж (укрепление) конструкций дверей металлических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</si>
  <si>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</si>
  <si>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и восстановление герметизации дверных и оконных проемов</t>
  </si>
  <si>
    <t xml:space="preserve">     Работа с автовышки</t>
  </si>
  <si>
    <t>1 час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</si>
  <si>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</si>
  <si>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</si>
  <si>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АКТ № 106/3</t>
  </si>
  <si>
    <t>По графику</t>
  </si>
  <si>
    <t xml:space="preserve">                         _______________________________________      ____________________________________</t>
  </si>
  <si>
    <t>Отчет по бюджету № 106/3-2019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</si>
  <si>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</si>
  <si>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</si>
  <si>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328178.66 руб. (Триста двадцать восемь тысяч сто семьдесят восемь рублей 66 копеек)</t>
  </si>
  <si>
    <t xml:space="preserve">Исполнитель -           Директор ООО "ТРЭК" Плотников А.А. </t>
  </si>
  <si>
    <t>Отчет по бюджету № 106/3-2020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</si>
  <si>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</si>
  <si>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</si>
  <si>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</si>
  <si>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</si>
  <si>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</si>
  <si>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</si>
  <si>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>Дезинсекция и дератизация</t>
  </si>
  <si>
    <t xml:space="preserve">     Дезинсекция и дератизация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</si>
  <si>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</si>
  <si>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</si>
  <si>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</si>
  <si>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отдельных участков трубопроводов диаметром: 20 мм</t>
  </si>
  <si>
    <t>1 участок</t>
  </si>
  <si>
    <t xml:space="preserve">     Смена отдельных участков трубопроводов ХВС и ГВС  д: до 25 мм - переборка сборки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</si>
  <si>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</si>
  <si>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</si>
  <si>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</si>
  <si>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</si>
  <si>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помещения, чердачного помещения - по жалобе</t>
  </si>
  <si>
    <t xml:space="preserve">     Отогрев трубопровода Д-15, Д-20</t>
  </si>
  <si>
    <t xml:space="preserve">     Переборка сборки диаметром: 25 мм</t>
  </si>
  <si>
    <t xml:space="preserve">     Перекрытие потока воды: отопление, ГВС, ХВС</t>
  </si>
  <si>
    <t xml:space="preserve">     Демонтаж-монтаж стенда, вывески, доски объявлений и т.д</t>
  </si>
  <si>
    <t xml:space="preserve">     Монтаж аншлагов, стенда, вывески, доски объявления и т.д.</t>
  </si>
  <si>
    <t xml:space="preserve">     Ремонт отдельных мест покрытия из асбоцементных листов: обыкновенного профиля (мат. БУ)</t>
  </si>
  <si>
    <t xml:space="preserve">     Закрытие подвальных окон и люков (прим)</t>
  </si>
  <si>
    <t xml:space="preserve">     Осмотр подвального помещения, подъезда</t>
  </si>
  <si>
    <t xml:space="preserve">     Очистка  кровли от снега толщ. 10см, сбивание сосулей</t>
  </si>
  <si>
    <t xml:space="preserve">     Укладка (установка) щитов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</si>
  <si>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</si>
  <si>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</si>
  <si>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Исполнитель -           Директор ООО "ТРЭК", Плотников А.А. </t>
  </si>
  <si>
    <t>По плану</t>
  </si>
  <si>
    <t xml:space="preserve">           2. Всего за период с "01"января 2020 г. по "31"декабря 2020 г. выполнено работ на общую сумму 412218.92 руб. (Четыреста двенадцать тысяч двести восемнадцать рублей 92 копейки)</t>
  </si>
  <si>
    <t xml:space="preserve">                         ____________________________________________      ____________________________________</t>
  </si>
  <si>
    <t>Отчет по бюджету № 106/3-2021</t>
  </si>
  <si>
    <t>Период: с 01.01.2021 по 31.12.2021 года.</t>
  </si>
  <si>
    <t>31 марта 2022 г.</t>
  </si>
  <si>
    <t xml:space="preserve">     Ремонт песочницы</t>
  </si>
  <si>
    <t xml:space="preserve">     Монтаж обратного клапана Аэратор</t>
  </si>
  <si>
    <t xml:space="preserve">     Регулировка РТВЖ</t>
  </si>
  <si>
    <t xml:space="preserve">     Смена внутренних трубопроводов из стальных труб д. 20 мм</t>
  </si>
  <si>
    <t xml:space="preserve">     Смена отдельных участков трубопроводов канализации из полиет. труб высокой пл-ти: гориз. д 50 мм</t>
  </si>
  <si>
    <t xml:space="preserve">     Осмотр и устранение мелких неисправностей на РХВ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</si>
  <si>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</si>
  <si>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</si>
  <si>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Заделка стыков соединений стояков (раструб-труба)</t>
  </si>
  <si>
    <t xml:space="preserve">     Установка доски объявлений - б/у</t>
  </si>
  <si>
    <t xml:space="preserve">     Установка частей водосточных труб (колен)</t>
  </si>
  <si>
    <t xml:space="preserve">     Установка частей водосточных труб с  земли, лестниц и подмостей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</si>
  <si>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</si>
  <si>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</si>
  <si>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с выходом на кровлю</t>
  </si>
  <si>
    <t>1 м 1 основания</t>
  </si>
  <si>
    <t xml:space="preserve">     Очистка воронки и колен от мусора, снега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</si>
  <si>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</si>
  <si>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Ремонт мусорного контейнера</t>
  </si>
  <si>
    <t>374931.28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</si>
  <si>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</si>
  <si>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</si>
  <si>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</si>
  <si>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</si>
  <si>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>Четыреста  двадцать три тысячи шестьсот семьдесят девять рублей 60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</si>
</sst>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2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5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vertical="center" wrapText="1"/>
    </xf>
    <xf numFmtId="0" fontId="14" fillId="2" borderId="5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166" fontId="15" fillId="0" borderId="2" xfId="0" applyNumberFormat="1" applyFont="1" applyFill="1" applyBorder="1" applyAlignment="1">
      <alignment horizontal="center" vertical="center"/>
    </xf>
    <xf numFmtId="167" fontId="15" fillId="0" borderId="2" xfId="0" applyNumberFormat="1" applyFont="1" applyFill="1" applyBorder="1" applyAlignment="1">
      <alignment horizontal="center" vertical="center"/>
    </xf>
    <xf numFmtId="165" fontId="15" fillId="0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68" fontId="15" fillId="0" borderId="2" xfId="0" applyNumberFormat="1" applyFont="1" applyFill="1" applyBorder="1" applyAlignment="1">
      <alignment horizontal="center" vertical="center"/>
    </xf>
    <xf numFmtId="2" fontId="15" fillId="0" borderId="2" xfId="0" applyNumberFormat="1" applyFont="1" applyFill="1" applyBorder="1" applyAlignment="1">
      <alignment horizontal="center" vertical="center"/>
    </xf>
    <xf numFmtId="165" fontId="15" fillId="0" borderId="3" xfId="0" applyNumberFormat="1" applyFont="1" applyFill="1" applyBorder="1" applyAlignment="1">
      <alignment horizontal="center" vertical="center"/>
    </xf>
    <xf numFmtId="2" fontId="14" fillId="2" borderId="6" xfId="0" applyNumberFormat="1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vertical="center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top"/>
    </xf>
    <xf numFmtId="164" fontId="0" fillId="0" borderId="0" xfId="0" applyNumberFormat="1" applyAlignment="1"/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8" xfId="1" applyFont="1" applyBorder="1" applyAlignment="1">
      <alignment wrapText="1"/>
    </xf>
    <xf numFmtId="164" fontId="18" fillId="0" borderId="10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4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19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5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vertical="top" wrapText="1"/>
    </xf>
    <xf numFmtId="0" fontId="13" fillId="0" borderId="0" xfId="0" applyFont="1" applyFill="1" applyAlignment="1"/>
    <xf numFmtId="2" fontId="2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2" fillId="0" borderId="18" xfId="1" applyFont="1" applyFill="1" applyBorder="1" applyAlignment="1">
      <alignment horizontal="left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19" xfId="1" applyFont="1" applyBorder="1" applyAlignment="1">
      <alignment horizontal="right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9" xfId="1" applyFont="1" applyBorder="1" applyAlignment="1">
      <alignment horizontal="right" vertical="top" wrapText="1"/>
    </xf>
    <xf numFmtId="164" fontId="25" fillId="0" borderId="0" xfId="1" applyFont="1"/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top" wrapText="1"/>
    </xf>
    <xf numFmtId="164" fontId="22" fillId="0" borderId="1" xfId="1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0" fontId="15" fillId="0" borderId="20" xfId="0" applyFont="1" applyFill="1" applyBorder="1" applyAlignment="1">
      <alignment vertical="center" wrapText="1"/>
    </xf>
    <xf numFmtId="165" fontId="15" fillId="0" borderId="21" xfId="0" applyNumberFormat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6" xfId="1" applyFont="1" applyFill="1" applyBorder="1" applyAlignment="1">
      <alignment horizontal="center" vertical="center" wrapText="1"/>
    </xf>
    <xf numFmtId="164" fontId="14" fillId="2" borderId="7" xfId="1" applyFont="1" applyFill="1" applyBorder="1" applyAlignment="1">
      <alignment horizontal="center" vertical="center" wrapText="1"/>
    </xf>
    <xf numFmtId="164" fontId="15" fillId="0" borderId="2" xfId="1" applyFont="1" applyFill="1" applyBorder="1" applyAlignment="1">
      <alignment horizontal="center" vertical="center"/>
    </xf>
    <xf numFmtId="164" fontId="15" fillId="0" borderId="3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164" fontId="20" fillId="6" borderId="0" xfId="1" applyFont="1" applyFill="1" applyAlignment="1">
      <alignment horizontal="left" vertical="top"/>
    </xf>
    <xf numFmtId="0" fontId="15" fillId="0" borderId="23" xfId="0" applyFont="1" applyBorder="1" applyAlignment="1">
      <alignment horizontal="centerContinuous" vertical="center" wrapText="1"/>
    </xf>
    <xf numFmtId="165" fontId="16" fillId="0" borderId="3" xfId="0" applyNumberFormat="1" applyFont="1" applyBorder="1" applyAlignment="1">
      <alignment horizontal="left" vertical="center"/>
    </xf>
    <xf numFmtId="0" fontId="15" fillId="0" borderId="25" xfId="0" applyFont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4" xfId="0" applyFont="1" applyFill="1" applyBorder="1" applyAlignment="1">
      <alignment horizontal="left" vertical="center" wrapText="1"/>
    </xf>
    <xf numFmtId="0" fontId="15" fillId="6" borderId="2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3" xfId="0" applyNumberFormat="1" applyFont="1" applyFill="1" applyBorder="1" applyAlignment="1">
      <alignment horizontal="center" vertical="center"/>
    </xf>
    <xf numFmtId="2" fontId="16" fillId="6" borderId="3" xfId="0" applyNumberFormat="1" applyFont="1" applyFill="1" applyBorder="1" applyAlignment="1">
      <alignment horizontal="center" vertical="center"/>
    </xf>
    <xf numFmtId="166" fontId="15" fillId="6" borderId="2" xfId="0" applyNumberFormat="1" applyFont="1" applyFill="1" applyBorder="1" applyAlignment="1">
      <alignment horizontal="center" vertical="center"/>
    </xf>
    <xf numFmtId="165" fontId="15" fillId="6" borderId="2" xfId="0" applyNumberFormat="1" applyFont="1" applyFill="1" applyBorder="1" applyAlignment="1">
      <alignment horizontal="center" vertical="center"/>
    </xf>
    <xf numFmtId="168" fontId="15" fillId="6" borderId="2" xfId="0" applyNumberFormat="1" applyFont="1" applyFill="1" applyBorder="1" applyAlignment="1">
      <alignment horizontal="center" vertical="center"/>
    </xf>
    <xf numFmtId="167" fontId="15" fillId="6" borderId="2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1" xfId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5" xfId="1" applyFont="1" applyBorder="1" applyAlignment="1">
      <alignment horizontal="left" vertical="top" wrapText="1"/>
    </xf>
    <xf numFmtId="164" fontId="20" fillId="0" borderId="16" xfId="1" applyFont="1" applyBorder="1" applyAlignment="1">
      <alignment horizontal="left" vertical="top" wrapText="1"/>
    </xf>
    <xf numFmtId="164" fontId="20" fillId="0" borderId="17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22" fillId="0" borderId="15" xfId="1" applyFont="1" applyFill="1" applyBorder="1" applyAlignment="1">
      <alignment horizontal="left" vertical="center"/>
    </xf>
    <xf numFmtId="164" fontId="22" fillId="0" borderId="16" xfId="1" applyFont="1" applyFill="1" applyBorder="1" applyAlignment="1">
      <alignment horizontal="left" vertical="center"/>
    </xf>
    <xf numFmtId="164" fontId="22" fillId="0" borderId="17" xfId="1" applyFont="1" applyFill="1" applyBorder="1" applyAlignment="1">
      <alignment horizontal="left" vertical="center"/>
    </xf>
    <xf numFmtId="164" fontId="19" fillId="0" borderId="15" xfId="1" applyFont="1" applyBorder="1" applyAlignment="1">
      <alignment horizontal="left" vertical="top" wrapText="1"/>
    </xf>
    <xf numFmtId="164" fontId="19" fillId="0" borderId="16" xfId="1" applyFont="1" applyBorder="1" applyAlignment="1">
      <alignment horizontal="left" vertical="top" wrapText="1"/>
    </xf>
    <xf numFmtId="164" fontId="19" fillId="0" borderId="17" xfId="1" applyFont="1" applyBorder="1" applyAlignment="1">
      <alignment horizontal="left" vertical="top" wrapText="1"/>
    </xf>
    <xf numFmtId="164" fontId="20" fillId="4" borderId="11" xfId="1" applyFont="1" applyFill="1" applyBorder="1" applyAlignment="1">
      <alignment horizontal="left" vertical="center"/>
    </xf>
    <xf numFmtId="164" fontId="20" fillId="4" borderId="12" xfId="1" applyFont="1" applyFill="1" applyBorder="1" applyAlignment="1">
      <alignment horizontal="left" vertical="center"/>
    </xf>
    <xf numFmtId="164" fontId="20" fillId="4" borderId="13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9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20" xfId="0" applyFont="1" applyFill="1" applyBorder="1" applyAlignment="1">
      <alignment horizontal="left" vertical="center" wrapText="1"/>
    </xf>
    <xf numFmtId="0" fontId="14" fillId="6" borderId="26" xfId="0" applyFont="1" applyFill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1"/>
  <sheetViews>
    <sheetView view="pageBreakPreview" zoomScale="85" zoomScaleNormal="100" zoomScaleSheetLayoutView="85" workbookViewId="0">
      <selection activeCell="A79" sqref="A79"/>
    </sheetView>
  </sheetViews>
  <sheetFormatPr defaultColWidth="9.140625" defaultRowHeight="12.75" x14ac:dyDescent="0.2"/>
  <cols>
    <col min="1" max="1" width="47.7109375" style="1" customWidth="1"/>
    <col min="2" max="2" width="16.28515625" style="36" bestFit="1" customWidth="1"/>
    <col min="3" max="3" width="12.85546875" style="15" customWidth="1"/>
    <col min="4" max="4" width="13.85546875" style="45" customWidth="1"/>
    <col min="5" max="5" width="15" style="45" customWidth="1"/>
    <col min="6" max="6" width="10.140625" style="1" bestFit="1" customWidth="1"/>
    <col min="7" max="16384" width="9.140625" style="1"/>
  </cols>
  <sheetData>
    <row r="1" spans="1:9" ht="14.25" x14ac:dyDescent="0.2">
      <c r="A1" s="186" t="s">
        <v>123</v>
      </c>
      <c r="B1" s="186"/>
      <c r="C1" s="186"/>
      <c r="D1" s="186"/>
      <c r="E1" s="186"/>
      <c r="I1" s="3"/>
    </row>
    <row r="2" spans="1:9" ht="31.5" customHeight="1" x14ac:dyDescent="0.2">
      <c r="A2" s="185" t="s">
        <v>124</v>
      </c>
      <c r="B2" s="185"/>
      <c r="C2" s="185"/>
      <c r="D2" s="185"/>
      <c r="E2" s="185"/>
      <c r="I2" s="3"/>
    </row>
    <row r="3" spans="1:9" ht="14.25" x14ac:dyDescent="0.2">
      <c r="A3" s="17" t="s">
        <v>6</v>
      </c>
      <c r="B3" s="35"/>
      <c r="C3" s="29"/>
      <c r="D3" s="187" t="s">
        <v>7</v>
      </c>
      <c r="E3" s="187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6" t="s">
        <v>4</v>
      </c>
      <c r="E5" s="46" t="s">
        <v>1</v>
      </c>
      <c r="I5" s="3"/>
    </row>
    <row r="6" spans="1:9" s="28" customFormat="1" ht="15" x14ac:dyDescent="0.25">
      <c r="A6" s="32" t="s">
        <v>8</v>
      </c>
      <c r="B6" s="37"/>
      <c r="C6" s="37"/>
      <c r="D6" s="57"/>
      <c r="E6" s="58"/>
    </row>
    <row r="7" spans="1:9" s="27" customFormat="1" ht="15" x14ac:dyDescent="0.25">
      <c r="A7" s="33" t="s">
        <v>54</v>
      </c>
      <c r="B7" s="38" t="s">
        <v>21</v>
      </c>
      <c r="C7" s="38" t="s">
        <v>11</v>
      </c>
      <c r="D7" s="55">
        <f>E7</f>
        <v>4236.8</v>
      </c>
      <c r="E7" s="56">
        <v>4236.8</v>
      </c>
    </row>
    <row r="8" spans="1:9" s="28" customFormat="1" ht="15" x14ac:dyDescent="0.25">
      <c r="A8" s="32" t="s">
        <v>37</v>
      </c>
      <c r="B8" s="37"/>
      <c r="C8" s="37"/>
      <c r="D8" s="57"/>
      <c r="E8" s="58"/>
    </row>
    <row r="9" spans="1:9" s="28" customFormat="1" ht="15" x14ac:dyDescent="0.25">
      <c r="A9" s="33" t="s">
        <v>120</v>
      </c>
      <c r="B9" s="38" t="s">
        <v>22</v>
      </c>
      <c r="C9" s="38" t="s">
        <v>11</v>
      </c>
      <c r="D9" s="55">
        <f>E9</f>
        <v>9925.75</v>
      </c>
      <c r="E9" s="56">
        <v>9925.75</v>
      </c>
    </row>
    <row r="10" spans="1:9" s="28" customFormat="1" ht="15" x14ac:dyDescent="0.25">
      <c r="A10" s="33" t="s">
        <v>55</v>
      </c>
      <c r="B10" s="39">
        <v>1700</v>
      </c>
      <c r="C10" s="38" t="s">
        <v>12</v>
      </c>
      <c r="D10" s="55">
        <f t="shared" ref="D10" si="0">E10/B10</f>
        <v>3.9500058823529414</v>
      </c>
      <c r="E10" s="56">
        <v>6715.01</v>
      </c>
    </row>
    <row r="11" spans="1:9" s="28" customFormat="1" ht="15" x14ac:dyDescent="0.25">
      <c r="A11" s="34" t="s">
        <v>53</v>
      </c>
      <c r="B11" s="37"/>
      <c r="C11" s="37"/>
      <c r="D11" s="57"/>
      <c r="E11" s="58"/>
    </row>
    <row r="12" spans="1:9" s="28" customFormat="1" ht="30" x14ac:dyDescent="0.25">
      <c r="A12" s="33" t="s">
        <v>56</v>
      </c>
      <c r="B12" s="38" t="s">
        <v>21</v>
      </c>
      <c r="C12" s="38" t="s">
        <v>11</v>
      </c>
      <c r="D12" s="55">
        <f>E12</f>
        <v>65181.599999999999</v>
      </c>
      <c r="E12" s="56">
        <v>65181.599999999999</v>
      </c>
    </row>
    <row r="13" spans="1:9" s="28" customFormat="1" ht="15" x14ac:dyDescent="0.25">
      <c r="A13" s="34" t="s">
        <v>91</v>
      </c>
      <c r="B13" s="37"/>
      <c r="C13" s="37"/>
      <c r="D13" s="57"/>
      <c r="E13" s="58"/>
    </row>
    <row r="14" spans="1:9" s="28" customFormat="1" ht="15" x14ac:dyDescent="0.25">
      <c r="A14" s="33" t="s">
        <v>93</v>
      </c>
      <c r="B14" s="38" t="s">
        <v>22</v>
      </c>
      <c r="C14" s="38" t="s">
        <v>11</v>
      </c>
      <c r="D14" s="55">
        <f>E14</f>
        <v>3496.52</v>
      </c>
      <c r="E14" s="56">
        <v>3496.52</v>
      </c>
    </row>
    <row r="15" spans="1:9" s="28" customFormat="1" ht="30" x14ac:dyDescent="0.25">
      <c r="A15" s="33" t="s">
        <v>94</v>
      </c>
      <c r="B15" s="38" t="s">
        <v>101</v>
      </c>
      <c r="C15" s="38" t="s">
        <v>11</v>
      </c>
      <c r="D15" s="55">
        <f t="shared" ref="D15:D16" si="1">E15</f>
        <v>2224.8000000000002</v>
      </c>
      <c r="E15" s="56">
        <v>2224.8000000000002</v>
      </c>
    </row>
    <row r="16" spans="1:9" s="28" customFormat="1" ht="15" x14ac:dyDescent="0.25">
      <c r="A16" s="33" t="s">
        <v>95</v>
      </c>
      <c r="B16" s="38" t="s">
        <v>101</v>
      </c>
      <c r="C16" s="38" t="s">
        <v>11</v>
      </c>
      <c r="D16" s="55">
        <f t="shared" si="1"/>
        <v>1882.08</v>
      </c>
      <c r="E16" s="56">
        <v>1882.08</v>
      </c>
    </row>
    <row r="17" spans="1:5" s="28" customFormat="1" ht="30" x14ac:dyDescent="0.25">
      <c r="A17" s="33" t="s">
        <v>96</v>
      </c>
      <c r="B17" s="38" t="s">
        <v>22</v>
      </c>
      <c r="C17" s="38" t="s">
        <v>11</v>
      </c>
      <c r="D17" s="55">
        <f>E17</f>
        <v>9685.0499999999993</v>
      </c>
      <c r="E17" s="56">
        <v>9685.0499999999993</v>
      </c>
    </row>
    <row r="18" spans="1:5" s="28" customFormat="1" ht="15" x14ac:dyDescent="0.25">
      <c r="A18" s="32" t="s">
        <v>92</v>
      </c>
      <c r="B18" s="37"/>
      <c r="C18" s="37"/>
      <c r="D18" s="57"/>
      <c r="E18" s="58"/>
    </row>
    <row r="19" spans="1:5" s="28" customFormat="1" ht="15" x14ac:dyDescent="0.25">
      <c r="A19" s="33" t="s">
        <v>97</v>
      </c>
      <c r="B19" s="38" t="s">
        <v>22</v>
      </c>
      <c r="C19" s="38" t="s">
        <v>11</v>
      </c>
      <c r="D19" s="55">
        <f>E19</f>
        <v>62400</v>
      </c>
      <c r="E19" s="56">
        <v>62400</v>
      </c>
    </row>
    <row r="20" spans="1:5" s="28" customFormat="1" ht="15" x14ac:dyDescent="0.25">
      <c r="A20" s="34" t="s">
        <v>38</v>
      </c>
      <c r="B20" s="37"/>
      <c r="C20" s="37"/>
      <c r="D20" s="57"/>
      <c r="E20" s="58"/>
    </row>
    <row r="21" spans="1:5" s="28" customFormat="1" ht="30" x14ac:dyDescent="0.25">
      <c r="A21" s="33" t="s">
        <v>57</v>
      </c>
      <c r="B21" s="38" t="s">
        <v>22</v>
      </c>
      <c r="C21" s="38" t="s">
        <v>11</v>
      </c>
      <c r="D21" s="55">
        <f>E21</f>
        <v>13227.39</v>
      </c>
      <c r="E21" s="56">
        <v>13227.39</v>
      </c>
    </row>
    <row r="22" spans="1:5" s="28" customFormat="1" ht="15" x14ac:dyDescent="0.25">
      <c r="A22" s="32" t="s">
        <v>39</v>
      </c>
      <c r="B22" s="37"/>
      <c r="C22" s="37"/>
      <c r="D22" s="57"/>
      <c r="E22" s="58"/>
    </row>
    <row r="23" spans="1:5" s="28" customFormat="1" ht="30" x14ac:dyDescent="0.25">
      <c r="A23" s="33" t="s">
        <v>104</v>
      </c>
      <c r="B23" s="39">
        <v>1</v>
      </c>
      <c r="C23" s="38" t="s">
        <v>105</v>
      </c>
      <c r="D23" s="55">
        <f t="shared" ref="D23:D39" si="2">E23/B23</f>
        <v>176.44</v>
      </c>
      <c r="E23" s="56">
        <v>176.44</v>
      </c>
    </row>
    <row r="24" spans="1:5" s="28" customFormat="1" ht="15" x14ac:dyDescent="0.25">
      <c r="A24" s="33" t="s">
        <v>106</v>
      </c>
      <c r="B24" s="39">
        <v>1</v>
      </c>
      <c r="C24" s="38" t="s">
        <v>103</v>
      </c>
      <c r="D24" s="55">
        <f t="shared" si="2"/>
        <v>77.47</v>
      </c>
      <c r="E24" s="56">
        <v>77.47</v>
      </c>
    </row>
    <row r="25" spans="1:5" s="28" customFormat="1" ht="15" x14ac:dyDescent="0.25">
      <c r="A25" s="33" t="s">
        <v>58</v>
      </c>
      <c r="B25" s="39">
        <v>1</v>
      </c>
      <c r="C25" s="38" t="s">
        <v>14</v>
      </c>
      <c r="D25" s="55">
        <f t="shared" si="2"/>
        <v>796.94</v>
      </c>
      <c r="E25" s="56">
        <v>796.94</v>
      </c>
    </row>
    <row r="26" spans="1:5" s="28" customFormat="1" ht="15" x14ac:dyDescent="0.25">
      <c r="A26" s="33" t="s">
        <v>98</v>
      </c>
      <c r="B26" s="41">
        <v>0.09</v>
      </c>
      <c r="C26" s="38" t="s">
        <v>15</v>
      </c>
      <c r="D26" s="55">
        <f t="shared" si="2"/>
        <v>4450.7777777777783</v>
      </c>
      <c r="E26" s="56">
        <v>400.57</v>
      </c>
    </row>
    <row r="27" spans="1:5" s="28" customFormat="1" ht="30" customHeight="1" x14ac:dyDescent="0.25">
      <c r="A27" s="33" t="s">
        <v>111</v>
      </c>
      <c r="B27" s="41">
        <v>2.08</v>
      </c>
      <c r="C27" s="38" t="s">
        <v>16</v>
      </c>
      <c r="D27" s="55">
        <f t="shared" si="2"/>
        <v>1582.1682692307691</v>
      </c>
      <c r="E27" s="56">
        <v>3290.91</v>
      </c>
    </row>
    <row r="28" spans="1:5" s="28" customFormat="1" ht="15" x14ac:dyDescent="0.25">
      <c r="A28" s="33" t="s">
        <v>75</v>
      </c>
      <c r="B28" s="41">
        <v>0.19</v>
      </c>
      <c r="C28" s="38" t="s">
        <v>76</v>
      </c>
      <c r="D28" s="55">
        <f t="shared" si="2"/>
        <v>21427.631578947367</v>
      </c>
      <c r="E28" s="56">
        <v>4071.25</v>
      </c>
    </row>
    <row r="29" spans="1:5" s="28" customFormat="1" ht="30" x14ac:dyDescent="0.25">
      <c r="A29" s="33" t="s">
        <v>59</v>
      </c>
      <c r="B29" s="54">
        <v>1.7</v>
      </c>
      <c r="C29" s="38" t="s">
        <v>16</v>
      </c>
      <c r="D29" s="55">
        <f t="shared" si="2"/>
        <v>1559.1</v>
      </c>
      <c r="E29" s="56">
        <v>2650.47</v>
      </c>
    </row>
    <row r="30" spans="1:5" s="28" customFormat="1" ht="15" x14ac:dyDescent="0.25">
      <c r="A30" s="33" t="s">
        <v>60</v>
      </c>
      <c r="B30" s="41">
        <v>0.01</v>
      </c>
      <c r="C30" s="38" t="s">
        <v>17</v>
      </c>
      <c r="D30" s="55">
        <f t="shared" si="2"/>
        <v>24653</v>
      </c>
      <c r="E30" s="56">
        <v>246.53</v>
      </c>
    </row>
    <row r="31" spans="1:5" s="28" customFormat="1" ht="30" x14ac:dyDescent="0.25">
      <c r="A31" s="33" t="s">
        <v>61</v>
      </c>
      <c r="B31" s="39">
        <v>1</v>
      </c>
      <c r="C31" s="38" t="s">
        <v>14</v>
      </c>
      <c r="D31" s="55">
        <f t="shared" si="2"/>
        <v>384.58</v>
      </c>
      <c r="E31" s="56">
        <v>384.58</v>
      </c>
    </row>
    <row r="32" spans="1:5" s="28" customFormat="1" ht="15" x14ac:dyDescent="0.25">
      <c r="A32" s="33" t="s">
        <v>77</v>
      </c>
      <c r="B32" s="41">
        <v>0.27</v>
      </c>
      <c r="C32" s="38" t="s">
        <v>15</v>
      </c>
      <c r="D32" s="55">
        <f t="shared" si="2"/>
        <v>12762.407407407407</v>
      </c>
      <c r="E32" s="56">
        <v>3445.85</v>
      </c>
    </row>
    <row r="33" spans="1:5" s="28" customFormat="1" ht="30" x14ac:dyDescent="0.25">
      <c r="A33" s="33" t="s">
        <v>62</v>
      </c>
      <c r="B33" s="39">
        <v>5</v>
      </c>
      <c r="C33" s="38" t="s">
        <v>18</v>
      </c>
      <c r="D33" s="55">
        <f t="shared" si="2"/>
        <v>151.42000000000002</v>
      </c>
      <c r="E33" s="56">
        <v>757.1</v>
      </c>
    </row>
    <row r="34" spans="1:5" s="28" customFormat="1" ht="15" x14ac:dyDescent="0.25">
      <c r="A34" s="33" t="s">
        <v>102</v>
      </c>
      <c r="B34" s="39">
        <v>1</v>
      </c>
      <c r="C34" s="38" t="s">
        <v>103</v>
      </c>
      <c r="D34" s="55">
        <f t="shared" si="2"/>
        <v>62.2</v>
      </c>
      <c r="E34" s="56">
        <v>62.2</v>
      </c>
    </row>
    <row r="35" spans="1:5" s="28" customFormat="1" ht="15" x14ac:dyDescent="0.25">
      <c r="A35" s="33" t="s">
        <v>99</v>
      </c>
      <c r="B35" s="39">
        <v>1</v>
      </c>
      <c r="C35" s="38" t="s">
        <v>13</v>
      </c>
      <c r="D35" s="55">
        <f t="shared" si="2"/>
        <v>4978.5200000000004</v>
      </c>
      <c r="E35" s="56">
        <v>4978.5200000000004</v>
      </c>
    </row>
    <row r="36" spans="1:5" s="28" customFormat="1" ht="15" x14ac:dyDescent="0.25">
      <c r="A36" s="33" t="s">
        <v>112</v>
      </c>
      <c r="B36" s="39">
        <v>15602</v>
      </c>
      <c r="C36" s="38" t="s">
        <v>113</v>
      </c>
      <c r="D36" s="55">
        <f t="shared" si="2"/>
        <v>1.3102467632354826</v>
      </c>
      <c r="E36" s="56">
        <v>20442.47</v>
      </c>
    </row>
    <row r="37" spans="1:5" s="28" customFormat="1" ht="15" x14ac:dyDescent="0.25">
      <c r="A37" s="33" t="s">
        <v>63</v>
      </c>
      <c r="B37" s="39">
        <v>1</v>
      </c>
      <c r="C37" s="38" t="s">
        <v>13</v>
      </c>
      <c r="D37" s="55">
        <f t="shared" si="2"/>
        <v>387.91</v>
      </c>
      <c r="E37" s="56">
        <v>387.91</v>
      </c>
    </row>
    <row r="38" spans="1:5" s="28" customFormat="1" ht="30.75" customHeight="1" x14ac:dyDescent="0.25">
      <c r="A38" s="33" t="s">
        <v>64</v>
      </c>
      <c r="B38" s="39">
        <v>1</v>
      </c>
      <c r="C38" s="38" t="s">
        <v>19</v>
      </c>
      <c r="D38" s="55">
        <f t="shared" si="2"/>
        <v>542.77</v>
      </c>
      <c r="E38" s="56">
        <v>542.77</v>
      </c>
    </row>
    <row r="39" spans="1:5" s="28" customFormat="1" ht="15" x14ac:dyDescent="0.25">
      <c r="A39" s="33" t="s">
        <v>65</v>
      </c>
      <c r="B39" s="39">
        <v>29</v>
      </c>
      <c r="C39" s="38" t="s">
        <v>19</v>
      </c>
      <c r="D39" s="55">
        <f t="shared" si="2"/>
        <v>226.88758620689654</v>
      </c>
      <c r="E39" s="56">
        <v>6579.74</v>
      </c>
    </row>
    <row r="40" spans="1:5" s="28" customFormat="1" ht="15" x14ac:dyDescent="0.25">
      <c r="A40" s="32" t="s">
        <v>40</v>
      </c>
      <c r="B40" s="37"/>
      <c r="C40" s="37"/>
      <c r="D40" s="57"/>
      <c r="E40" s="58"/>
    </row>
    <row r="41" spans="1:5" s="28" customFormat="1" ht="15" x14ac:dyDescent="0.25">
      <c r="A41" s="33" t="s">
        <v>125</v>
      </c>
      <c r="B41" s="54">
        <v>0.8</v>
      </c>
      <c r="C41" s="38" t="s">
        <v>16</v>
      </c>
      <c r="D41" s="55">
        <f t="shared" ref="D41:D52" si="3">E41/B41</f>
        <v>1705.35</v>
      </c>
      <c r="E41" s="56">
        <v>1364.28</v>
      </c>
    </row>
    <row r="42" spans="1:5" s="28" customFormat="1" ht="15" x14ac:dyDescent="0.25">
      <c r="A42" s="33" t="s">
        <v>107</v>
      </c>
      <c r="B42" s="41">
        <v>0.17</v>
      </c>
      <c r="C42" s="38" t="s">
        <v>16</v>
      </c>
      <c r="D42" s="55">
        <f t="shared" si="3"/>
        <v>1556.2352941176471</v>
      </c>
      <c r="E42" s="56">
        <v>264.56</v>
      </c>
    </row>
    <row r="43" spans="1:5" s="28" customFormat="1" ht="30" x14ac:dyDescent="0.25">
      <c r="A43" s="33" t="s">
        <v>66</v>
      </c>
      <c r="B43" s="40">
        <v>1.532</v>
      </c>
      <c r="C43" s="38" t="s">
        <v>16</v>
      </c>
      <c r="D43" s="55">
        <f t="shared" si="3"/>
        <v>1557.1018276762402</v>
      </c>
      <c r="E43" s="56">
        <v>2385.48</v>
      </c>
    </row>
    <row r="44" spans="1:5" s="28" customFormat="1" ht="15" x14ac:dyDescent="0.25">
      <c r="A44" s="33" t="s">
        <v>126</v>
      </c>
      <c r="B44" s="39">
        <v>1</v>
      </c>
      <c r="C44" s="38" t="s">
        <v>13</v>
      </c>
      <c r="D44" s="55">
        <f t="shared" si="3"/>
        <v>711.86</v>
      </c>
      <c r="E44" s="56">
        <v>711.86</v>
      </c>
    </row>
    <row r="45" spans="1:5" s="28" customFormat="1" ht="30" x14ac:dyDescent="0.25">
      <c r="A45" s="33" t="s">
        <v>127</v>
      </c>
      <c r="B45" s="39">
        <v>6</v>
      </c>
      <c r="C45" s="38" t="s">
        <v>108</v>
      </c>
      <c r="D45" s="55">
        <f t="shared" si="3"/>
        <v>225.32500000000002</v>
      </c>
      <c r="E45" s="56">
        <v>1351.95</v>
      </c>
    </row>
    <row r="46" spans="1:5" s="28" customFormat="1" ht="30" x14ac:dyDescent="0.25">
      <c r="A46" s="33" t="s">
        <v>119</v>
      </c>
      <c r="B46" s="39">
        <v>204</v>
      </c>
      <c r="C46" s="38" t="s">
        <v>67</v>
      </c>
      <c r="D46" s="55">
        <f t="shared" si="3"/>
        <v>35.494019607843136</v>
      </c>
      <c r="E46" s="56">
        <v>7240.78</v>
      </c>
    </row>
    <row r="47" spans="1:5" s="28" customFormat="1" ht="30" customHeight="1" x14ac:dyDescent="0.25">
      <c r="A47" s="33" t="s">
        <v>121</v>
      </c>
      <c r="B47" s="39">
        <v>60</v>
      </c>
      <c r="C47" s="38" t="s">
        <v>67</v>
      </c>
      <c r="D47" s="55">
        <f t="shared" si="3"/>
        <v>68.714166666666671</v>
      </c>
      <c r="E47" s="56">
        <v>4122.8500000000004</v>
      </c>
    </row>
    <row r="48" spans="1:5" s="28" customFormat="1" ht="30" x14ac:dyDescent="0.25">
      <c r="A48" s="33" t="s">
        <v>100</v>
      </c>
      <c r="B48" s="39">
        <v>40</v>
      </c>
      <c r="C48" s="38" t="s">
        <v>67</v>
      </c>
      <c r="D48" s="55">
        <f t="shared" si="3"/>
        <v>67.367249999999999</v>
      </c>
      <c r="E48" s="56">
        <v>2694.69</v>
      </c>
    </row>
    <row r="49" spans="1:5" s="28" customFormat="1" ht="15" x14ac:dyDescent="0.25">
      <c r="A49" s="33" t="s">
        <v>122</v>
      </c>
      <c r="B49" s="40">
        <v>0.10199999999999999</v>
      </c>
      <c r="C49" s="38" t="s">
        <v>15</v>
      </c>
      <c r="D49" s="55">
        <f t="shared" si="3"/>
        <v>56482.647058823532</v>
      </c>
      <c r="E49" s="56">
        <v>5761.23</v>
      </c>
    </row>
    <row r="50" spans="1:5" s="28" customFormat="1" ht="15" x14ac:dyDescent="0.25">
      <c r="A50" s="33" t="s">
        <v>109</v>
      </c>
      <c r="B50" s="41">
        <v>0.01</v>
      </c>
      <c r="C50" s="38" t="s">
        <v>82</v>
      </c>
      <c r="D50" s="55">
        <f t="shared" si="3"/>
        <v>33043</v>
      </c>
      <c r="E50" s="56">
        <v>330.43</v>
      </c>
    </row>
    <row r="51" spans="1:5" s="28" customFormat="1" ht="15" x14ac:dyDescent="0.25">
      <c r="A51" s="33" t="s">
        <v>114</v>
      </c>
      <c r="B51" s="41">
        <v>0.01</v>
      </c>
      <c r="C51" s="38" t="s">
        <v>82</v>
      </c>
      <c r="D51" s="55">
        <f t="shared" si="3"/>
        <v>31735</v>
      </c>
      <c r="E51" s="56">
        <v>317.35000000000002</v>
      </c>
    </row>
    <row r="52" spans="1:5" s="28" customFormat="1" ht="30" x14ac:dyDescent="0.25">
      <c r="A52" s="33" t="s">
        <v>115</v>
      </c>
      <c r="B52" s="40">
        <v>2E-3</v>
      </c>
      <c r="C52" s="38" t="s">
        <v>81</v>
      </c>
      <c r="D52" s="55">
        <f t="shared" si="3"/>
        <v>176750</v>
      </c>
      <c r="E52" s="56">
        <v>353.5</v>
      </c>
    </row>
    <row r="53" spans="1:5" s="28" customFormat="1" ht="15" x14ac:dyDescent="0.25">
      <c r="A53" s="32" t="s">
        <v>78</v>
      </c>
      <c r="B53" s="37"/>
      <c r="C53" s="37"/>
      <c r="D53" s="57"/>
      <c r="E53" s="58"/>
    </row>
    <row r="54" spans="1:5" s="28" customFormat="1" ht="15" x14ac:dyDescent="0.25">
      <c r="A54" s="33" t="s">
        <v>79</v>
      </c>
      <c r="B54" s="38" t="s">
        <v>84</v>
      </c>
      <c r="C54" s="38" t="s">
        <v>11</v>
      </c>
      <c r="D54" s="55">
        <f>E54/12</f>
        <v>1800</v>
      </c>
      <c r="E54" s="56">
        <v>21600</v>
      </c>
    </row>
    <row r="55" spans="1:5" s="28" customFormat="1" ht="15" x14ac:dyDescent="0.25">
      <c r="A55" s="32" t="s">
        <v>41</v>
      </c>
      <c r="B55" s="37"/>
      <c r="C55" s="37"/>
      <c r="D55" s="57"/>
      <c r="E55" s="58"/>
    </row>
    <row r="56" spans="1:5" s="28" customFormat="1" ht="15" x14ac:dyDescent="0.25">
      <c r="A56" s="33" t="s">
        <v>128</v>
      </c>
      <c r="B56" s="39">
        <v>2</v>
      </c>
      <c r="C56" s="38" t="s">
        <v>108</v>
      </c>
      <c r="D56" s="55">
        <f>E56/B56</f>
        <v>388.05</v>
      </c>
      <c r="E56" s="56">
        <v>776.1</v>
      </c>
    </row>
    <row r="57" spans="1:5" s="28" customFormat="1" ht="15" x14ac:dyDescent="0.25">
      <c r="A57" s="34" t="s">
        <v>80</v>
      </c>
      <c r="B57" s="37"/>
      <c r="C57" s="37"/>
      <c r="D57" s="57"/>
      <c r="E57" s="58"/>
    </row>
    <row r="58" spans="1:5" s="28" customFormat="1" ht="15" x14ac:dyDescent="0.25">
      <c r="A58" s="59" t="s">
        <v>116</v>
      </c>
      <c r="B58" s="41">
        <v>0.24</v>
      </c>
      <c r="C58" s="38" t="s">
        <v>17</v>
      </c>
      <c r="D58" s="55">
        <f t="shared" ref="D58:D65" si="4">E58/B58</f>
        <v>4688.875</v>
      </c>
      <c r="E58" s="56">
        <v>1125.33</v>
      </c>
    </row>
    <row r="59" spans="1:5" s="28" customFormat="1" ht="30" customHeight="1" x14ac:dyDescent="0.25">
      <c r="A59" s="33" t="s">
        <v>110</v>
      </c>
      <c r="B59" s="39">
        <v>3</v>
      </c>
      <c r="C59" s="38" t="s">
        <v>108</v>
      </c>
      <c r="D59" s="55">
        <f t="shared" si="4"/>
        <v>202.63</v>
      </c>
      <c r="E59" s="56">
        <v>607.89</v>
      </c>
    </row>
    <row r="60" spans="1:5" s="28" customFormat="1" ht="15" x14ac:dyDescent="0.25">
      <c r="A60" s="59" t="s">
        <v>118</v>
      </c>
      <c r="B60" s="41">
        <v>0.01</v>
      </c>
      <c r="C60" s="38" t="s">
        <v>17</v>
      </c>
      <c r="D60" s="55">
        <f t="shared" si="4"/>
        <v>58694.000000000007</v>
      </c>
      <c r="E60" s="56">
        <v>586.94000000000005</v>
      </c>
    </row>
    <row r="61" spans="1:5" s="28" customFormat="1" ht="15" x14ac:dyDescent="0.25">
      <c r="A61" s="33" t="s">
        <v>129</v>
      </c>
      <c r="B61" s="40">
        <v>1.6E-2</v>
      </c>
      <c r="C61" s="38" t="s">
        <v>81</v>
      </c>
      <c r="D61" s="55">
        <f t="shared" si="4"/>
        <v>14953.75</v>
      </c>
      <c r="E61" s="56">
        <v>239.26</v>
      </c>
    </row>
    <row r="62" spans="1:5" s="28" customFormat="1" ht="30" x14ac:dyDescent="0.25">
      <c r="A62" s="33" t="s">
        <v>130</v>
      </c>
      <c r="B62" s="41">
        <v>0.01</v>
      </c>
      <c r="C62" s="38" t="s">
        <v>17</v>
      </c>
      <c r="D62" s="55">
        <f t="shared" si="4"/>
        <v>76053</v>
      </c>
      <c r="E62" s="56">
        <v>760.53</v>
      </c>
    </row>
    <row r="63" spans="1:5" s="28" customFormat="1" ht="15" x14ac:dyDescent="0.25">
      <c r="A63" s="33" t="s">
        <v>131</v>
      </c>
      <c r="B63" s="41">
        <v>0.01</v>
      </c>
      <c r="C63" s="38" t="s">
        <v>17</v>
      </c>
      <c r="D63" s="55">
        <f t="shared" si="4"/>
        <v>31414.999999999996</v>
      </c>
      <c r="E63" s="56">
        <v>314.14999999999998</v>
      </c>
    </row>
    <row r="64" spans="1:5" s="28" customFormat="1" ht="30" x14ac:dyDescent="0.25">
      <c r="A64" s="33" t="s">
        <v>132</v>
      </c>
      <c r="B64" s="39">
        <v>2</v>
      </c>
      <c r="C64" s="38" t="s">
        <v>133</v>
      </c>
      <c r="D64" s="55">
        <f t="shared" si="4"/>
        <v>1163.6949999999999</v>
      </c>
      <c r="E64" s="56">
        <v>2327.39</v>
      </c>
    </row>
    <row r="65" spans="1:5" s="28" customFormat="1" ht="15" customHeight="1" x14ac:dyDescent="0.25">
      <c r="A65" s="33" t="s">
        <v>117</v>
      </c>
      <c r="B65" s="41">
        <v>0.02</v>
      </c>
      <c r="C65" s="38" t="s">
        <v>17</v>
      </c>
      <c r="D65" s="55">
        <f t="shared" si="4"/>
        <v>50466</v>
      </c>
      <c r="E65" s="56">
        <v>1009.32</v>
      </c>
    </row>
    <row r="66" spans="1:5" s="28" customFormat="1" ht="15" customHeight="1" x14ac:dyDescent="0.25">
      <c r="A66" s="34" t="s">
        <v>42</v>
      </c>
      <c r="B66" s="37"/>
      <c r="C66" s="37"/>
      <c r="D66" s="57"/>
      <c r="E66" s="58"/>
    </row>
    <row r="67" spans="1:5" s="28" customFormat="1" ht="15" customHeight="1" x14ac:dyDescent="0.25">
      <c r="A67" s="59" t="s">
        <v>83</v>
      </c>
      <c r="B67" s="38" t="s">
        <v>22</v>
      </c>
      <c r="C67" s="38" t="s">
        <v>11</v>
      </c>
      <c r="D67" s="55">
        <f t="shared" ref="D67:D68" si="5">E67</f>
        <v>3337.58</v>
      </c>
      <c r="E67" s="56">
        <v>3337.58</v>
      </c>
    </row>
    <row r="68" spans="1:5" s="28" customFormat="1" ht="15" x14ac:dyDescent="0.25">
      <c r="A68" s="33" t="s">
        <v>68</v>
      </c>
      <c r="B68" s="38" t="s">
        <v>22</v>
      </c>
      <c r="C68" s="38" t="s">
        <v>11</v>
      </c>
      <c r="D68" s="55">
        <f t="shared" si="5"/>
        <v>3349.65</v>
      </c>
      <c r="E68" s="56">
        <v>3349.65</v>
      </c>
    </row>
    <row r="69" spans="1:5" s="28" customFormat="1" ht="15" x14ac:dyDescent="0.25">
      <c r="A69" s="32" t="s">
        <v>43</v>
      </c>
      <c r="B69" s="37"/>
      <c r="C69" s="37"/>
      <c r="D69" s="57"/>
      <c r="E69" s="58"/>
    </row>
    <row r="70" spans="1:5" s="28" customFormat="1" ht="15" x14ac:dyDescent="0.25">
      <c r="A70" s="33" t="s">
        <v>72</v>
      </c>
      <c r="B70" s="38" t="s">
        <v>23</v>
      </c>
      <c r="C70" s="38" t="s">
        <v>12</v>
      </c>
      <c r="D70" s="55">
        <f>E70</f>
        <v>56707.99</v>
      </c>
      <c r="E70" s="56">
        <v>56707.99</v>
      </c>
    </row>
    <row r="71" spans="1:5" s="28" customFormat="1" ht="15" x14ac:dyDescent="0.25">
      <c r="A71" s="32" t="s">
        <v>9</v>
      </c>
      <c r="B71" s="37"/>
      <c r="C71" s="37"/>
      <c r="D71" s="57"/>
      <c r="E71" s="58"/>
    </row>
    <row r="72" spans="1:5" s="28" customFormat="1" ht="15" x14ac:dyDescent="0.25">
      <c r="A72" s="33" t="s">
        <v>69</v>
      </c>
      <c r="B72" s="38" t="s">
        <v>23</v>
      </c>
      <c r="C72" s="38" t="s">
        <v>12</v>
      </c>
      <c r="D72" s="55">
        <f>E72</f>
        <v>102661.02</v>
      </c>
      <c r="E72" s="56">
        <v>102661.02</v>
      </c>
    </row>
    <row r="73" spans="1:5" s="28" customFormat="1" ht="15" x14ac:dyDescent="0.25">
      <c r="A73" s="32" t="s">
        <v>10</v>
      </c>
      <c r="B73" s="37"/>
      <c r="C73" s="37"/>
      <c r="D73" s="57"/>
      <c r="E73" s="58"/>
    </row>
    <row r="74" spans="1:5" s="28" customFormat="1" ht="15" x14ac:dyDescent="0.25">
      <c r="A74" s="33" t="s">
        <v>70</v>
      </c>
      <c r="B74" s="38" t="s">
        <v>21</v>
      </c>
      <c r="C74" s="38" t="s">
        <v>11</v>
      </c>
      <c r="D74" s="55">
        <f>E74</f>
        <v>44594.6</v>
      </c>
      <c r="E74" s="56">
        <v>44594.6</v>
      </c>
    </row>
    <row r="75" spans="1:5" ht="14.25" x14ac:dyDescent="0.2">
      <c r="A75" s="24" t="s">
        <v>24</v>
      </c>
      <c r="B75" s="42" t="s">
        <v>20</v>
      </c>
      <c r="C75" s="25"/>
      <c r="D75" s="47"/>
      <c r="E75" s="26">
        <f>SUM(E7:E74)</f>
        <v>495163.43000000017</v>
      </c>
    </row>
    <row r="76" spans="1:5" ht="15" x14ac:dyDescent="0.2">
      <c r="D76" s="48"/>
    </row>
    <row r="77" spans="1:5" ht="15" x14ac:dyDescent="0.2">
      <c r="A77" s="12" t="s">
        <v>30</v>
      </c>
      <c r="B77" s="43"/>
      <c r="C77" s="43"/>
      <c r="D77" s="48"/>
      <c r="E77" s="48"/>
    </row>
    <row r="78" spans="1:5" ht="15" x14ac:dyDescent="0.2">
      <c r="A78" s="12" t="s">
        <v>137</v>
      </c>
      <c r="B78" s="43"/>
      <c r="C78" s="43"/>
      <c r="D78" s="48"/>
      <c r="E78" s="48"/>
    </row>
    <row r="79" spans="1:5" ht="15" x14ac:dyDescent="0.2">
      <c r="A79" s="12" t="s">
        <v>31</v>
      </c>
      <c r="B79" s="43"/>
      <c r="C79" s="43"/>
      <c r="D79" s="48"/>
      <c r="E79" s="48"/>
    </row>
    <row r="80" spans="1:5" ht="15" x14ac:dyDescent="0.2">
      <c r="A80" s="12" t="s">
        <v>32</v>
      </c>
      <c r="B80" s="43"/>
      <c r="C80" s="43"/>
      <c r="D80" s="49"/>
      <c r="E80" s="48"/>
    </row>
    <row r="81" spans="1:5" ht="15" customHeight="1" x14ac:dyDescent="0.2">
      <c r="A81" s="52" t="s">
        <v>73</v>
      </c>
      <c r="B81" s="44"/>
      <c r="C81" s="44"/>
      <c r="E81" s="49"/>
    </row>
    <row r="82" spans="1:5" ht="15" x14ac:dyDescent="0.25">
      <c r="A82" s="52" t="s">
        <v>74</v>
      </c>
      <c r="D82" s="50"/>
    </row>
    <row r="83" spans="1:5" ht="15" x14ac:dyDescent="0.25">
      <c r="A83" s="52"/>
      <c r="D83" s="50"/>
    </row>
    <row r="84" spans="1:5" ht="15" x14ac:dyDescent="0.25">
      <c r="A84" s="5" t="s">
        <v>25</v>
      </c>
      <c r="B84" s="53"/>
      <c r="C84" s="4"/>
      <c r="D84" s="50"/>
      <c r="E84" s="50"/>
    </row>
    <row r="85" spans="1:5" ht="15" x14ac:dyDescent="0.25">
      <c r="A85" s="5"/>
      <c r="B85" s="53"/>
      <c r="C85" s="4"/>
      <c r="D85" s="51"/>
      <c r="E85" s="50"/>
    </row>
    <row r="86" spans="1:5" ht="15" x14ac:dyDescent="0.25">
      <c r="A86" s="184" t="s">
        <v>50</v>
      </c>
      <c r="B86" s="184"/>
      <c r="C86" s="53" t="s">
        <v>29</v>
      </c>
      <c r="D86" s="50"/>
      <c r="E86" s="51"/>
    </row>
    <row r="87" spans="1:5" ht="15" x14ac:dyDescent="0.25">
      <c r="A87" s="188" t="s">
        <v>51</v>
      </c>
      <c r="B87" s="188"/>
      <c r="C87" s="4" t="s">
        <v>26</v>
      </c>
      <c r="D87" s="50"/>
      <c r="E87" s="50"/>
    </row>
    <row r="88" spans="1:5" ht="15" x14ac:dyDescent="0.25">
      <c r="A88" s="5"/>
      <c r="B88" s="53"/>
      <c r="C88" s="4"/>
      <c r="D88" s="51"/>
      <c r="E88" s="50"/>
    </row>
    <row r="89" spans="1:5" ht="15" x14ac:dyDescent="0.25">
      <c r="A89" s="184" t="s">
        <v>28</v>
      </c>
      <c r="B89" s="184"/>
      <c r="C89" s="30" t="s">
        <v>29</v>
      </c>
      <c r="D89" s="50"/>
      <c r="E89" s="50"/>
    </row>
    <row r="90" spans="1:5" ht="15" x14ac:dyDescent="0.25">
      <c r="A90" s="13" t="s">
        <v>27</v>
      </c>
      <c r="B90" s="30"/>
      <c r="C90" s="4" t="s">
        <v>26</v>
      </c>
      <c r="D90" s="50"/>
      <c r="E90" s="50"/>
    </row>
    <row r="91" spans="1:5" ht="15" x14ac:dyDescent="0.25">
      <c r="A91" s="2"/>
      <c r="B91" s="30"/>
      <c r="C91" s="4"/>
      <c r="E91" s="50"/>
    </row>
  </sheetData>
  <mergeCells count="6">
    <mergeCell ref="A89:B89"/>
    <mergeCell ref="A2:E2"/>
    <mergeCell ref="A1:E1"/>
    <mergeCell ref="D3:E3"/>
    <mergeCell ref="A87:B87"/>
    <mergeCell ref="A86:B8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view="pageBreakPreview" zoomScale="90" zoomScaleNormal="100" zoomScaleSheetLayoutView="90" workbookViewId="0">
      <selection activeCell="G19" sqref="G19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3" width="13.28515625" style="2" bestFit="1" customWidth="1"/>
    <col min="4" max="4" width="13.85546875" style="2" customWidth="1"/>
    <col min="5" max="5" width="13.85546875" style="2" bestFit="1" customWidth="1"/>
    <col min="6" max="16384" width="9.140625" style="2"/>
  </cols>
  <sheetData>
    <row r="1" spans="1:4" ht="20.25" x14ac:dyDescent="0.3">
      <c r="A1" s="189" t="s">
        <v>134</v>
      </c>
      <c r="B1" s="189"/>
      <c r="C1" s="189"/>
      <c r="D1" s="189"/>
    </row>
    <row r="2" spans="1:4" x14ac:dyDescent="0.25">
      <c r="A2" s="6"/>
      <c r="B2" s="6"/>
      <c r="C2" s="6"/>
      <c r="D2" s="6"/>
    </row>
    <row r="3" spans="1:4" x14ac:dyDescent="0.25">
      <c r="A3" s="7" t="s">
        <v>49</v>
      </c>
      <c r="B3" s="8"/>
      <c r="C3" s="192"/>
      <c r="D3" s="192"/>
    </row>
    <row r="4" spans="1:4" x14ac:dyDescent="0.25">
      <c r="A4" s="7"/>
      <c r="B4" s="8"/>
      <c r="C4" s="11"/>
      <c r="D4" s="11"/>
    </row>
    <row r="5" spans="1:4" x14ac:dyDescent="0.25">
      <c r="A5" s="19" t="s">
        <v>33</v>
      </c>
      <c r="B5" s="19" t="s">
        <v>34</v>
      </c>
      <c r="C5" s="20" t="s">
        <v>35</v>
      </c>
      <c r="D5" s="20" t="s">
        <v>36</v>
      </c>
    </row>
    <row r="6" spans="1:4" x14ac:dyDescent="0.25">
      <c r="A6" s="22" t="s">
        <v>71</v>
      </c>
      <c r="B6" s="190">
        <v>279405.81</v>
      </c>
      <c r="C6" s="190"/>
      <c r="D6" s="190"/>
    </row>
    <row r="7" spans="1:4" x14ac:dyDescent="0.25">
      <c r="A7" s="60" t="s">
        <v>48</v>
      </c>
      <c r="B7" s="31" t="s">
        <v>20</v>
      </c>
      <c r="C7" s="31">
        <v>326885.76000000001</v>
      </c>
      <c r="D7" s="31">
        <v>309659.76</v>
      </c>
    </row>
    <row r="8" spans="1:4" x14ac:dyDescent="0.25">
      <c r="A8" s="60" t="s">
        <v>85</v>
      </c>
      <c r="B8" s="31" t="s">
        <v>20</v>
      </c>
      <c r="C8" s="31">
        <v>2500</v>
      </c>
      <c r="D8" s="31">
        <v>3768.32</v>
      </c>
    </row>
    <row r="9" spans="1:4" x14ac:dyDescent="0.25">
      <c r="A9" s="60" t="s">
        <v>52</v>
      </c>
      <c r="B9" s="31" t="s">
        <v>20</v>
      </c>
      <c r="C9" s="31">
        <v>65181.599999999999</v>
      </c>
      <c r="D9" s="31">
        <v>66754.98</v>
      </c>
    </row>
    <row r="10" spans="1:4" x14ac:dyDescent="0.25">
      <c r="A10" s="60" t="s">
        <v>86</v>
      </c>
      <c r="B10" s="31" t="s">
        <v>20</v>
      </c>
      <c r="C10" s="31">
        <v>7150.47</v>
      </c>
      <c r="D10" s="31">
        <v>4187.5</v>
      </c>
    </row>
    <row r="11" spans="1:4" x14ac:dyDescent="0.25">
      <c r="A11" s="60" t="s">
        <v>87</v>
      </c>
      <c r="B11" s="31" t="s">
        <v>20</v>
      </c>
      <c r="C11" s="31">
        <v>4562.76</v>
      </c>
      <c r="D11" s="31">
        <v>4465.5200000000004</v>
      </c>
    </row>
    <row r="12" spans="1:4" x14ac:dyDescent="0.25">
      <c r="A12" s="60" t="s">
        <v>78</v>
      </c>
      <c r="B12" s="31" t="s">
        <v>20</v>
      </c>
      <c r="C12" s="31">
        <v>21509.88</v>
      </c>
      <c r="D12" s="31">
        <v>15929.79</v>
      </c>
    </row>
    <row r="13" spans="1:4" x14ac:dyDescent="0.25">
      <c r="A13" s="60" t="s">
        <v>88</v>
      </c>
      <c r="B13" s="31" t="s">
        <v>20</v>
      </c>
      <c r="C13" s="31">
        <v>2224.8000000000002</v>
      </c>
      <c r="D13" s="31" t="s">
        <v>20</v>
      </c>
    </row>
    <row r="14" spans="1:4" x14ac:dyDescent="0.25">
      <c r="A14" s="60" t="s">
        <v>89</v>
      </c>
      <c r="B14" s="31" t="s">
        <v>20</v>
      </c>
      <c r="C14" s="31">
        <v>1882.08</v>
      </c>
      <c r="D14" s="31">
        <v>2551.34</v>
      </c>
    </row>
    <row r="15" spans="1:4" x14ac:dyDescent="0.25">
      <c r="A15" s="61" t="s">
        <v>90</v>
      </c>
      <c r="B15" s="31" t="s">
        <v>20</v>
      </c>
      <c r="C15" s="31">
        <v>14048.62</v>
      </c>
      <c r="D15" s="31">
        <v>4304.25</v>
      </c>
    </row>
    <row r="16" spans="1:4" ht="15" customHeight="1" x14ac:dyDescent="0.25">
      <c r="A16" s="60" t="s">
        <v>8</v>
      </c>
      <c r="B16" s="31">
        <f>Акт!E7</f>
        <v>4236.8</v>
      </c>
      <c r="C16" s="31" t="s">
        <v>20</v>
      </c>
      <c r="D16" s="31" t="s">
        <v>20</v>
      </c>
    </row>
    <row r="17" spans="1:5" ht="15.75" customHeight="1" x14ac:dyDescent="0.25">
      <c r="A17" s="60" t="s">
        <v>37</v>
      </c>
      <c r="B17" s="31">
        <f>SUM(Акт!E9:E10)</f>
        <v>16640.760000000002</v>
      </c>
      <c r="C17" s="31" t="s">
        <v>20</v>
      </c>
      <c r="D17" s="31" t="s">
        <v>20</v>
      </c>
    </row>
    <row r="18" spans="1:5" ht="15.75" customHeight="1" x14ac:dyDescent="0.25">
      <c r="A18" s="60" t="s">
        <v>53</v>
      </c>
      <c r="B18" s="31">
        <f>Акт!E12</f>
        <v>65181.599999999999</v>
      </c>
      <c r="C18" s="31" t="s">
        <v>20</v>
      </c>
      <c r="D18" s="31" t="s">
        <v>20</v>
      </c>
    </row>
    <row r="19" spans="1:5" ht="30" x14ac:dyDescent="0.25">
      <c r="A19" s="60" t="s">
        <v>91</v>
      </c>
      <c r="B19" s="31">
        <f>SUM(Акт!E14:E17)</f>
        <v>17288.449999999997</v>
      </c>
      <c r="C19" s="31" t="s">
        <v>20</v>
      </c>
      <c r="D19" s="31" t="s">
        <v>20</v>
      </c>
    </row>
    <row r="20" spans="1:5" x14ac:dyDescent="0.25">
      <c r="A20" s="60" t="s">
        <v>92</v>
      </c>
      <c r="B20" s="31">
        <f>Акт!E19</f>
        <v>62400</v>
      </c>
      <c r="C20" s="31" t="s">
        <v>20</v>
      </c>
      <c r="D20" s="31" t="s">
        <v>20</v>
      </c>
    </row>
    <row r="21" spans="1:5" ht="30" x14ac:dyDescent="0.25">
      <c r="A21" s="60" t="s">
        <v>38</v>
      </c>
      <c r="B21" s="31">
        <f>Акт!E21</f>
        <v>13227.39</v>
      </c>
      <c r="C21" s="31" t="s">
        <v>20</v>
      </c>
      <c r="D21" s="31" t="s">
        <v>20</v>
      </c>
    </row>
    <row r="22" spans="1:5" x14ac:dyDescent="0.25">
      <c r="A22" s="60" t="s">
        <v>39</v>
      </c>
      <c r="B22" s="31">
        <f>SUM(Акт!E23:E39)</f>
        <v>49291.72</v>
      </c>
      <c r="C22" s="31" t="s">
        <v>20</v>
      </c>
      <c r="D22" s="31" t="s">
        <v>20</v>
      </c>
    </row>
    <row r="23" spans="1:5" x14ac:dyDescent="0.25">
      <c r="A23" s="60" t="s">
        <v>40</v>
      </c>
      <c r="B23" s="31">
        <f>SUM(Акт!E41:E52)</f>
        <v>26898.959999999999</v>
      </c>
      <c r="C23" s="31" t="s">
        <v>20</v>
      </c>
      <c r="D23" s="31" t="s">
        <v>20</v>
      </c>
    </row>
    <row r="24" spans="1:5" x14ac:dyDescent="0.25">
      <c r="A24" s="60" t="s">
        <v>78</v>
      </c>
      <c r="B24" s="31">
        <f>Акт!E54</f>
        <v>21600</v>
      </c>
      <c r="C24" s="31" t="s">
        <v>20</v>
      </c>
      <c r="D24" s="31" t="s">
        <v>20</v>
      </c>
    </row>
    <row r="25" spans="1:5" x14ac:dyDescent="0.25">
      <c r="A25" s="60" t="s">
        <v>41</v>
      </c>
      <c r="B25" s="31">
        <f>Акт!E56</f>
        <v>776.1</v>
      </c>
      <c r="C25" s="31" t="s">
        <v>20</v>
      </c>
      <c r="D25" s="31" t="s">
        <v>20</v>
      </c>
    </row>
    <row r="26" spans="1:5" ht="30" x14ac:dyDescent="0.25">
      <c r="A26" s="60" t="s">
        <v>80</v>
      </c>
      <c r="B26" s="31">
        <f>SUM(Акт!E58:E65)</f>
        <v>6970.8099999999995</v>
      </c>
      <c r="C26" s="31" t="s">
        <v>20</v>
      </c>
      <c r="D26" s="31" t="s">
        <v>20</v>
      </c>
    </row>
    <row r="27" spans="1:5" x14ac:dyDescent="0.25">
      <c r="A27" s="60" t="s">
        <v>42</v>
      </c>
      <c r="B27" s="31">
        <f>SUM(Акт!E67:E68)</f>
        <v>6687.23</v>
      </c>
      <c r="C27" s="31" t="s">
        <v>20</v>
      </c>
      <c r="D27" s="31" t="s">
        <v>20</v>
      </c>
    </row>
    <row r="28" spans="1:5" x14ac:dyDescent="0.25">
      <c r="A28" s="60" t="s">
        <v>43</v>
      </c>
      <c r="B28" s="31">
        <f>Акт!E70</f>
        <v>56707.99</v>
      </c>
      <c r="C28" s="31" t="s">
        <v>20</v>
      </c>
      <c r="D28" s="31" t="s">
        <v>20</v>
      </c>
    </row>
    <row r="29" spans="1:5" x14ac:dyDescent="0.25">
      <c r="A29" s="60" t="s">
        <v>9</v>
      </c>
      <c r="B29" s="31">
        <f>Акт!E72</f>
        <v>102661.02</v>
      </c>
      <c r="C29" s="31" t="s">
        <v>20</v>
      </c>
      <c r="D29" s="31" t="s">
        <v>20</v>
      </c>
    </row>
    <row r="30" spans="1:5" x14ac:dyDescent="0.25">
      <c r="A30" s="60" t="s">
        <v>10</v>
      </c>
      <c r="B30" s="31">
        <f>Акт!E74</f>
        <v>44594.6</v>
      </c>
      <c r="C30" s="31" t="s">
        <v>20</v>
      </c>
      <c r="D30" s="31" t="s">
        <v>20</v>
      </c>
    </row>
    <row r="31" spans="1:5" x14ac:dyDescent="0.25">
      <c r="A31" s="21" t="s">
        <v>24</v>
      </c>
      <c r="B31" s="23">
        <f t="shared" ref="B31:C31" si="0">SUM(B7:B30)</f>
        <v>495163.42999999993</v>
      </c>
      <c r="C31" s="23">
        <f t="shared" si="0"/>
        <v>445945.97</v>
      </c>
      <c r="D31" s="23">
        <f>SUM(D7:D30)</f>
        <v>411621.46</v>
      </c>
    </row>
    <row r="32" spans="1:5" s="10" customFormat="1" ht="24.75" customHeight="1" x14ac:dyDescent="0.25">
      <c r="A32" s="191" t="s">
        <v>136</v>
      </c>
      <c r="B32" s="191"/>
      <c r="C32" s="191"/>
      <c r="D32" s="191"/>
      <c r="E32" s="62">
        <f>D31-B6-B31</f>
        <v>-362947.77999999991</v>
      </c>
    </row>
    <row r="33" spans="1:4" s="10" customFormat="1" ht="24.75" customHeight="1" x14ac:dyDescent="0.25">
      <c r="A33" s="191" t="s">
        <v>135</v>
      </c>
      <c r="B33" s="191"/>
      <c r="C33" s="191"/>
      <c r="D33" s="191"/>
    </row>
    <row r="34" spans="1:4" s="10" customFormat="1" ht="24.75" customHeight="1" x14ac:dyDescent="0.25">
      <c r="A34" s="2"/>
      <c r="B34" s="2"/>
      <c r="C34" s="2"/>
      <c r="D34" s="2"/>
    </row>
    <row r="35" spans="1:4" ht="15" customHeight="1" x14ac:dyDescent="0.25">
      <c r="A35" s="9" t="s">
        <v>46</v>
      </c>
      <c r="B35" s="8"/>
      <c r="C35" s="8"/>
      <c r="D35" s="6"/>
    </row>
    <row r="36" spans="1:4" ht="22.5" customHeight="1" x14ac:dyDescent="0.25">
      <c r="A36" s="8" t="s">
        <v>47</v>
      </c>
      <c r="B36" s="8"/>
      <c r="C36" s="8"/>
      <c r="D36" s="6"/>
    </row>
    <row r="37" spans="1:4" ht="22.5" customHeight="1" x14ac:dyDescent="0.25">
      <c r="A37" s="9" t="s">
        <v>44</v>
      </c>
      <c r="B37" s="8"/>
      <c r="C37" s="8"/>
      <c r="D37" s="6"/>
    </row>
    <row r="38" spans="1:4" ht="22.5" customHeight="1" x14ac:dyDescent="0.25">
      <c r="A38" s="9" t="s">
        <v>45</v>
      </c>
      <c r="B38" s="8"/>
      <c r="C38" s="8"/>
      <c r="D38" s="6"/>
    </row>
    <row r="39" spans="1:4" ht="22.5" customHeight="1" x14ac:dyDescent="0.25">
      <c r="A39" s="1"/>
      <c r="B39" s="1"/>
      <c r="C39" s="1"/>
    </row>
  </sheetData>
  <mergeCells count="5">
    <mergeCell ref="A1:D1"/>
    <mergeCell ref="B6:D6"/>
    <mergeCell ref="A32:D32"/>
    <mergeCell ref="A33:D33"/>
    <mergeCell ref="C3:D3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F25" sqref="F25:F26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16384" width="9.140625" style="92"/>
  </cols>
  <sheetData>
    <row r="1" spans="1:19" s="63" customFormat="1" ht="35.25" customHeight="1" x14ac:dyDescent="0.3">
      <c r="A1" s="207" t="s">
        <v>165</v>
      </c>
      <c r="B1" s="207"/>
      <c r="C1" s="207"/>
      <c r="D1" s="207"/>
      <c r="E1" s="207"/>
      <c r="F1" s="207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138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208" t="s">
        <v>139</v>
      </c>
      <c r="B5" s="208"/>
      <c r="C5" s="208"/>
      <c r="D5" s="208"/>
      <c r="E5" s="208"/>
      <c r="F5" s="20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7" t="s">
        <v>140</v>
      </c>
      <c r="B6" s="107">
        <v>4</v>
      </c>
      <c r="C6" s="107" t="s">
        <v>141</v>
      </c>
      <c r="D6" s="108">
        <v>2715.9</v>
      </c>
      <c r="E6" s="107" t="s">
        <v>142</v>
      </c>
      <c r="F6" s="109">
        <v>1230</v>
      </c>
      <c r="G6" s="68"/>
      <c r="H6" s="70"/>
      <c r="I6" s="71"/>
      <c r="J6" s="72"/>
      <c r="K6" s="73"/>
      <c r="L6" s="74"/>
      <c r="M6" s="74"/>
      <c r="N6" s="74"/>
      <c r="O6" s="74"/>
      <c r="P6" s="75"/>
      <c r="Q6" s="209"/>
      <c r="R6" s="210"/>
      <c r="S6" s="76"/>
    </row>
    <row r="7" spans="1:19" s="79" customFormat="1" ht="32.25" customHeight="1" x14ac:dyDescent="0.25">
      <c r="A7" s="107" t="s">
        <v>143</v>
      </c>
      <c r="B7" s="107">
        <v>3</v>
      </c>
      <c r="C7" s="107" t="s">
        <v>144</v>
      </c>
      <c r="D7" s="108">
        <v>0</v>
      </c>
      <c r="E7" s="107" t="s">
        <v>145</v>
      </c>
      <c r="F7" s="109">
        <v>820</v>
      </c>
      <c r="G7" s="68"/>
      <c r="H7" s="70"/>
      <c r="I7" s="71"/>
      <c r="J7" s="72"/>
      <c r="K7" s="73"/>
      <c r="L7" s="74"/>
      <c r="M7" s="74"/>
      <c r="N7" s="74"/>
      <c r="O7" s="74"/>
      <c r="P7" s="75"/>
      <c r="Q7" s="209"/>
      <c r="R7" s="211"/>
      <c r="S7" s="78"/>
    </row>
    <row r="8" spans="1:19" s="79" customFormat="1" ht="33.75" customHeight="1" x14ac:dyDescent="0.25">
      <c r="A8" s="107" t="s">
        <v>146</v>
      </c>
      <c r="B8" s="107">
        <v>48</v>
      </c>
      <c r="C8" s="107" t="s">
        <v>147</v>
      </c>
      <c r="D8" s="109">
        <v>282.89999999999998</v>
      </c>
      <c r="E8" s="107" t="s">
        <v>148</v>
      </c>
      <c r="F8" s="109">
        <v>712.8</v>
      </c>
      <c r="G8" s="68"/>
      <c r="H8" s="70"/>
      <c r="I8" s="71"/>
      <c r="J8" s="72"/>
      <c r="K8" s="73"/>
      <c r="L8" s="74"/>
      <c r="M8" s="74"/>
      <c r="N8" s="74"/>
      <c r="O8" s="74"/>
      <c r="P8" s="75"/>
      <c r="Q8" s="209"/>
      <c r="R8" s="210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73"/>
      <c r="L9" s="74"/>
      <c r="M9" s="74"/>
      <c r="N9" s="74"/>
      <c r="O9" s="74"/>
      <c r="P9" s="68"/>
      <c r="Q9" s="73"/>
      <c r="R9" s="82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84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204" t="s">
        <v>149</v>
      </c>
      <c r="B11" s="205"/>
      <c r="C11" s="205"/>
      <c r="D11" s="205"/>
      <c r="E11" s="206"/>
      <c r="F11" s="86" t="s">
        <v>150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2" customFormat="1" ht="30" customHeight="1" x14ac:dyDescent="0.25">
      <c r="A12" s="198" t="s">
        <v>151</v>
      </c>
      <c r="B12" s="199"/>
      <c r="C12" s="199"/>
      <c r="D12" s="199"/>
      <c r="E12" s="200"/>
      <c r="F12" s="110">
        <v>234614.35</v>
      </c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</row>
    <row r="13" spans="1:19" s="115" customFormat="1" ht="30" customHeight="1" x14ac:dyDescent="0.25">
      <c r="A13" s="194" t="s">
        <v>152</v>
      </c>
      <c r="B13" s="195"/>
      <c r="C13" s="195"/>
      <c r="D13" s="195"/>
      <c r="E13" s="196"/>
      <c r="F13" s="113">
        <f>-362947.78+F12</f>
        <v>-128333.43000000002</v>
      </c>
      <c r="G13" s="114"/>
    </row>
    <row r="14" spans="1:19" s="115" customFormat="1" ht="30" customHeight="1" x14ac:dyDescent="0.25">
      <c r="A14" s="194" t="s">
        <v>153</v>
      </c>
      <c r="B14" s="195"/>
      <c r="C14" s="195"/>
      <c r="D14" s="195"/>
      <c r="E14" s="196"/>
      <c r="F14" s="113">
        <v>87124.66</v>
      </c>
    </row>
    <row r="15" spans="1:19" s="115" customFormat="1" ht="30" customHeight="1" x14ac:dyDescent="0.25">
      <c r="A15" s="194" t="s">
        <v>154</v>
      </c>
      <c r="B15" s="195"/>
      <c r="C15" s="195"/>
      <c r="D15" s="195"/>
      <c r="E15" s="196"/>
      <c r="F15" s="116">
        <f>SUM(F16:F18)</f>
        <v>448391.47</v>
      </c>
    </row>
    <row r="16" spans="1:19" s="85" customFormat="1" ht="28.5" customHeight="1" x14ac:dyDescent="0.25">
      <c r="A16" s="201" t="s">
        <v>155</v>
      </c>
      <c r="B16" s="202"/>
      <c r="C16" s="202"/>
      <c r="D16" s="202"/>
      <c r="E16" s="203"/>
      <c r="F16" s="88">
        <f>432670.61+13470.86</f>
        <v>446141.47</v>
      </c>
    </row>
    <row r="17" spans="1:19" s="85" customFormat="1" ht="24.75" hidden="1" customHeight="1" x14ac:dyDescent="0.25">
      <c r="A17" s="201" t="s">
        <v>156</v>
      </c>
      <c r="B17" s="202"/>
      <c r="C17" s="202"/>
      <c r="D17" s="202"/>
      <c r="E17" s="203"/>
      <c r="F17" s="88"/>
    </row>
    <row r="18" spans="1:19" s="85" customFormat="1" ht="30" customHeight="1" x14ac:dyDescent="0.25">
      <c r="A18" s="201" t="s">
        <v>157</v>
      </c>
      <c r="B18" s="202"/>
      <c r="C18" s="202"/>
      <c r="D18" s="202"/>
      <c r="E18" s="203"/>
      <c r="F18" s="88">
        <v>2250</v>
      </c>
    </row>
    <row r="19" spans="1:19" s="115" customFormat="1" ht="30" customHeight="1" x14ac:dyDescent="0.25">
      <c r="A19" s="194" t="s">
        <v>158</v>
      </c>
      <c r="B19" s="195"/>
      <c r="C19" s="195"/>
      <c r="D19" s="195"/>
      <c r="E19" s="196"/>
      <c r="F19" s="116">
        <f>SUM(F20:F22)</f>
        <v>460580.31</v>
      </c>
    </row>
    <row r="20" spans="1:19" s="85" customFormat="1" ht="30" customHeight="1" x14ac:dyDescent="0.25">
      <c r="A20" s="201" t="s">
        <v>155</v>
      </c>
      <c r="B20" s="202"/>
      <c r="C20" s="202"/>
      <c r="D20" s="202"/>
      <c r="E20" s="203"/>
      <c r="F20" s="88">
        <v>458517.81</v>
      </c>
    </row>
    <row r="21" spans="1:19" s="85" customFormat="1" ht="30" hidden="1" customHeight="1" x14ac:dyDescent="0.25">
      <c r="A21" s="201" t="s">
        <v>156</v>
      </c>
      <c r="B21" s="202"/>
      <c r="C21" s="202"/>
      <c r="D21" s="202"/>
      <c r="E21" s="203"/>
      <c r="F21" s="88"/>
    </row>
    <row r="22" spans="1:19" s="89" customFormat="1" ht="30" customHeight="1" x14ac:dyDescent="0.2">
      <c r="A22" s="201" t="s">
        <v>157</v>
      </c>
      <c r="B22" s="202"/>
      <c r="C22" s="202"/>
      <c r="D22" s="202"/>
      <c r="E22" s="203"/>
      <c r="F22" s="88">
        <v>2062.5</v>
      </c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</row>
    <row r="23" spans="1:19" s="117" customFormat="1" ht="30" customHeight="1" x14ac:dyDescent="0.25">
      <c r="A23" s="194" t="s">
        <v>159</v>
      </c>
      <c r="B23" s="195"/>
      <c r="C23" s="195"/>
      <c r="D23" s="195"/>
      <c r="E23" s="196"/>
      <c r="F23" s="116">
        <f>F13+F19</f>
        <v>332246.88</v>
      </c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</row>
    <row r="24" spans="1:19" s="117" customFormat="1" ht="30" customHeight="1" x14ac:dyDescent="0.25">
      <c r="A24" s="194" t="s">
        <v>160</v>
      </c>
      <c r="B24" s="195"/>
      <c r="C24" s="195"/>
      <c r="D24" s="195"/>
      <c r="E24" s="196"/>
      <c r="F24" s="116">
        <f>'Акт (2)'!E87</f>
        <v>469903.63199999987</v>
      </c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</row>
    <row r="25" spans="1:19" s="117" customFormat="1" ht="30" customHeight="1" x14ac:dyDescent="0.25">
      <c r="A25" s="194" t="s">
        <v>161</v>
      </c>
      <c r="B25" s="195"/>
      <c r="C25" s="195"/>
      <c r="D25" s="195"/>
      <c r="E25" s="196"/>
      <c r="F25" s="116">
        <f>F23-F24</f>
        <v>-137656.75199999986</v>
      </c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</row>
    <row r="26" spans="1:19" s="117" customFormat="1" ht="30" customHeight="1" x14ac:dyDescent="0.25">
      <c r="A26" s="194" t="s">
        <v>162</v>
      </c>
      <c r="B26" s="195"/>
      <c r="C26" s="195"/>
      <c r="D26" s="195"/>
      <c r="E26" s="196"/>
      <c r="F26" s="113">
        <f>F14+F15-F19</f>
        <v>74935.820000000007</v>
      </c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</row>
    <row r="27" spans="1:19" s="89" customFormat="1" ht="11.45" customHeight="1" x14ac:dyDescent="0.25">
      <c r="A27" s="90"/>
      <c r="B27" s="90"/>
      <c r="C27" s="90"/>
      <c r="D27" s="90"/>
      <c r="E27" s="90"/>
      <c r="F27" s="90"/>
    </row>
    <row r="28" spans="1:19" s="91" customFormat="1" ht="64.5" customHeight="1" x14ac:dyDescent="0.2">
      <c r="A28" s="193" t="s">
        <v>163</v>
      </c>
      <c r="B28" s="193"/>
      <c r="C28" s="193"/>
      <c r="D28" s="193"/>
    </row>
    <row r="29" spans="1:19" s="63" customFormat="1" ht="21.75" customHeight="1" x14ac:dyDescent="0.25">
      <c r="A29" s="197" t="s">
        <v>164</v>
      </c>
      <c r="B29" s="197"/>
      <c r="C29" s="197"/>
      <c r="D29" s="197"/>
    </row>
    <row r="30" spans="1:19" s="63" customFormat="1" ht="22.5" customHeight="1" x14ac:dyDescent="0.25">
      <c r="A30" s="193" t="s">
        <v>44</v>
      </c>
      <c r="B30" s="193"/>
      <c r="C30" s="193"/>
      <c r="D30" s="193"/>
    </row>
    <row r="31" spans="1:19" s="63" customFormat="1" ht="22.5" customHeight="1" x14ac:dyDescent="0.25">
      <c r="A31" s="193" t="s">
        <v>45</v>
      </c>
      <c r="B31" s="193"/>
      <c r="C31" s="193"/>
      <c r="D31" s="64"/>
    </row>
  </sheetData>
  <mergeCells count="25">
    <mergeCell ref="A11:E11"/>
    <mergeCell ref="A1:F1"/>
    <mergeCell ref="A5:F5"/>
    <mergeCell ref="Q6:R6"/>
    <mergeCell ref="Q7:R7"/>
    <mergeCell ref="Q8:R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31:C31"/>
    <mergeCell ref="A24:E24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4"/>
  <sheetViews>
    <sheetView view="pageBreakPreview" topLeftCell="A58" zoomScale="85" zoomScaleNormal="100" zoomScaleSheetLayoutView="85" workbookViewId="0">
      <selection activeCell="A85" sqref="A85:XFD86"/>
    </sheetView>
  </sheetViews>
  <sheetFormatPr defaultColWidth="9.140625" defaultRowHeight="12.75" x14ac:dyDescent="0.2"/>
  <cols>
    <col min="1" max="1" width="47.7109375" style="1" customWidth="1"/>
    <col min="2" max="2" width="16.28515625" style="36" bestFit="1" customWidth="1"/>
    <col min="3" max="3" width="12.85546875" style="15" customWidth="1"/>
    <col min="4" max="4" width="13.85546875" style="45" customWidth="1"/>
    <col min="5" max="5" width="15" style="45" customWidth="1"/>
    <col min="6" max="6" width="10.140625" style="1" bestFit="1" customWidth="1"/>
    <col min="7" max="16384" width="9.140625" style="1"/>
  </cols>
  <sheetData>
    <row r="1" spans="1:9" ht="14.25" x14ac:dyDescent="0.2">
      <c r="A1" s="186" t="s">
        <v>215</v>
      </c>
      <c r="B1" s="186"/>
      <c r="C1" s="186"/>
      <c r="D1" s="186"/>
      <c r="E1" s="186"/>
      <c r="I1" s="3"/>
    </row>
    <row r="2" spans="1:9" ht="31.5" customHeight="1" x14ac:dyDescent="0.2">
      <c r="A2" s="185" t="s">
        <v>124</v>
      </c>
      <c r="B2" s="185"/>
      <c r="C2" s="185"/>
      <c r="D2" s="185"/>
      <c r="E2" s="185"/>
      <c r="I2" s="3"/>
    </row>
    <row r="3" spans="1:9" ht="14.25" x14ac:dyDescent="0.2">
      <c r="A3" s="17" t="s">
        <v>6</v>
      </c>
      <c r="B3" s="35"/>
      <c r="C3" s="93"/>
      <c r="D3" s="187" t="s">
        <v>216</v>
      </c>
      <c r="E3" s="187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6" t="s">
        <v>4</v>
      </c>
      <c r="E5" s="46" t="s">
        <v>1</v>
      </c>
      <c r="I5" s="3"/>
    </row>
    <row r="6" spans="1:9" s="104" customFormat="1" ht="14.25" x14ac:dyDescent="0.2">
      <c r="A6" s="103" t="s">
        <v>8</v>
      </c>
      <c r="B6" s="42"/>
      <c r="C6" s="42"/>
      <c r="D6" s="42"/>
      <c r="E6" s="42"/>
    </row>
    <row r="7" spans="1:9" s="95" customFormat="1" ht="15" x14ac:dyDescent="0.25">
      <c r="A7" s="96" t="s">
        <v>54</v>
      </c>
      <c r="B7" s="97" t="s">
        <v>21</v>
      </c>
      <c r="C7" s="97" t="s">
        <v>11</v>
      </c>
      <c r="D7" s="98">
        <f>E7</f>
        <v>4236.8</v>
      </c>
      <c r="E7" s="98">
        <v>4236.8</v>
      </c>
    </row>
    <row r="8" spans="1:9" s="104" customFormat="1" ht="14.25" x14ac:dyDescent="0.2">
      <c r="A8" s="103" t="s">
        <v>37</v>
      </c>
      <c r="B8" s="42"/>
      <c r="C8" s="42"/>
      <c r="D8" s="42"/>
      <c r="E8" s="42"/>
    </row>
    <row r="9" spans="1:9" s="95" customFormat="1" ht="15" x14ac:dyDescent="0.25">
      <c r="A9" s="96" t="s">
        <v>166</v>
      </c>
      <c r="B9" s="97" t="s">
        <v>22</v>
      </c>
      <c r="C9" s="97" t="s">
        <v>11</v>
      </c>
      <c r="D9" s="98">
        <f>E9</f>
        <v>500</v>
      </c>
      <c r="E9" s="98">
        <v>500</v>
      </c>
    </row>
    <row r="10" spans="1:9" s="95" customFormat="1" ht="30" x14ac:dyDescent="0.25">
      <c r="A10" s="96" t="s">
        <v>167</v>
      </c>
      <c r="B10" s="99">
        <v>0.27900000000000003</v>
      </c>
      <c r="C10" s="97" t="s">
        <v>81</v>
      </c>
      <c r="D10" s="102">
        <f>E10/B10</f>
        <v>4721.971326164874</v>
      </c>
      <c r="E10" s="98">
        <v>1317.43</v>
      </c>
    </row>
    <row r="11" spans="1:9" s="95" customFormat="1" ht="30" x14ac:dyDescent="0.25">
      <c r="A11" s="96" t="s">
        <v>168</v>
      </c>
      <c r="B11" s="100">
        <v>0.2</v>
      </c>
      <c r="C11" s="97" t="s">
        <v>81</v>
      </c>
      <c r="D11" s="102">
        <f>E11/B11</f>
        <v>27970.549999999996</v>
      </c>
      <c r="E11" s="98">
        <v>5594.11</v>
      </c>
    </row>
    <row r="12" spans="1:9" s="104" customFormat="1" ht="28.5" x14ac:dyDescent="0.2">
      <c r="A12" s="103" t="s">
        <v>53</v>
      </c>
      <c r="B12" s="42"/>
      <c r="C12" s="42"/>
      <c r="D12" s="42"/>
      <c r="E12" s="42"/>
    </row>
    <row r="13" spans="1:9" s="95" customFormat="1" ht="30" x14ac:dyDescent="0.25">
      <c r="A13" s="96" t="s">
        <v>169</v>
      </c>
      <c r="B13" s="97" t="s">
        <v>21</v>
      </c>
      <c r="C13" s="97" t="s">
        <v>11</v>
      </c>
      <c r="D13" s="98">
        <f>E13</f>
        <v>65181.599999999999</v>
      </c>
      <c r="E13" s="98">
        <v>65181.599999999999</v>
      </c>
    </row>
    <row r="14" spans="1:9" s="104" customFormat="1" ht="28.5" x14ac:dyDescent="0.2">
      <c r="A14" s="103" t="s">
        <v>91</v>
      </c>
      <c r="B14" s="42"/>
      <c r="C14" s="42"/>
      <c r="D14" s="42"/>
      <c r="E14" s="42"/>
    </row>
    <row r="15" spans="1:9" s="95" customFormat="1" ht="30" x14ac:dyDescent="0.25">
      <c r="A15" s="96" t="s">
        <v>170</v>
      </c>
      <c r="B15" s="97" t="s">
        <v>22</v>
      </c>
      <c r="C15" s="97" t="s">
        <v>11</v>
      </c>
      <c r="D15" s="98">
        <f>E15</f>
        <v>23898.75</v>
      </c>
      <c r="E15" s="98">
        <v>23898.75</v>
      </c>
    </row>
    <row r="16" spans="1:9" s="104" customFormat="1" ht="14.25" x14ac:dyDescent="0.2">
      <c r="A16" s="103" t="s">
        <v>92</v>
      </c>
      <c r="B16" s="42"/>
      <c r="C16" s="42"/>
      <c r="D16" s="42"/>
      <c r="E16" s="42"/>
    </row>
    <row r="17" spans="1:5" s="95" customFormat="1" ht="15" x14ac:dyDescent="0.25">
      <c r="A17" s="96" t="s">
        <v>171</v>
      </c>
      <c r="B17" s="97" t="s">
        <v>217</v>
      </c>
      <c r="C17" s="97" t="s">
        <v>172</v>
      </c>
      <c r="D17" s="98">
        <f>E17</f>
        <v>10657.76</v>
      </c>
      <c r="E17" s="98">
        <v>10657.76</v>
      </c>
    </row>
    <row r="18" spans="1:5" s="104" customFormat="1" ht="28.5" x14ac:dyDescent="0.2">
      <c r="A18" s="103" t="s">
        <v>38</v>
      </c>
      <c r="B18" s="42"/>
      <c r="C18" s="42"/>
      <c r="D18" s="42"/>
      <c r="E18" s="42"/>
    </row>
    <row r="19" spans="1:5" s="95" customFormat="1" ht="30" x14ac:dyDescent="0.25">
      <c r="A19" s="96" t="s">
        <v>57</v>
      </c>
      <c r="B19" s="97" t="s">
        <v>218</v>
      </c>
      <c r="C19" s="97" t="s">
        <v>11</v>
      </c>
      <c r="D19" s="98">
        <f>E19</f>
        <v>8286.35</v>
      </c>
      <c r="E19" s="98">
        <f>1609.56+6676.79</f>
        <v>8286.35</v>
      </c>
    </row>
    <row r="20" spans="1:5" s="104" customFormat="1" ht="14.25" x14ac:dyDescent="0.2">
      <c r="A20" s="103" t="s">
        <v>39</v>
      </c>
      <c r="B20" s="42"/>
      <c r="C20" s="42"/>
      <c r="D20" s="42"/>
      <c r="E20" s="42"/>
    </row>
    <row r="21" spans="1:5" s="95" customFormat="1" ht="15" x14ac:dyDescent="0.25">
      <c r="A21" s="96" t="s">
        <v>106</v>
      </c>
      <c r="B21" s="101">
        <v>1</v>
      </c>
      <c r="C21" s="97" t="s">
        <v>103</v>
      </c>
      <c r="D21" s="102">
        <f>E21/B21</f>
        <v>83.75</v>
      </c>
      <c r="E21" s="98">
        <v>83.75</v>
      </c>
    </row>
    <row r="22" spans="1:5" s="95" customFormat="1" ht="15" x14ac:dyDescent="0.25">
      <c r="A22" s="96" t="s">
        <v>58</v>
      </c>
      <c r="B22" s="101">
        <v>1</v>
      </c>
      <c r="C22" s="97" t="s">
        <v>14</v>
      </c>
      <c r="D22" s="102">
        <f t="shared" ref="D22:D77" si="0">E22/B22</f>
        <v>839.52</v>
      </c>
      <c r="E22" s="98">
        <v>839.52</v>
      </c>
    </row>
    <row r="23" spans="1:5" s="95" customFormat="1" ht="30" x14ac:dyDescent="0.25">
      <c r="A23" s="96" t="s">
        <v>173</v>
      </c>
      <c r="B23" s="101">
        <v>1</v>
      </c>
      <c r="C23" s="97" t="s">
        <v>172</v>
      </c>
      <c r="D23" s="102">
        <f t="shared" si="0"/>
        <v>472.47</v>
      </c>
      <c r="E23" s="98">
        <v>472.47</v>
      </c>
    </row>
    <row r="24" spans="1:5" s="95" customFormat="1" ht="15" x14ac:dyDescent="0.25">
      <c r="A24" s="96" t="s">
        <v>98</v>
      </c>
      <c r="B24" s="98">
        <v>0.09</v>
      </c>
      <c r="C24" s="97" t="s">
        <v>15</v>
      </c>
      <c r="D24" s="102">
        <f t="shared" si="0"/>
        <v>6088.8888888888887</v>
      </c>
      <c r="E24" s="98">
        <v>548</v>
      </c>
    </row>
    <row r="25" spans="1:5" s="95" customFormat="1" ht="30" x14ac:dyDescent="0.25">
      <c r="A25" s="96" t="s">
        <v>174</v>
      </c>
      <c r="B25" s="101">
        <v>1</v>
      </c>
      <c r="C25" s="97" t="s">
        <v>14</v>
      </c>
      <c r="D25" s="102">
        <f t="shared" si="0"/>
        <v>254.67</v>
      </c>
      <c r="E25" s="98">
        <v>254.67</v>
      </c>
    </row>
    <row r="26" spans="1:5" s="95" customFormat="1" ht="30" x14ac:dyDescent="0.25">
      <c r="A26" s="96" t="s">
        <v>175</v>
      </c>
      <c r="B26" s="98">
        <v>0.54</v>
      </c>
      <c r="C26" s="97" t="s">
        <v>16</v>
      </c>
      <c r="D26" s="102">
        <f t="shared" si="0"/>
        <v>1726.1296296296296</v>
      </c>
      <c r="E26" s="98">
        <v>932.11</v>
      </c>
    </row>
    <row r="27" spans="1:5" s="95" customFormat="1" ht="15" x14ac:dyDescent="0.25">
      <c r="A27" s="96" t="s">
        <v>75</v>
      </c>
      <c r="B27" s="98">
        <v>0.09</v>
      </c>
      <c r="C27" s="97" t="s">
        <v>76</v>
      </c>
      <c r="D27" s="102">
        <f t="shared" si="0"/>
        <v>25485.444444444445</v>
      </c>
      <c r="E27" s="98">
        <v>2293.69</v>
      </c>
    </row>
    <row r="28" spans="1:5" s="95" customFormat="1" ht="30" x14ac:dyDescent="0.25">
      <c r="A28" s="96" t="s">
        <v>59</v>
      </c>
      <c r="B28" s="99">
        <v>6.359</v>
      </c>
      <c r="C28" s="97" t="s">
        <v>16</v>
      </c>
      <c r="D28" s="102">
        <f t="shared" si="0"/>
        <v>1693.5367196100017</v>
      </c>
      <c r="E28" s="98">
        <v>10769.2</v>
      </c>
    </row>
    <row r="29" spans="1:5" s="95" customFormat="1" ht="30" x14ac:dyDescent="0.25">
      <c r="A29" s="96" t="s">
        <v>176</v>
      </c>
      <c r="B29" s="98">
        <v>0.01</v>
      </c>
      <c r="C29" s="97" t="s">
        <v>17</v>
      </c>
      <c r="D29" s="102">
        <f t="shared" si="0"/>
        <v>25071</v>
      </c>
      <c r="E29" s="98">
        <v>250.71</v>
      </c>
    </row>
    <row r="30" spans="1:5" s="95" customFormat="1" ht="30" x14ac:dyDescent="0.25">
      <c r="A30" s="96" t="s">
        <v>61</v>
      </c>
      <c r="B30" s="101">
        <v>1</v>
      </c>
      <c r="C30" s="97" t="s">
        <v>14</v>
      </c>
      <c r="D30" s="102">
        <f t="shared" si="0"/>
        <v>503.4</v>
      </c>
      <c r="E30" s="98">
        <v>503.4</v>
      </c>
    </row>
    <row r="31" spans="1:5" s="95" customFormat="1" ht="15" x14ac:dyDescent="0.25">
      <c r="A31" s="96" t="s">
        <v>77</v>
      </c>
      <c r="B31" s="98">
        <v>0.22</v>
      </c>
      <c r="C31" s="97" t="s">
        <v>15</v>
      </c>
      <c r="D31" s="102">
        <f t="shared" si="0"/>
        <v>14608.272727272728</v>
      </c>
      <c r="E31" s="98">
        <v>3213.82</v>
      </c>
    </row>
    <row r="32" spans="1:5" s="95" customFormat="1" ht="30" x14ac:dyDescent="0.25">
      <c r="A32" s="96" t="s">
        <v>62</v>
      </c>
      <c r="B32" s="101">
        <v>3</v>
      </c>
      <c r="C32" s="97" t="s">
        <v>18</v>
      </c>
      <c r="D32" s="102">
        <f t="shared" si="0"/>
        <v>208.17</v>
      </c>
      <c r="E32" s="98">
        <v>624.51</v>
      </c>
    </row>
    <row r="33" spans="1:5" s="95" customFormat="1" ht="15" x14ac:dyDescent="0.25">
      <c r="A33" s="96" t="s">
        <v>102</v>
      </c>
      <c r="B33" s="101">
        <v>1</v>
      </c>
      <c r="C33" s="97" t="s">
        <v>103</v>
      </c>
      <c r="D33" s="102">
        <f t="shared" si="0"/>
        <v>67.25</v>
      </c>
      <c r="E33" s="98">
        <v>67.25</v>
      </c>
    </row>
    <row r="34" spans="1:5" s="95" customFormat="1" ht="15" x14ac:dyDescent="0.25">
      <c r="A34" s="96" t="s">
        <v>99</v>
      </c>
      <c r="B34" s="101">
        <v>1</v>
      </c>
      <c r="C34" s="97" t="s">
        <v>13</v>
      </c>
      <c r="D34" s="102">
        <f t="shared" si="0"/>
        <v>5260.25</v>
      </c>
      <c r="E34" s="98">
        <v>5260.25</v>
      </c>
    </row>
    <row r="35" spans="1:5" s="95" customFormat="1" ht="15" x14ac:dyDescent="0.25">
      <c r="A35" s="96" t="s">
        <v>112</v>
      </c>
      <c r="B35" s="101">
        <v>14602</v>
      </c>
      <c r="C35" s="97" t="s">
        <v>113</v>
      </c>
      <c r="D35" s="102">
        <f t="shared" si="0"/>
        <v>1.2219428845363649</v>
      </c>
      <c r="E35" s="98">
        <v>17842.810000000001</v>
      </c>
    </row>
    <row r="36" spans="1:5" s="95" customFormat="1" ht="30" x14ac:dyDescent="0.25">
      <c r="A36" s="96" t="s">
        <v>177</v>
      </c>
      <c r="B36" s="101">
        <v>1</v>
      </c>
      <c r="C36" s="97" t="s">
        <v>178</v>
      </c>
      <c r="D36" s="102">
        <f t="shared" si="0"/>
        <v>258.39999999999998</v>
      </c>
      <c r="E36" s="98">
        <v>258.39999999999998</v>
      </c>
    </row>
    <row r="37" spans="1:5" s="95" customFormat="1" ht="15" x14ac:dyDescent="0.25">
      <c r="A37" s="96" t="s">
        <v>65</v>
      </c>
      <c r="B37" s="101">
        <v>26</v>
      </c>
      <c r="C37" s="97" t="s">
        <v>19</v>
      </c>
      <c r="D37" s="102">
        <f t="shared" si="0"/>
        <v>254.18653846153848</v>
      </c>
      <c r="E37" s="98">
        <v>6608.85</v>
      </c>
    </row>
    <row r="38" spans="1:5" s="104" customFormat="1" ht="14.25" x14ac:dyDescent="0.2">
      <c r="A38" s="103" t="s">
        <v>40</v>
      </c>
      <c r="B38" s="42"/>
      <c r="C38" s="42"/>
      <c r="D38" s="105"/>
      <c r="E38" s="42"/>
    </row>
    <row r="39" spans="1:5" s="95" customFormat="1" ht="15" x14ac:dyDescent="0.25">
      <c r="A39" s="96" t="s">
        <v>179</v>
      </c>
      <c r="B39" s="100">
        <v>2.4</v>
      </c>
      <c r="C39" s="97" t="s">
        <v>180</v>
      </c>
      <c r="D39" s="102">
        <f t="shared" si="0"/>
        <v>1928.2625</v>
      </c>
      <c r="E39" s="98">
        <v>4627.83</v>
      </c>
    </row>
    <row r="40" spans="1:5" s="95" customFormat="1" ht="30" x14ac:dyDescent="0.25">
      <c r="A40" s="96" t="s">
        <v>181</v>
      </c>
      <c r="B40" s="100">
        <v>0.2</v>
      </c>
      <c r="C40" s="97" t="s">
        <v>180</v>
      </c>
      <c r="D40" s="102">
        <f t="shared" si="0"/>
        <v>1920.4499999999998</v>
      </c>
      <c r="E40" s="98">
        <v>384.09</v>
      </c>
    </row>
    <row r="41" spans="1:5" s="95" customFormat="1" ht="15" x14ac:dyDescent="0.25">
      <c r="A41" s="96" t="s">
        <v>182</v>
      </c>
      <c r="B41" s="98">
        <v>0.01</v>
      </c>
      <c r="C41" s="97" t="s">
        <v>76</v>
      </c>
      <c r="D41" s="102">
        <f t="shared" si="0"/>
        <v>22803</v>
      </c>
      <c r="E41" s="98">
        <v>228.03</v>
      </c>
    </row>
    <row r="42" spans="1:5" s="95" customFormat="1" ht="15" x14ac:dyDescent="0.25">
      <c r="A42" s="96" t="s">
        <v>107</v>
      </c>
      <c r="B42" s="98">
        <v>0.17</v>
      </c>
      <c r="C42" s="97" t="s">
        <v>16</v>
      </c>
      <c r="D42" s="102">
        <f t="shared" si="0"/>
        <v>1760.7647058823527</v>
      </c>
      <c r="E42" s="98">
        <v>299.33</v>
      </c>
    </row>
    <row r="43" spans="1:5" s="95" customFormat="1" ht="30" x14ac:dyDescent="0.25">
      <c r="A43" s="96" t="s">
        <v>183</v>
      </c>
      <c r="B43" s="99">
        <v>1.8140000000000001</v>
      </c>
      <c r="C43" s="97" t="s">
        <v>16</v>
      </c>
      <c r="D43" s="102">
        <f t="shared" si="0"/>
        <v>1651.2458654906284</v>
      </c>
      <c r="E43" s="98">
        <v>2995.36</v>
      </c>
    </row>
    <row r="44" spans="1:5" s="95" customFormat="1" ht="15" x14ac:dyDescent="0.25">
      <c r="A44" s="96" t="s">
        <v>184</v>
      </c>
      <c r="B44" s="100">
        <v>90.5</v>
      </c>
      <c r="C44" s="97" t="s">
        <v>67</v>
      </c>
      <c r="D44" s="102">
        <f t="shared" si="0"/>
        <v>75.967403314917135</v>
      </c>
      <c r="E44" s="98">
        <v>6875.05</v>
      </c>
    </row>
    <row r="45" spans="1:5" s="95" customFormat="1" ht="30" x14ac:dyDescent="0.25">
      <c r="A45" s="96" t="s">
        <v>185</v>
      </c>
      <c r="B45" s="101">
        <v>125</v>
      </c>
      <c r="C45" s="97" t="s">
        <v>108</v>
      </c>
      <c r="D45" s="102">
        <f t="shared" si="0"/>
        <v>68.92792</v>
      </c>
      <c r="E45" s="98">
        <v>8615.99</v>
      </c>
    </row>
    <row r="46" spans="1:5" s="95" customFormat="1" ht="30" x14ac:dyDescent="0.25">
      <c r="A46" s="96" t="s">
        <v>186</v>
      </c>
      <c r="B46" s="97" t="s">
        <v>20</v>
      </c>
      <c r="C46" s="97" t="s">
        <v>12</v>
      </c>
      <c r="D46" s="102">
        <f>E46</f>
        <v>3758.63</v>
      </c>
      <c r="E46" s="98">
        <v>3758.63</v>
      </c>
    </row>
    <row r="47" spans="1:5" s="95" customFormat="1" ht="30" x14ac:dyDescent="0.25">
      <c r="A47" s="96" t="s">
        <v>187</v>
      </c>
      <c r="B47" s="100">
        <v>0.2</v>
      </c>
      <c r="C47" s="97" t="s">
        <v>16</v>
      </c>
      <c r="D47" s="102">
        <f t="shared" si="0"/>
        <v>1597.45</v>
      </c>
      <c r="E47" s="98">
        <v>319.49</v>
      </c>
    </row>
    <row r="48" spans="1:5" s="95" customFormat="1" ht="15" x14ac:dyDescent="0.25">
      <c r="A48" s="96" t="s">
        <v>188</v>
      </c>
      <c r="B48" s="98">
        <v>0.05</v>
      </c>
      <c r="C48" s="97" t="s">
        <v>16</v>
      </c>
      <c r="D48" s="102">
        <f t="shared" si="0"/>
        <v>1598.8</v>
      </c>
      <c r="E48" s="98">
        <v>79.94</v>
      </c>
    </row>
    <row r="49" spans="1:5" s="95" customFormat="1" ht="15" x14ac:dyDescent="0.25">
      <c r="A49" s="96" t="s">
        <v>189</v>
      </c>
      <c r="B49" s="99">
        <v>3.5000000000000003E-2</v>
      </c>
      <c r="C49" s="97" t="s">
        <v>15</v>
      </c>
      <c r="D49" s="102">
        <f t="shared" si="0"/>
        <v>9604.5714285714275</v>
      </c>
      <c r="E49" s="98">
        <v>336.16</v>
      </c>
    </row>
    <row r="50" spans="1:5" s="95" customFormat="1" ht="15" x14ac:dyDescent="0.25">
      <c r="A50" s="96" t="s">
        <v>190</v>
      </c>
      <c r="B50" s="98">
        <v>0.02</v>
      </c>
      <c r="C50" s="97" t="s">
        <v>82</v>
      </c>
      <c r="D50" s="102">
        <f t="shared" si="0"/>
        <v>31231.5</v>
      </c>
      <c r="E50" s="98">
        <v>624.63</v>
      </c>
    </row>
    <row r="51" spans="1:5" s="95" customFormat="1" ht="30" x14ac:dyDescent="0.25">
      <c r="A51" s="96" t="s">
        <v>115</v>
      </c>
      <c r="B51" s="99">
        <v>2E-3</v>
      </c>
      <c r="C51" s="97" t="s">
        <v>81</v>
      </c>
      <c r="D51" s="102">
        <f t="shared" si="0"/>
        <v>179805</v>
      </c>
      <c r="E51" s="98">
        <v>359.61</v>
      </c>
    </row>
    <row r="52" spans="1:5" s="95" customFormat="1" ht="30" x14ac:dyDescent="0.25">
      <c r="A52" s="96" t="s">
        <v>191</v>
      </c>
      <c r="B52" s="99">
        <v>4.0000000000000001E-3</v>
      </c>
      <c r="C52" s="97" t="s">
        <v>81</v>
      </c>
      <c r="D52" s="102">
        <f t="shared" si="0"/>
        <v>9160</v>
      </c>
      <c r="E52" s="98">
        <v>36.64</v>
      </c>
    </row>
    <row r="53" spans="1:5" s="95" customFormat="1" ht="30" x14ac:dyDescent="0.25">
      <c r="A53" s="96" t="s">
        <v>192</v>
      </c>
      <c r="B53" s="98">
        <v>0.02</v>
      </c>
      <c r="C53" s="97" t="s">
        <v>17</v>
      </c>
      <c r="D53" s="102">
        <f t="shared" si="0"/>
        <v>42926</v>
      </c>
      <c r="E53" s="98">
        <v>858.52</v>
      </c>
    </row>
    <row r="54" spans="1:5" s="104" customFormat="1" ht="14.25" x14ac:dyDescent="0.2">
      <c r="A54" s="103" t="s">
        <v>78</v>
      </c>
      <c r="B54" s="42"/>
      <c r="C54" s="42"/>
      <c r="D54" s="105"/>
      <c r="E54" s="42"/>
    </row>
    <row r="55" spans="1:5" s="95" customFormat="1" ht="15" x14ac:dyDescent="0.25">
      <c r="A55" s="96" t="s">
        <v>79</v>
      </c>
      <c r="B55" s="97" t="s">
        <v>218</v>
      </c>
      <c r="C55" s="97" t="s">
        <v>11</v>
      </c>
      <c r="D55" s="102">
        <f>E55</f>
        <v>21600</v>
      </c>
      <c r="E55" s="98">
        <v>21600</v>
      </c>
    </row>
    <row r="56" spans="1:5" s="104" customFormat="1" ht="14.25" x14ac:dyDescent="0.2">
      <c r="A56" s="103" t="s">
        <v>41</v>
      </c>
      <c r="B56" s="42"/>
      <c r="C56" s="42"/>
      <c r="D56" s="105"/>
      <c r="E56" s="42"/>
    </row>
    <row r="57" spans="1:5" s="95" customFormat="1" ht="15" x14ac:dyDescent="0.25">
      <c r="A57" s="96" t="s">
        <v>193</v>
      </c>
      <c r="B57" s="98">
        <v>0.01</v>
      </c>
      <c r="C57" s="97" t="s">
        <v>194</v>
      </c>
      <c r="D57" s="102">
        <f t="shared" si="0"/>
        <v>25297</v>
      </c>
      <c r="E57" s="98">
        <v>252.97</v>
      </c>
    </row>
    <row r="58" spans="1:5" s="95" customFormat="1" ht="30" x14ac:dyDescent="0.25">
      <c r="A58" s="96" t="s">
        <v>195</v>
      </c>
      <c r="B58" s="101">
        <v>1</v>
      </c>
      <c r="C58" s="97" t="s">
        <v>13</v>
      </c>
      <c r="D58" s="102">
        <f t="shared" si="0"/>
        <v>176.99</v>
      </c>
      <c r="E58" s="98">
        <v>176.99</v>
      </c>
    </row>
    <row r="59" spans="1:5" s="104" customFormat="1" ht="28.5" x14ac:dyDescent="0.2">
      <c r="A59" s="103" t="s">
        <v>80</v>
      </c>
      <c r="B59" s="42"/>
      <c r="C59" s="42"/>
      <c r="D59" s="105"/>
      <c r="E59" s="42"/>
    </row>
    <row r="60" spans="1:5" s="95" customFormat="1" ht="30" x14ac:dyDescent="0.25">
      <c r="A60" s="96" t="s">
        <v>196</v>
      </c>
      <c r="B60" s="98">
        <v>0.01</v>
      </c>
      <c r="C60" s="97" t="s">
        <v>17</v>
      </c>
      <c r="D60" s="102">
        <f t="shared" si="0"/>
        <v>45579</v>
      </c>
      <c r="E60" s="98">
        <v>455.79</v>
      </c>
    </row>
    <row r="61" spans="1:5" s="95" customFormat="1" ht="15" x14ac:dyDescent="0.25">
      <c r="A61" s="96" t="s">
        <v>197</v>
      </c>
      <c r="B61" s="98">
        <v>0.01</v>
      </c>
      <c r="C61" s="97" t="s">
        <v>17</v>
      </c>
      <c r="D61" s="102">
        <f t="shared" si="0"/>
        <v>114275</v>
      </c>
      <c r="E61" s="98">
        <v>1142.75</v>
      </c>
    </row>
    <row r="62" spans="1:5" s="95" customFormat="1" ht="30" x14ac:dyDescent="0.25">
      <c r="A62" s="96" t="s">
        <v>198</v>
      </c>
      <c r="B62" s="98">
        <v>0.01</v>
      </c>
      <c r="C62" s="97" t="s">
        <v>199</v>
      </c>
      <c r="D62" s="102">
        <f t="shared" si="0"/>
        <v>31381</v>
      </c>
      <c r="E62" s="98">
        <v>313.81</v>
      </c>
    </row>
    <row r="63" spans="1:5" s="95" customFormat="1" ht="30" x14ac:dyDescent="0.25">
      <c r="A63" s="96" t="s">
        <v>200</v>
      </c>
      <c r="B63" s="99">
        <v>0.26400000000000001</v>
      </c>
      <c r="C63" s="97" t="s">
        <v>201</v>
      </c>
      <c r="D63" s="102">
        <f t="shared" si="0"/>
        <v>3104.8863636363635</v>
      </c>
      <c r="E63" s="98">
        <v>819.69</v>
      </c>
    </row>
    <row r="64" spans="1:5" s="95" customFormat="1" ht="30" x14ac:dyDescent="0.25">
      <c r="A64" s="96" t="s">
        <v>202</v>
      </c>
      <c r="B64" s="98">
        <v>0.48</v>
      </c>
      <c r="C64" s="97" t="s">
        <v>12</v>
      </c>
      <c r="D64" s="102">
        <f t="shared" si="0"/>
        <v>370.58333333333331</v>
      </c>
      <c r="E64" s="98">
        <v>177.88</v>
      </c>
    </row>
    <row r="65" spans="1:5" s="95" customFormat="1" ht="15" x14ac:dyDescent="0.25">
      <c r="A65" s="96" t="s">
        <v>203</v>
      </c>
      <c r="B65" s="99">
        <v>4.0000000000000001E-3</v>
      </c>
      <c r="C65" s="97" t="s">
        <v>81</v>
      </c>
      <c r="D65" s="102">
        <f t="shared" si="0"/>
        <v>18890</v>
      </c>
      <c r="E65" s="98">
        <v>75.56</v>
      </c>
    </row>
    <row r="66" spans="1:5" s="95" customFormat="1" ht="15" x14ac:dyDescent="0.25">
      <c r="A66" s="96" t="s">
        <v>204</v>
      </c>
      <c r="B66" s="100">
        <v>1.2</v>
      </c>
      <c r="C66" s="97" t="s">
        <v>12</v>
      </c>
      <c r="D66" s="102">
        <f t="shared" si="0"/>
        <v>661.08333333333337</v>
      </c>
      <c r="E66" s="98">
        <v>793.3</v>
      </c>
    </row>
    <row r="67" spans="1:5" s="95" customFormat="1" ht="30" x14ac:dyDescent="0.25">
      <c r="A67" s="96" t="s">
        <v>116</v>
      </c>
      <c r="B67" s="98">
        <v>0.24</v>
      </c>
      <c r="C67" s="97" t="s">
        <v>17</v>
      </c>
      <c r="D67" s="102">
        <f t="shared" si="0"/>
        <v>3710.875</v>
      </c>
      <c r="E67" s="98">
        <v>890.61</v>
      </c>
    </row>
    <row r="68" spans="1:5" s="95" customFormat="1" ht="15" x14ac:dyDescent="0.25">
      <c r="A68" s="96" t="s">
        <v>205</v>
      </c>
      <c r="B68" s="98">
        <v>0.26</v>
      </c>
      <c r="C68" s="97" t="s">
        <v>81</v>
      </c>
      <c r="D68" s="102">
        <f t="shared" si="0"/>
        <v>15124.846153846154</v>
      </c>
      <c r="E68" s="98">
        <v>3932.46</v>
      </c>
    </row>
    <row r="69" spans="1:5" s="95" customFormat="1" ht="15" x14ac:dyDescent="0.25">
      <c r="A69" s="96" t="s">
        <v>206</v>
      </c>
      <c r="B69" s="98">
        <v>0.01</v>
      </c>
      <c r="C69" s="97" t="s">
        <v>17</v>
      </c>
      <c r="D69" s="102">
        <f t="shared" si="0"/>
        <v>119230.99999999999</v>
      </c>
      <c r="E69" s="98">
        <v>1192.31</v>
      </c>
    </row>
    <row r="70" spans="1:5" s="95" customFormat="1" ht="30" x14ac:dyDescent="0.25">
      <c r="A70" s="96" t="s">
        <v>207</v>
      </c>
      <c r="B70" s="98">
        <v>0.18</v>
      </c>
      <c r="C70" s="97" t="s">
        <v>15</v>
      </c>
      <c r="D70" s="102">
        <f t="shared" si="0"/>
        <v>58596.444444444453</v>
      </c>
      <c r="E70" s="98">
        <v>10547.36</v>
      </c>
    </row>
    <row r="71" spans="1:5" s="95" customFormat="1" ht="15" x14ac:dyDescent="0.25">
      <c r="A71" s="96" t="s">
        <v>208</v>
      </c>
      <c r="B71" s="98">
        <v>0.05</v>
      </c>
      <c r="C71" s="97" t="s">
        <v>81</v>
      </c>
      <c r="D71" s="102">
        <f t="shared" si="0"/>
        <v>18089.8</v>
      </c>
      <c r="E71" s="98">
        <v>904.49</v>
      </c>
    </row>
    <row r="72" spans="1:5" s="95" customFormat="1" ht="15" x14ac:dyDescent="0.25">
      <c r="A72" s="96" t="s">
        <v>209</v>
      </c>
      <c r="B72" s="98">
        <v>0.02</v>
      </c>
      <c r="C72" s="97" t="s">
        <v>17</v>
      </c>
      <c r="D72" s="102">
        <f t="shared" si="0"/>
        <v>171948</v>
      </c>
      <c r="E72" s="98">
        <v>3438.96</v>
      </c>
    </row>
    <row r="73" spans="1:5" s="95" customFormat="1" ht="30" x14ac:dyDescent="0.25">
      <c r="A73" s="96" t="s">
        <v>210</v>
      </c>
      <c r="B73" s="98">
        <v>0.17</v>
      </c>
      <c r="C73" s="97" t="s">
        <v>15</v>
      </c>
      <c r="D73" s="102">
        <f t="shared" si="0"/>
        <v>66380.117647058825</v>
      </c>
      <c r="E73" s="98">
        <v>11284.62</v>
      </c>
    </row>
    <row r="74" spans="1:5" s="95" customFormat="1" ht="30" x14ac:dyDescent="0.25">
      <c r="A74" s="96" t="s">
        <v>118</v>
      </c>
      <c r="B74" s="98">
        <v>0.01</v>
      </c>
      <c r="C74" s="97" t="s">
        <v>17</v>
      </c>
      <c r="D74" s="102">
        <f t="shared" si="0"/>
        <v>54175</v>
      </c>
      <c r="E74" s="98">
        <v>541.75</v>
      </c>
    </row>
    <row r="75" spans="1:5" s="95" customFormat="1" ht="30" x14ac:dyDescent="0.25">
      <c r="A75" s="96" t="s">
        <v>211</v>
      </c>
      <c r="B75" s="99">
        <v>1.0999999999999999E-2</v>
      </c>
      <c r="C75" s="97" t="s">
        <v>15</v>
      </c>
      <c r="D75" s="102">
        <f t="shared" si="0"/>
        <v>48830</v>
      </c>
      <c r="E75" s="98">
        <v>537.13</v>
      </c>
    </row>
    <row r="76" spans="1:5" s="95" customFormat="1" ht="15" x14ac:dyDescent="0.25">
      <c r="A76" s="96" t="s">
        <v>212</v>
      </c>
      <c r="B76" s="98">
        <v>0.02</v>
      </c>
      <c r="C76" s="97" t="s">
        <v>17</v>
      </c>
      <c r="D76" s="102">
        <f t="shared" si="0"/>
        <v>144831.5</v>
      </c>
      <c r="E76" s="98">
        <v>2896.63</v>
      </c>
    </row>
    <row r="77" spans="1:5" s="95" customFormat="1" ht="30" x14ac:dyDescent="0.25">
      <c r="A77" s="96" t="s">
        <v>213</v>
      </c>
      <c r="B77" s="99">
        <v>1.0999999999999999E-2</v>
      </c>
      <c r="C77" s="97" t="s">
        <v>15</v>
      </c>
      <c r="D77" s="102">
        <f t="shared" si="0"/>
        <v>106935.45454545454</v>
      </c>
      <c r="E77" s="98">
        <v>1176.29</v>
      </c>
    </row>
    <row r="78" spans="1:5" s="104" customFormat="1" ht="14.25" x14ac:dyDescent="0.2">
      <c r="A78" s="103" t="s">
        <v>42</v>
      </c>
      <c r="B78" s="42"/>
      <c r="C78" s="42"/>
      <c r="D78" s="42"/>
      <c r="E78" s="42"/>
    </row>
    <row r="79" spans="1:5" s="95" customFormat="1" ht="15" x14ac:dyDescent="0.25">
      <c r="A79" s="96" t="s">
        <v>68</v>
      </c>
      <c r="B79" s="97" t="s">
        <v>22</v>
      </c>
      <c r="C79" s="97" t="s">
        <v>11</v>
      </c>
      <c r="D79" s="98">
        <f>E79</f>
        <v>800</v>
      </c>
      <c r="E79" s="98">
        <v>800</v>
      </c>
    </row>
    <row r="80" spans="1:5" s="104" customFormat="1" ht="14.25" x14ac:dyDescent="0.2">
      <c r="A80" s="103" t="s">
        <v>43</v>
      </c>
      <c r="B80" s="42"/>
      <c r="C80" s="42"/>
      <c r="D80" s="42"/>
      <c r="E80" s="42"/>
    </row>
    <row r="81" spans="1:5" s="95" customFormat="1" ht="15" x14ac:dyDescent="0.25">
      <c r="A81" s="96" t="s">
        <v>72</v>
      </c>
      <c r="B81" s="97" t="s">
        <v>219</v>
      </c>
      <c r="C81" s="97" t="s">
        <v>12</v>
      </c>
      <c r="D81" s="98">
        <f>E81</f>
        <v>56707.99</v>
      </c>
      <c r="E81" s="98">
        <v>56707.99</v>
      </c>
    </row>
    <row r="82" spans="1:5" s="104" customFormat="1" ht="14.25" x14ac:dyDescent="0.2">
      <c r="A82" s="103" t="s">
        <v>9</v>
      </c>
      <c r="B82" s="42"/>
      <c r="C82" s="42"/>
      <c r="D82" s="42"/>
      <c r="E82" s="42"/>
    </row>
    <row r="83" spans="1:5" s="95" customFormat="1" ht="15" x14ac:dyDescent="0.25">
      <c r="A83" s="96" t="s">
        <v>69</v>
      </c>
      <c r="B83" s="97" t="s">
        <v>219</v>
      </c>
      <c r="C83" s="97" t="s">
        <v>12</v>
      </c>
      <c r="D83" s="98">
        <f>E83</f>
        <v>102661.02</v>
      </c>
      <c r="E83" s="98">
        <v>102661.02</v>
      </c>
    </row>
    <row r="84" spans="1:5" s="95" customFormat="1" ht="30" x14ac:dyDescent="0.25">
      <c r="A84" s="96" t="s">
        <v>214</v>
      </c>
      <c r="B84" s="97" t="s">
        <v>22</v>
      </c>
      <c r="C84" s="97" t="s">
        <v>11</v>
      </c>
      <c r="D84" s="98">
        <f>E84</f>
        <v>2969.25</v>
      </c>
      <c r="E84" s="98">
        <v>2969.25</v>
      </c>
    </row>
    <row r="85" spans="1:5" s="28" customFormat="1" ht="15" x14ac:dyDescent="0.25">
      <c r="A85" s="32" t="s">
        <v>10</v>
      </c>
      <c r="B85" s="37"/>
      <c r="C85" s="37"/>
      <c r="D85" s="57"/>
      <c r="E85" s="58"/>
    </row>
    <row r="86" spans="1:5" s="28" customFormat="1" ht="15" x14ac:dyDescent="0.25">
      <c r="A86" s="33" t="s">
        <v>70</v>
      </c>
      <c r="B86" s="38" t="s">
        <v>21</v>
      </c>
      <c r="C86" s="38" t="s">
        <v>11</v>
      </c>
      <c r="D86" s="55">
        <f>E86</f>
        <v>42718.511999999988</v>
      </c>
      <c r="E86" s="56">
        <f>SUM(E7:E84)*10%</f>
        <v>42718.511999999988</v>
      </c>
    </row>
    <row r="87" spans="1:5" ht="14.25" x14ac:dyDescent="0.2">
      <c r="A87" s="24" t="s">
        <v>24</v>
      </c>
      <c r="B87" s="42" t="s">
        <v>20</v>
      </c>
      <c r="C87" s="25"/>
      <c r="D87" s="47"/>
      <c r="E87" s="26">
        <f>SUM(E7:E86)</f>
        <v>469903.63199999987</v>
      </c>
    </row>
    <row r="88" spans="1:5" ht="15" x14ac:dyDescent="0.2">
      <c r="D88" s="48"/>
    </row>
    <row r="89" spans="1:5" ht="15" customHeight="1" x14ac:dyDescent="0.2">
      <c r="A89" s="212" t="s">
        <v>222</v>
      </c>
      <c r="B89" s="212"/>
      <c r="C89" s="212"/>
      <c r="D89" s="212"/>
      <c r="E89" s="212"/>
    </row>
    <row r="90" spans="1:5" ht="15" customHeight="1" x14ac:dyDescent="0.2">
      <c r="A90" s="212"/>
      <c r="B90" s="212"/>
      <c r="C90" s="212"/>
      <c r="D90" s="212"/>
      <c r="E90" s="212"/>
    </row>
    <row r="91" spans="1:5" ht="15" customHeight="1" x14ac:dyDescent="0.2">
      <c r="A91" s="213" t="s">
        <v>31</v>
      </c>
      <c r="B91" s="213"/>
      <c r="C91" s="213"/>
      <c r="D91" s="213"/>
      <c r="E91" s="213"/>
    </row>
    <row r="92" spans="1:5" ht="15" customHeight="1" x14ac:dyDescent="0.2">
      <c r="A92" s="213" t="s">
        <v>32</v>
      </c>
      <c r="B92" s="213"/>
      <c r="C92" s="213"/>
      <c r="D92" s="213"/>
      <c r="E92" s="213"/>
    </row>
    <row r="93" spans="1:5" ht="15" customHeight="1" x14ac:dyDescent="0.2">
      <c r="A93" s="214" t="s">
        <v>220</v>
      </c>
      <c r="B93" s="214"/>
      <c r="C93" s="214"/>
      <c r="D93" s="214"/>
      <c r="E93" s="214"/>
    </row>
    <row r="94" spans="1:5" ht="15" customHeight="1" x14ac:dyDescent="0.2">
      <c r="A94" s="214"/>
      <c r="B94" s="214"/>
      <c r="C94" s="214"/>
      <c r="D94" s="214"/>
      <c r="E94" s="214"/>
    </row>
    <row r="95" spans="1:5" ht="15" customHeight="1" x14ac:dyDescent="0.2">
      <c r="A95" s="215"/>
      <c r="B95" s="215"/>
      <c r="C95" s="215"/>
      <c r="D95" s="215"/>
      <c r="E95" s="215"/>
    </row>
    <row r="96" spans="1:5" ht="15" x14ac:dyDescent="0.2">
      <c r="A96" s="106"/>
      <c r="B96" s="44"/>
      <c r="C96" s="44"/>
      <c r="D96" s="49"/>
      <c r="E96" s="44"/>
    </row>
    <row r="97" spans="1:5" ht="15" customHeight="1" x14ac:dyDescent="0.2">
      <c r="A97" s="5" t="s">
        <v>25</v>
      </c>
      <c r="B97" s="94"/>
      <c r="C97" s="94"/>
      <c r="D97" s="51"/>
      <c r="E97" s="94"/>
    </row>
    <row r="98" spans="1:5" ht="15" x14ac:dyDescent="0.2">
      <c r="A98" s="5"/>
      <c r="B98" s="94"/>
      <c r="C98" s="94" t="s">
        <v>20</v>
      </c>
      <c r="D98" s="51" t="s">
        <v>20</v>
      </c>
      <c r="E98" s="94"/>
    </row>
    <row r="99" spans="1:5" ht="15" customHeight="1" x14ac:dyDescent="0.2">
      <c r="A99" s="184" t="s">
        <v>221</v>
      </c>
      <c r="B99" s="184"/>
      <c r="C99" s="188" t="s">
        <v>29</v>
      </c>
      <c r="D99" s="188"/>
      <c r="E99" s="94"/>
    </row>
    <row r="100" spans="1:5" ht="15" customHeight="1" x14ac:dyDescent="0.2">
      <c r="A100" s="188" t="s">
        <v>51</v>
      </c>
      <c r="B100" s="188"/>
      <c r="C100" s="188" t="s">
        <v>26</v>
      </c>
      <c r="D100" s="188"/>
      <c r="E100" s="94"/>
    </row>
    <row r="101" spans="1:5" ht="15" customHeight="1" x14ac:dyDescent="0.2">
      <c r="A101" s="5"/>
      <c r="B101" s="94"/>
      <c r="C101" s="94"/>
      <c r="D101" s="51"/>
      <c r="E101" s="94"/>
    </row>
    <row r="102" spans="1:5" ht="15" customHeight="1" x14ac:dyDescent="0.2">
      <c r="A102" s="184" t="s">
        <v>28</v>
      </c>
      <c r="B102" s="184"/>
      <c r="C102" s="188" t="s">
        <v>29</v>
      </c>
      <c r="D102" s="188"/>
      <c r="E102" s="94"/>
    </row>
    <row r="103" spans="1:5" ht="15" x14ac:dyDescent="0.2">
      <c r="A103" s="13" t="s">
        <v>27</v>
      </c>
      <c r="B103" s="94"/>
      <c r="C103" s="188" t="s">
        <v>26</v>
      </c>
      <c r="D103" s="188"/>
      <c r="E103" s="94"/>
    </row>
    <row r="104" spans="1:5" x14ac:dyDescent="0.2">
      <c r="B104" s="1"/>
      <c r="C104" s="1"/>
      <c r="D104" s="1"/>
      <c r="E104" s="1"/>
    </row>
  </sheetData>
  <mergeCells count="15">
    <mergeCell ref="C103:D103"/>
    <mergeCell ref="A89:E90"/>
    <mergeCell ref="A91:E91"/>
    <mergeCell ref="A92:E92"/>
    <mergeCell ref="A93:E94"/>
    <mergeCell ref="A95:E95"/>
    <mergeCell ref="C99:D99"/>
    <mergeCell ref="A100:B100"/>
    <mergeCell ref="C100:D100"/>
    <mergeCell ref="A1:E1"/>
    <mergeCell ref="A2:E2"/>
    <mergeCell ref="D3:E3"/>
    <mergeCell ref="A99:B99"/>
    <mergeCell ref="A102:B102"/>
    <mergeCell ref="C102:D10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D7" sqref="D7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16384" width="9.140625" style="92"/>
  </cols>
  <sheetData>
    <row r="1" spans="1:19" s="63" customFormat="1" ht="35.25" customHeight="1" x14ac:dyDescent="0.3">
      <c r="A1" s="207" t="s">
        <v>280</v>
      </c>
      <c r="B1" s="207"/>
      <c r="C1" s="207"/>
      <c r="D1" s="207"/>
      <c r="E1" s="207"/>
      <c r="F1" s="207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281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208" t="s">
        <v>139</v>
      </c>
      <c r="B5" s="208"/>
      <c r="C5" s="208"/>
      <c r="D5" s="208"/>
      <c r="E5" s="208"/>
      <c r="F5" s="20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7" t="s">
        <v>140</v>
      </c>
      <c r="B6" s="107">
        <v>4</v>
      </c>
      <c r="C6" s="107" t="s">
        <v>141</v>
      </c>
      <c r="D6" s="138">
        <v>2709.6</v>
      </c>
      <c r="E6" s="107" t="s">
        <v>142</v>
      </c>
      <c r="F6" s="109">
        <v>1230</v>
      </c>
      <c r="G6" s="68"/>
      <c r="H6" s="70"/>
      <c r="I6" s="71"/>
      <c r="J6" s="72"/>
      <c r="K6" s="118"/>
      <c r="L6" s="74"/>
      <c r="M6" s="74"/>
      <c r="N6" s="74"/>
      <c r="O6" s="74"/>
      <c r="P6" s="75"/>
      <c r="Q6" s="209"/>
      <c r="R6" s="210"/>
      <c r="S6" s="76"/>
    </row>
    <row r="7" spans="1:19" s="79" customFormat="1" ht="32.25" customHeight="1" x14ac:dyDescent="0.25">
      <c r="A7" s="107" t="s">
        <v>143</v>
      </c>
      <c r="B7" s="107">
        <v>3</v>
      </c>
      <c r="C7" s="107" t="s">
        <v>144</v>
      </c>
      <c r="D7" s="138">
        <v>0</v>
      </c>
      <c r="E7" s="107" t="s">
        <v>145</v>
      </c>
      <c r="F7" s="109">
        <v>820</v>
      </c>
      <c r="G7" s="68"/>
      <c r="H7" s="70"/>
      <c r="I7" s="71"/>
      <c r="J7" s="72"/>
      <c r="K7" s="118"/>
      <c r="L7" s="74"/>
      <c r="M7" s="74"/>
      <c r="N7" s="74"/>
      <c r="O7" s="74"/>
      <c r="P7" s="75"/>
      <c r="Q7" s="209"/>
      <c r="R7" s="211"/>
      <c r="S7" s="78"/>
    </row>
    <row r="8" spans="1:19" s="79" customFormat="1" ht="47.25" customHeight="1" x14ac:dyDescent="0.25">
      <c r="A8" s="107" t="s">
        <v>146</v>
      </c>
      <c r="B8" s="107">
        <v>48</v>
      </c>
      <c r="C8" s="107" t="s">
        <v>147</v>
      </c>
      <c r="D8" s="109">
        <v>282.89999999999998</v>
      </c>
      <c r="E8" s="107" t="s">
        <v>148</v>
      </c>
      <c r="F8" s="109">
        <v>712.8</v>
      </c>
      <c r="G8" s="68"/>
      <c r="H8" s="70"/>
      <c r="I8" s="71"/>
      <c r="J8" s="72"/>
      <c r="K8" s="118"/>
      <c r="L8" s="74"/>
      <c r="M8" s="74"/>
      <c r="N8" s="74"/>
      <c r="O8" s="74"/>
      <c r="P8" s="75"/>
      <c r="Q8" s="209"/>
      <c r="R8" s="210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18"/>
      <c r="L9" s="74"/>
      <c r="M9" s="74"/>
      <c r="N9" s="74"/>
      <c r="O9" s="74"/>
      <c r="P9" s="68"/>
      <c r="Q9" s="118"/>
      <c r="R9" s="119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20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204" t="s">
        <v>149</v>
      </c>
      <c r="B11" s="205"/>
      <c r="C11" s="205"/>
      <c r="D11" s="205"/>
      <c r="E11" s="206"/>
      <c r="F11" s="86" t="s">
        <v>150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5" customFormat="1" ht="30" customHeight="1" x14ac:dyDescent="0.25">
      <c r="A12" s="194" t="s">
        <v>152</v>
      </c>
      <c r="B12" s="195"/>
      <c r="C12" s="195"/>
      <c r="D12" s="195"/>
      <c r="E12" s="196"/>
      <c r="F12" s="113">
        <v>-137656.75199999986</v>
      </c>
      <c r="G12" s="114"/>
    </row>
    <row r="13" spans="1:19" s="115" customFormat="1" ht="30" customHeight="1" x14ac:dyDescent="0.25">
      <c r="A13" s="194" t="s">
        <v>153</v>
      </c>
      <c r="B13" s="195"/>
      <c r="C13" s="195"/>
      <c r="D13" s="195"/>
      <c r="E13" s="196"/>
      <c r="F13" s="113">
        <v>74935.820000000007</v>
      </c>
    </row>
    <row r="14" spans="1:19" s="115" customFormat="1" ht="30" customHeight="1" x14ac:dyDescent="0.25">
      <c r="A14" s="194" t="s">
        <v>154</v>
      </c>
      <c r="B14" s="195"/>
      <c r="C14" s="195"/>
      <c r="D14" s="195"/>
      <c r="E14" s="196"/>
      <c r="F14" s="116">
        <f>SUM(F15:F17)</f>
        <v>461686.83</v>
      </c>
    </row>
    <row r="15" spans="1:19" s="85" customFormat="1" ht="28.5" customHeight="1" x14ac:dyDescent="0.25">
      <c r="A15" s="201" t="s">
        <v>155</v>
      </c>
      <c r="B15" s="202"/>
      <c r="C15" s="202"/>
      <c r="D15" s="202"/>
      <c r="E15" s="203"/>
      <c r="F15" s="88">
        <f>200+447021.31+11990.52</f>
        <v>459211.83</v>
      </c>
    </row>
    <row r="16" spans="1:19" s="85" customFormat="1" ht="24.75" hidden="1" customHeight="1" x14ac:dyDescent="0.25">
      <c r="A16" s="201" t="s">
        <v>156</v>
      </c>
      <c r="B16" s="202"/>
      <c r="C16" s="202"/>
      <c r="D16" s="202"/>
      <c r="E16" s="203"/>
      <c r="F16" s="88"/>
    </row>
    <row r="17" spans="1:19" s="85" customFormat="1" ht="30" customHeight="1" x14ac:dyDescent="0.25">
      <c r="A17" s="201" t="s">
        <v>157</v>
      </c>
      <c r="B17" s="202"/>
      <c r="C17" s="202"/>
      <c r="D17" s="202"/>
      <c r="E17" s="203"/>
      <c r="F17" s="88">
        <v>2475</v>
      </c>
    </row>
    <row r="18" spans="1:19" s="115" customFormat="1" ht="30" customHeight="1" x14ac:dyDescent="0.25">
      <c r="A18" s="194" t="s">
        <v>158</v>
      </c>
      <c r="B18" s="195"/>
      <c r="C18" s="195"/>
      <c r="D18" s="195"/>
      <c r="E18" s="196"/>
      <c r="F18" s="116">
        <f>SUM(F19:F21)</f>
        <v>414778.02</v>
      </c>
    </row>
    <row r="19" spans="1:19" s="85" customFormat="1" ht="30" customHeight="1" x14ac:dyDescent="0.25">
      <c r="A19" s="201" t="s">
        <v>155</v>
      </c>
      <c r="B19" s="202"/>
      <c r="C19" s="202"/>
      <c r="D19" s="202"/>
      <c r="E19" s="203"/>
      <c r="F19" s="88">
        <f>200+412171.77</f>
        <v>412371.77</v>
      </c>
    </row>
    <row r="20" spans="1:19" s="85" customFormat="1" ht="30" hidden="1" customHeight="1" x14ac:dyDescent="0.25">
      <c r="A20" s="201" t="s">
        <v>156</v>
      </c>
      <c r="B20" s="202"/>
      <c r="C20" s="202"/>
      <c r="D20" s="202"/>
      <c r="E20" s="203"/>
      <c r="F20" s="88"/>
    </row>
    <row r="21" spans="1:19" s="89" customFormat="1" ht="30" customHeight="1" x14ac:dyDescent="0.2">
      <c r="A21" s="201" t="s">
        <v>157</v>
      </c>
      <c r="B21" s="202"/>
      <c r="C21" s="202"/>
      <c r="D21" s="202"/>
      <c r="E21" s="203"/>
      <c r="F21" s="88">
        <v>2406.25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7" customFormat="1" ht="30" customHeight="1" x14ac:dyDescent="0.25">
      <c r="A22" s="194" t="s">
        <v>159</v>
      </c>
      <c r="B22" s="195"/>
      <c r="C22" s="195"/>
      <c r="D22" s="195"/>
      <c r="E22" s="196"/>
      <c r="F22" s="116">
        <f>F12+F18</f>
        <v>277121.26800000016</v>
      </c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</row>
    <row r="23" spans="1:19" s="117" customFormat="1" ht="30" customHeight="1" x14ac:dyDescent="0.25">
      <c r="A23" s="194" t="s">
        <v>160</v>
      </c>
      <c r="B23" s="195"/>
      <c r="C23" s="195"/>
      <c r="D23" s="195"/>
      <c r="E23" s="196"/>
      <c r="F23" s="116">
        <f>Лист2!E83</f>
        <v>328178.66399999993</v>
      </c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</row>
    <row r="24" spans="1:19" s="117" customFormat="1" ht="30" customHeight="1" x14ac:dyDescent="0.25">
      <c r="A24" s="194" t="s">
        <v>161</v>
      </c>
      <c r="B24" s="195"/>
      <c r="C24" s="195"/>
      <c r="D24" s="195"/>
      <c r="E24" s="196"/>
      <c r="F24" s="116">
        <f>F22-F23</f>
        <v>-51057.395999999775</v>
      </c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</row>
    <row r="25" spans="1:19" s="117" customFormat="1" ht="30" customHeight="1" x14ac:dyDescent="0.25">
      <c r="A25" s="194" t="s">
        <v>162</v>
      </c>
      <c r="B25" s="195"/>
      <c r="C25" s="195"/>
      <c r="D25" s="195"/>
      <c r="E25" s="196"/>
      <c r="F25" s="113">
        <f>F13+F14-F18</f>
        <v>121844.63</v>
      </c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64.5" customHeight="1" x14ac:dyDescent="0.2">
      <c r="A27" s="193" t="s">
        <v>163</v>
      </c>
      <c r="B27" s="193"/>
      <c r="C27" s="193"/>
      <c r="D27" s="193"/>
    </row>
    <row r="28" spans="1:19" s="63" customFormat="1" ht="21.75" customHeight="1" x14ac:dyDescent="0.25">
      <c r="A28" s="197" t="s">
        <v>164</v>
      </c>
      <c r="B28" s="197"/>
      <c r="C28" s="197"/>
      <c r="D28" s="197"/>
    </row>
    <row r="29" spans="1:19" s="63" customFormat="1" ht="22.5" customHeight="1" x14ac:dyDescent="0.25">
      <c r="A29" s="193" t="s">
        <v>44</v>
      </c>
      <c r="B29" s="193"/>
      <c r="C29" s="193"/>
      <c r="D29" s="193"/>
    </row>
    <row r="30" spans="1:19" s="63" customFormat="1" ht="22.5" customHeight="1" x14ac:dyDescent="0.25">
      <c r="A30" s="193" t="s">
        <v>45</v>
      </c>
      <c r="B30" s="193"/>
      <c r="C30" s="193"/>
      <c r="D30" s="64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view="pageBreakPreview" topLeftCell="A61" zoomScale="60" zoomScaleNormal="100" workbookViewId="0">
      <selection activeCell="A80" sqref="A80:XFD82"/>
    </sheetView>
  </sheetViews>
  <sheetFormatPr defaultRowHeight="15" x14ac:dyDescent="0.25"/>
  <cols>
    <col min="1" max="1" width="53" style="95" customWidth="1"/>
    <col min="2" max="2" width="13.85546875" style="130" customWidth="1"/>
    <col min="3" max="3" width="12.7109375" style="131" customWidth="1"/>
    <col min="4" max="4" width="17.5703125" style="130" customWidth="1"/>
    <col min="5" max="5" width="14.7109375" style="130" customWidth="1"/>
    <col min="6" max="255" width="9.140625" style="95"/>
    <col min="256" max="256" width="8.7109375" style="95" customWidth="1"/>
    <col min="257" max="257" width="31.5703125" style="95" customWidth="1"/>
    <col min="258" max="258" width="13.85546875" style="95" customWidth="1"/>
    <col min="259" max="259" width="19.140625" style="95" customWidth="1"/>
    <col min="260" max="260" width="17.5703125" style="95" customWidth="1"/>
    <col min="261" max="261" width="14.7109375" style="95" customWidth="1"/>
    <col min="262" max="511" width="9.140625" style="95"/>
    <col min="512" max="512" width="8.7109375" style="95" customWidth="1"/>
    <col min="513" max="513" width="31.5703125" style="95" customWidth="1"/>
    <col min="514" max="514" width="13.85546875" style="95" customWidth="1"/>
    <col min="515" max="515" width="19.140625" style="95" customWidth="1"/>
    <col min="516" max="516" width="17.5703125" style="95" customWidth="1"/>
    <col min="517" max="517" width="14.7109375" style="95" customWidth="1"/>
    <col min="518" max="767" width="9.140625" style="95"/>
    <col min="768" max="768" width="8.7109375" style="95" customWidth="1"/>
    <col min="769" max="769" width="31.5703125" style="95" customWidth="1"/>
    <col min="770" max="770" width="13.85546875" style="95" customWidth="1"/>
    <col min="771" max="771" width="19.140625" style="95" customWidth="1"/>
    <col min="772" max="772" width="17.5703125" style="95" customWidth="1"/>
    <col min="773" max="773" width="14.7109375" style="95" customWidth="1"/>
    <col min="774" max="1023" width="9.140625" style="95"/>
    <col min="1024" max="1024" width="8.7109375" style="95" customWidth="1"/>
    <col min="1025" max="1025" width="31.5703125" style="95" customWidth="1"/>
    <col min="1026" max="1026" width="13.85546875" style="95" customWidth="1"/>
    <col min="1027" max="1027" width="19.140625" style="95" customWidth="1"/>
    <col min="1028" max="1028" width="17.5703125" style="95" customWidth="1"/>
    <col min="1029" max="1029" width="14.7109375" style="95" customWidth="1"/>
    <col min="1030" max="1279" width="9.140625" style="95"/>
    <col min="1280" max="1280" width="8.7109375" style="95" customWidth="1"/>
    <col min="1281" max="1281" width="31.5703125" style="95" customWidth="1"/>
    <col min="1282" max="1282" width="13.85546875" style="95" customWidth="1"/>
    <col min="1283" max="1283" width="19.140625" style="95" customWidth="1"/>
    <col min="1284" max="1284" width="17.5703125" style="95" customWidth="1"/>
    <col min="1285" max="1285" width="14.7109375" style="95" customWidth="1"/>
    <col min="1286" max="1535" width="9.140625" style="95"/>
    <col min="1536" max="1536" width="8.7109375" style="95" customWidth="1"/>
    <col min="1537" max="1537" width="31.5703125" style="95" customWidth="1"/>
    <col min="1538" max="1538" width="13.85546875" style="95" customWidth="1"/>
    <col min="1539" max="1539" width="19.140625" style="95" customWidth="1"/>
    <col min="1540" max="1540" width="17.5703125" style="95" customWidth="1"/>
    <col min="1541" max="1541" width="14.7109375" style="95" customWidth="1"/>
    <col min="1542" max="1791" width="9.140625" style="95"/>
    <col min="1792" max="1792" width="8.7109375" style="95" customWidth="1"/>
    <col min="1793" max="1793" width="31.5703125" style="95" customWidth="1"/>
    <col min="1794" max="1794" width="13.85546875" style="95" customWidth="1"/>
    <col min="1795" max="1795" width="19.140625" style="95" customWidth="1"/>
    <col min="1796" max="1796" width="17.5703125" style="95" customWidth="1"/>
    <col min="1797" max="1797" width="14.7109375" style="95" customWidth="1"/>
    <col min="1798" max="2047" width="9.140625" style="95"/>
    <col min="2048" max="2048" width="8.7109375" style="95" customWidth="1"/>
    <col min="2049" max="2049" width="31.5703125" style="95" customWidth="1"/>
    <col min="2050" max="2050" width="13.85546875" style="95" customWidth="1"/>
    <col min="2051" max="2051" width="19.140625" style="95" customWidth="1"/>
    <col min="2052" max="2052" width="17.5703125" style="95" customWidth="1"/>
    <col min="2053" max="2053" width="14.7109375" style="95" customWidth="1"/>
    <col min="2054" max="2303" width="9.140625" style="95"/>
    <col min="2304" max="2304" width="8.7109375" style="95" customWidth="1"/>
    <col min="2305" max="2305" width="31.5703125" style="95" customWidth="1"/>
    <col min="2306" max="2306" width="13.85546875" style="95" customWidth="1"/>
    <col min="2307" max="2307" width="19.140625" style="95" customWidth="1"/>
    <col min="2308" max="2308" width="17.5703125" style="95" customWidth="1"/>
    <col min="2309" max="2309" width="14.7109375" style="95" customWidth="1"/>
    <col min="2310" max="2559" width="9.140625" style="95"/>
    <col min="2560" max="2560" width="8.7109375" style="95" customWidth="1"/>
    <col min="2561" max="2561" width="31.5703125" style="95" customWidth="1"/>
    <col min="2562" max="2562" width="13.85546875" style="95" customWidth="1"/>
    <col min="2563" max="2563" width="19.140625" style="95" customWidth="1"/>
    <col min="2564" max="2564" width="17.5703125" style="95" customWidth="1"/>
    <col min="2565" max="2565" width="14.7109375" style="95" customWidth="1"/>
    <col min="2566" max="2815" width="9.140625" style="95"/>
    <col min="2816" max="2816" width="8.7109375" style="95" customWidth="1"/>
    <col min="2817" max="2817" width="31.5703125" style="95" customWidth="1"/>
    <col min="2818" max="2818" width="13.85546875" style="95" customWidth="1"/>
    <col min="2819" max="2819" width="19.140625" style="95" customWidth="1"/>
    <col min="2820" max="2820" width="17.5703125" style="95" customWidth="1"/>
    <col min="2821" max="2821" width="14.7109375" style="95" customWidth="1"/>
    <col min="2822" max="3071" width="9.140625" style="95"/>
    <col min="3072" max="3072" width="8.7109375" style="95" customWidth="1"/>
    <col min="3073" max="3073" width="31.5703125" style="95" customWidth="1"/>
    <col min="3074" max="3074" width="13.85546875" style="95" customWidth="1"/>
    <col min="3075" max="3075" width="19.140625" style="95" customWidth="1"/>
    <col min="3076" max="3076" width="17.5703125" style="95" customWidth="1"/>
    <col min="3077" max="3077" width="14.7109375" style="95" customWidth="1"/>
    <col min="3078" max="3327" width="9.140625" style="95"/>
    <col min="3328" max="3328" width="8.7109375" style="95" customWidth="1"/>
    <col min="3329" max="3329" width="31.5703125" style="95" customWidth="1"/>
    <col min="3330" max="3330" width="13.85546875" style="95" customWidth="1"/>
    <col min="3331" max="3331" width="19.140625" style="95" customWidth="1"/>
    <col min="3332" max="3332" width="17.5703125" style="95" customWidth="1"/>
    <col min="3333" max="3333" width="14.7109375" style="95" customWidth="1"/>
    <col min="3334" max="3583" width="9.140625" style="95"/>
    <col min="3584" max="3584" width="8.7109375" style="95" customWidth="1"/>
    <col min="3585" max="3585" width="31.5703125" style="95" customWidth="1"/>
    <col min="3586" max="3586" width="13.85546875" style="95" customWidth="1"/>
    <col min="3587" max="3587" width="19.140625" style="95" customWidth="1"/>
    <col min="3588" max="3588" width="17.5703125" style="95" customWidth="1"/>
    <col min="3589" max="3589" width="14.7109375" style="95" customWidth="1"/>
    <col min="3590" max="3839" width="9.140625" style="95"/>
    <col min="3840" max="3840" width="8.7109375" style="95" customWidth="1"/>
    <col min="3841" max="3841" width="31.5703125" style="95" customWidth="1"/>
    <col min="3842" max="3842" width="13.85546875" style="95" customWidth="1"/>
    <col min="3843" max="3843" width="19.140625" style="95" customWidth="1"/>
    <col min="3844" max="3844" width="17.5703125" style="95" customWidth="1"/>
    <col min="3845" max="3845" width="14.7109375" style="95" customWidth="1"/>
    <col min="3846" max="4095" width="9.140625" style="95"/>
    <col min="4096" max="4096" width="8.7109375" style="95" customWidth="1"/>
    <col min="4097" max="4097" width="31.5703125" style="95" customWidth="1"/>
    <col min="4098" max="4098" width="13.85546875" style="95" customWidth="1"/>
    <col min="4099" max="4099" width="19.140625" style="95" customWidth="1"/>
    <col min="4100" max="4100" width="17.5703125" style="95" customWidth="1"/>
    <col min="4101" max="4101" width="14.7109375" style="95" customWidth="1"/>
    <col min="4102" max="4351" width="9.140625" style="95"/>
    <col min="4352" max="4352" width="8.7109375" style="95" customWidth="1"/>
    <col min="4353" max="4353" width="31.5703125" style="95" customWidth="1"/>
    <col min="4354" max="4354" width="13.85546875" style="95" customWidth="1"/>
    <col min="4355" max="4355" width="19.140625" style="95" customWidth="1"/>
    <col min="4356" max="4356" width="17.5703125" style="95" customWidth="1"/>
    <col min="4357" max="4357" width="14.7109375" style="95" customWidth="1"/>
    <col min="4358" max="4607" width="9.140625" style="95"/>
    <col min="4608" max="4608" width="8.7109375" style="95" customWidth="1"/>
    <col min="4609" max="4609" width="31.5703125" style="95" customWidth="1"/>
    <col min="4610" max="4610" width="13.85546875" style="95" customWidth="1"/>
    <col min="4611" max="4611" width="19.140625" style="95" customWidth="1"/>
    <col min="4612" max="4612" width="17.5703125" style="95" customWidth="1"/>
    <col min="4613" max="4613" width="14.7109375" style="95" customWidth="1"/>
    <col min="4614" max="4863" width="9.140625" style="95"/>
    <col min="4864" max="4864" width="8.7109375" style="95" customWidth="1"/>
    <col min="4865" max="4865" width="31.5703125" style="95" customWidth="1"/>
    <col min="4866" max="4866" width="13.85546875" style="95" customWidth="1"/>
    <col min="4867" max="4867" width="19.140625" style="95" customWidth="1"/>
    <col min="4868" max="4868" width="17.5703125" style="95" customWidth="1"/>
    <col min="4869" max="4869" width="14.7109375" style="95" customWidth="1"/>
    <col min="4870" max="5119" width="9.140625" style="95"/>
    <col min="5120" max="5120" width="8.7109375" style="95" customWidth="1"/>
    <col min="5121" max="5121" width="31.5703125" style="95" customWidth="1"/>
    <col min="5122" max="5122" width="13.85546875" style="95" customWidth="1"/>
    <col min="5123" max="5123" width="19.140625" style="95" customWidth="1"/>
    <col min="5124" max="5124" width="17.5703125" style="95" customWidth="1"/>
    <col min="5125" max="5125" width="14.7109375" style="95" customWidth="1"/>
    <col min="5126" max="5375" width="9.140625" style="95"/>
    <col min="5376" max="5376" width="8.7109375" style="95" customWidth="1"/>
    <col min="5377" max="5377" width="31.5703125" style="95" customWidth="1"/>
    <col min="5378" max="5378" width="13.85546875" style="95" customWidth="1"/>
    <col min="5379" max="5379" width="19.140625" style="95" customWidth="1"/>
    <col min="5380" max="5380" width="17.5703125" style="95" customWidth="1"/>
    <col min="5381" max="5381" width="14.7109375" style="95" customWidth="1"/>
    <col min="5382" max="5631" width="9.140625" style="95"/>
    <col min="5632" max="5632" width="8.7109375" style="95" customWidth="1"/>
    <col min="5633" max="5633" width="31.5703125" style="95" customWidth="1"/>
    <col min="5634" max="5634" width="13.85546875" style="95" customWidth="1"/>
    <col min="5635" max="5635" width="19.140625" style="95" customWidth="1"/>
    <col min="5636" max="5636" width="17.5703125" style="95" customWidth="1"/>
    <col min="5637" max="5637" width="14.7109375" style="95" customWidth="1"/>
    <col min="5638" max="5887" width="9.140625" style="95"/>
    <col min="5888" max="5888" width="8.7109375" style="95" customWidth="1"/>
    <col min="5889" max="5889" width="31.5703125" style="95" customWidth="1"/>
    <col min="5890" max="5890" width="13.85546875" style="95" customWidth="1"/>
    <col min="5891" max="5891" width="19.140625" style="95" customWidth="1"/>
    <col min="5892" max="5892" width="17.5703125" style="95" customWidth="1"/>
    <col min="5893" max="5893" width="14.7109375" style="95" customWidth="1"/>
    <col min="5894" max="6143" width="9.140625" style="95"/>
    <col min="6144" max="6144" width="8.7109375" style="95" customWidth="1"/>
    <col min="6145" max="6145" width="31.5703125" style="95" customWidth="1"/>
    <col min="6146" max="6146" width="13.85546875" style="95" customWidth="1"/>
    <col min="6147" max="6147" width="19.140625" style="95" customWidth="1"/>
    <col min="6148" max="6148" width="17.5703125" style="95" customWidth="1"/>
    <col min="6149" max="6149" width="14.7109375" style="95" customWidth="1"/>
    <col min="6150" max="6399" width="9.140625" style="95"/>
    <col min="6400" max="6400" width="8.7109375" style="95" customWidth="1"/>
    <col min="6401" max="6401" width="31.5703125" style="95" customWidth="1"/>
    <col min="6402" max="6402" width="13.85546875" style="95" customWidth="1"/>
    <col min="6403" max="6403" width="19.140625" style="95" customWidth="1"/>
    <col min="6404" max="6404" width="17.5703125" style="95" customWidth="1"/>
    <col min="6405" max="6405" width="14.7109375" style="95" customWidth="1"/>
    <col min="6406" max="6655" width="9.140625" style="95"/>
    <col min="6656" max="6656" width="8.7109375" style="95" customWidth="1"/>
    <col min="6657" max="6657" width="31.5703125" style="95" customWidth="1"/>
    <col min="6658" max="6658" width="13.85546875" style="95" customWidth="1"/>
    <col min="6659" max="6659" width="19.140625" style="95" customWidth="1"/>
    <col min="6660" max="6660" width="17.5703125" style="95" customWidth="1"/>
    <col min="6661" max="6661" width="14.7109375" style="95" customWidth="1"/>
    <col min="6662" max="6911" width="9.140625" style="95"/>
    <col min="6912" max="6912" width="8.7109375" style="95" customWidth="1"/>
    <col min="6913" max="6913" width="31.5703125" style="95" customWidth="1"/>
    <col min="6914" max="6914" width="13.85546875" style="95" customWidth="1"/>
    <col min="6915" max="6915" width="19.140625" style="95" customWidth="1"/>
    <col min="6916" max="6916" width="17.5703125" style="95" customWidth="1"/>
    <col min="6917" max="6917" width="14.7109375" style="95" customWidth="1"/>
    <col min="6918" max="7167" width="9.140625" style="95"/>
    <col min="7168" max="7168" width="8.7109375" style="95" customWidth="1"/>
    <col min="7169" max="7169" width="31.5703125" style="95" customWidth="1"/>
    <col min="7170" max="7170" width="13.85546875" style="95" customWidth="1"/>
    <col min="7171" max="7171" width="19.140625" style="95" customWidth="1"/>
    <col min="7172" max="7172" width="17.5703125" style="95" customWidth="1"/>
    <col min="7173" max="7173" width="14.7109375" style="95" customWidth="1"/>
    <col min="7174" max="7423" width="9.140625" style="95"/>
    <col min="7424" max="7424" width="8.7109375" style="95" customWidth="1"/>
    <col min="7425" max="7425" width="31.5703125" style="95" customWidth="1"/>
    <col min="7426" max="7426" width="13.85546875" style="95" customWidth="1"/>
    <col min="7427" max="7427" width="19.140625" style="95" customWidth="1"/>
    <col min="7428" max="7428" width="17.5703125" style="95" customWidth="1"/>
    <col min="7429" max="7429" width="14.7109375" style="95" customWidth="1"/>
    <col min="7430" max="7679" width="9.140625" style="95"/>
    <col min="7680" max="7680" width="8.7109375" style="95" customWidth="1"/>
    <col min="7681" max="7681" width="31.5703125" style="95" customWidth="1"/>
    <col min="7682" max="7682" width="13.85546875" style="95" customWidth="1"/>
    <col min="7683" max="7683" width="19.140625" style="95" customWidth="1"/>
    <col min="7684" max="7684" width="17.5703125" style="95" customWidth="1"/>
    <col min="7685" max="7685" width="14.7109375" style="95" customWidth="1"/>
    <col min="7686" max="7935" width="9.140625" style="95"/>
    <col min="7936" max="7936" width="8.7109375" style="95" customWidth="1"/>
    <col min="7937" max="7937" width="31.5703125" style="95" customWidth="1"/>
    <col min="7938" max="7938" width="13.85546875" style="95" customWidth="1"/>
    <col min="7939" max="7939" width="19.140625" style="95" customWidth="1"/>
    <col min="7940" max="7940" width="17.5703125" style="95" customWidth="1"/>
    <col min="7941" max="7941" width="14.7109375" style="95" customWidth="1"/>
    <col min="7942" max="8191" width="9.140625" style="95"/>
    <col min="8192" max="8192" width="8.7109375" style="95" customWidth="1"/>
    <col min="8193" max="8193" width="31.5703125" style="95" customWidth="1"/>
    <col min="8194" max="8194" width="13.85546875" style="95" customWidth="1"/>
    <col min="8195" max="8195" width="19.140625" style="95" customWidth="1"/>
    <col min="8196" max="8196" width="17.5703125" style="95" customWidth="1"/>
    <col min="8197" max="8197" width="14.7109375" style="95" customWidth="1"/>
    <col min="8198" max="8447" width="9.140625" style="95"/>
    <col min="8448" max="8448" width="8.7109375" style="95" customWidth="1"/>
    <col min="8449" max="8449" width="31.5703125" style="95" customWidth="1"/>
    <col min="8450" max="8450" width="13.85546875" style="95" customWidth="1"/>
    <col min="8451" max="8451" width="19.140625" style="95" customWidth="1"/>
    <col min="8452" max="8452" width="17.5703125" style="95" customWidth="1"/>
    <col min="8453" max="8453" width="14.7109375" style="95" customWidth="1"/>
    <col min="8454" max="8703" width="9.140625" style="95"/>
    <col min="8704" max="8704" width="8.7109375" style="95" customWidth="1"/>
    <col min="8705" max="8705" width="31.5703125" style="95" customWidth="1"/>
    <col min="8706" max="8706" width="13.85546875" style="95" customWidth="1"/>
    <col min="8707" max="8707" width="19.140625" style="95" customWidth="1"/>
    <col min="8708" max="8708" width="17.5703125" style="95" customWidth="1"/>
    <col min="8709" max="8709" width="14.7109375" style="95" customWidth="1"/>
    <col min="8710" max="8959" width="9.140625" style="95"/>
    <col min="8960" max="8960" width="8.7109375" style="95" customWidth="1"/>
    <col min="8961" max="8961" width="31.5703125" style="95" customWidth="1"/>
    <col min="8962" max="8962" width="13.85546875" style="95" customWidth="1"/>
    <col min="8963" max="8963" width="19.140625" style="95" customWidth="1"/>
    <col min="8964" max="8964" width="17.5703125" style="95" customWidth="1"/>
    <col min="8965" max="8965" width="14.7109375" style="95" customWidth="1"/>
    <col min="8966" max="9215" width="9.140625" style="95"/>
    <col min="9216" max="9216" width="8.7109375" style="95" customWidth="1"/>
    <col min="9217" max="9217" width="31.5703125" style="95" customWidth="1"/>
    <col min="9218" max="9218" width="13.85546875" style="95" customWidth="1"/>
    <col min="9219" max="9219" width="19.140625" style="95" customWidth="1"/>
    <col min="9220" max="9220" width="17.5703125" style="95" customWidth="1"/>
    <col min="9221" max="9221" width="14.7109375" style="95" customWidth="1"/>
    <col min="9222" max="9471" width="9.140625" style="95"/>
    <col min="9472" max="9472" width="8.7109375" style="95" customWidth="1"/>
    <col min="9473" max="9473" width="31.5703125" style="95" customWidth="1"/>
    <col min="9474" max="9474" width="13.85546875" style="95" customWidth="1"/>
    <col min="9475" max="9475" width="19.140625" style="95" customWidth="1"/>
    <col min="9476" max="9476" width="17.5703125" style="95" customWidth="1"/>
    <col min="9477" max="9477" width="14.7109375" style="95" customWidth="1"/>
    <col min="9478" max="9727" width="9.140625" style="95"/>
    <col min="9728" max="9728" width="8.7109375" style="95" customWidth="1"/>
    <col min="9729" max="9729" width="31.5703125" style="95" customWidth="1"/>
    <col min="9730" max="9730" width="13.85546875" style="95" customWidth="1"/>
    <col min="9731" max="9731" width="19.140625" style="95" customWidth="1"/>
    <col min="9732" max="9732" width="17.5703125" style="95" customWidth="1"/>
    <col min="9733" max="9733" width="14.7109375" style="95" customWidth="1"/>
    <col min="9734" max="9983" width="9.140625" style="95"/>
    <col min="9984" max="9984" width="8.7109375" style="95" customWidth="1"/>
    <col min="9985" max="9985" width="31.5703125" style="95" customWidth="1"/>
    <col min="9986" max="9986" width="13.85546875" style="95" customWidth="1"/>
    <col min="9987" max="9987" width="19.140625" style="95" customWidth="1"/>
    <col min="9988" max="9988" width="17.5703125" style="95" customWidth="1"/>
    <col min="9989" max="9989" width="14.7109375" style="95" customWidth="1"/>
    <col min="9990" max="10239" width="9.140625" style="95"/>
    <col min="10240" max="10240" width="8.7109375" style="95" customWidth="1"/>
    <col min="10241" max="10241" width="31.5703125" style="95" customWidth="1"/>
    <col min="10242" max="10242" width="13.85546875" style="95" customWidth="1"/>
    <col min="10243" max="10243" width="19.140625" style="95" customWidth="1"/>
    <col min="10244" max="10244" width="17.5703125" style="95" customWidth="1"/>
    <col min="10245" max="10245" width="14.7109375" style="95" customWidth="1"/>
    <col min="10246" max="10495" width="9.140625" style="95"/>
    <col min="10496" max="10496" width="8.7109375" style="95" customWidth="1"/>
    <col min="10497" max="10497" width="31.5703125" style="95" customWidth="1"/>
    <col min="10498" max="10498" width="13.85546875" style="95" customWidth="1"/>
    <col min="10499" max="10499" width="19.140625" style="95" customWidth="1"/>
    <col min="10500" max="10500" width="17.5703125" style="95" customWidth="1"/>
    <col min="10501" max="10501" width="14.7109375" style="95" customWidth="1"/>
    <col min="10502" max="10751" width="9.140625" style="95"/>
    <col min="10752" max="10752" width="8.7109375" style="95" customWidth="1"/>
    <col min="10753" max="10753" width="31.5703125" style="95" customWidth="1"/>
    <col min="10754" max="10754" width="13.85546875" style="95" customWidth="1"/>
    <col min="10755" max="10755" width="19.140625" style="95" customWidth="1"/>
    <col min="10756" max="10756" width="17.5703125" style="95" customWidth="1"/>
    <col min="10757" max="10757" width="14.7109375" style="95" customWidth="1"/>
    <col min="10758" max="11007" width="9.140625" style="95"/>
    <col min="11008" max="11008" width="8.7109375" style="95" customWidth="1"/>
    <col min="11009" max="11009" width="31.5703125" style="95" customWidth="1"/>
    <col min="11010" max="11010" width="13.85546875" style="95" customWidth="1"/>
    <col min="11011" max="11011" width="19.140625" style="95" customWidth="1"/>
    <col min="11012" max="11012" width="17.5703125" style="95" customWidth="1"/>
    <col min="11013" max="11013" width="14.7109375" style="95" customWidth="1"/>
    <col min="11014" max="11263" width="9.140625" style="95"/>
    <col min="11264" max="11264" width="8.7109375" style="95" customWidth="1"/>
    <col min="11265" max="11265" width="31.5703125" style="95" customWidth="1"/>
    <col min="11266" max="11266" width="13.85546875" style="95" customWidth="1"/>
    <col min="11267" max="11267" width="19.140625" style="95" customWidth="1"/>
    <col min="11268" max="11268" width="17.5703125" style="95" customWidth="1"/>
    <col min="11269" max="11269" width="14.7109375" style="95" customWidth="1"/>
    <col min="11270" max="11519" width="9.140625" style="95"/>
    <col min="11520" max="11520" width="8.7109375" style="95" customWidth="1"/>
    <col min="11521" max="11521" width="31.5703125" style="95" customWidth="1"/>
    <col min="11522" max="11522" width="13.85546875" style="95" customWidth="1"/>
    <col min="11523" max="11523" width="19.140625" style="95" customWidth="1"/>
    <col min="11524" max="11524" width="17.5703125" style="95" customWidth="1"/>
    <col min="11525" max="11525" width="14.7109375" style="95" customWidth="1"/>
    <col min="11526" max="11775" width="9.140625" style="95"/>
    <col min="11776" max="11776" width="8.7109375" style="95" customWidth="1"/>
    <col min="11777" max="11777" width="31.5703125" style="95" customWidth="1"/>
    <col min="11778" max="11778" width="13.85546875" style="95" customWidth="1"/>
    <col min="11779" max="11779" width="19.140625" style="95" customWidth="1"/>
    <col min="11780" max="11780" width="17.5703125" style="95" customWidth="1"/>
    <col min="11781" max="11781" width="14.7109375" style="95" customWidth="1"/>
    <col min="11782" max="12031" width="9.140625" style="95"/>
    <col min="12032" max="12032" width="8.7109375" style="95" customWidth="1"/>
    <col min="12033" max="12033" width="31.5703125" style="95" customWidth="1"/>
    <col min="12034" max="12034" width="13.85546875" style="95" customWidth="1"/>
    <col min="12035" max="12035" width="19.140625" style="95" customWidth="1"/>
    <col min="12036" max="12036" width="17.5703125" style="95" customWidth="1"/>
    <col min="12037" max="12037" width="14.7109375" style="95" customWidth="1"/>
    <col min="12038" max="12287" width="9.140625" style="95"/>
    <col min="12288" max="12288" width="8.7109375" style="95" customWidth="1"/>
    <col min="12289" max="12289" width="31.5703125" style="95" customWidth="1"/>
    <col min="12290" max="12290" width="13.85546875" style="95" customWidth="1"/>
    <col min="12291" max="12291" width="19.140625" style="95" customWidth="1"/>
    <col min="12292" max="12292" width="17.5703125" style="95" customWidth="1"/>
    <col min="12293" max="12293" width="14.7109375" style="95" customWidth="1"/>
    <col min="12294" max="12543" width="9.140625" style="95"/>
    <col min="12544" max="12544" width="8.7109375" style="95" customWidth="1"/>
    <col min="12545" max="12545" width="31.5703125" style="95" customWidth="1"/>
    <col min="12546" max="12546" width="13.85546875" style="95" customWidth="1"/>
    <col min="12547" max="12547" width="19.140625" style="95" customWidth="1"/>
    <col min="12548" max="12548" width="17.5703125" style="95" customWidth="1"/>
    <col min="12549" max="12549" width="14.7109375" style="95" customWidth="1"/>
    <col min="12550" max="12799" width="9.140625" style="95"/>
    <col min="12800" max="12800" width="8.7109375" style="95" customWidth="1"/>
    <col min="12801" max="12801" width="31.5703125" style="95" customWidth="1"/>
    <col min="12802" max="12802" width="13.85546875" style="95" customWidth="1"/>
    <col min="12803" max="12803" width="19.140625" style="95" customWidth="1"/>
    <col min="12804" max="12804" width="17.5703125" style="95" customWidth="1"/>
    <col min="12805" max="12805" width="14.7109375" style="95" customWidth="1"/>
    <col min="12806" max="13055" width="9.140625" style="95"/>
    <col min="13056" max="13056" width="8.7109375" style="95" customWidth="1"/>
    <col min="13057" max="13057" width="31.5703125" style="95" customWidth="1"/>
    <col min="13058" max="13058" width="13.85546875" style="95" customWidth="1"/>
    <col min="13059" max="13059" width="19.140625" style="95" customWidth="1"/>
    <col min="13060" max="13060" width="17.5703125" style="95" customWidth="1"/>
    <col min="13061" max="13061" width="14.7109375" style="95" customWidth="1"/>
    <col min="13062" max="13311" width="9.140625" style="95"/>
    <col min="13312" max="13312" width="8.7109375" style="95" customWidth="1"/>
    <col min="13313" max="13313" width="31.5703125" style="95" customWidth="1"/>
    <col min="13314" max="13314" width="13.85546875" style="95" customWidth="1"/>
    <col min="13315" max="13315" width="19.140625" style="95" customWidth="1"/>
    <col min="13316" max="13316" width="17.5703125" style="95" customWidth="1"/>
    <col min="13317" max="13317" width="14.7109375" style="95" customWidth="1"/>
    <col min="13318" max="13567" width="9.140625" style="95"/>
    <col min="13568" max="13568" width="8.7109375" style="95" customWidth="1"/>
    <col min="13569" max="13569" width="31.5703125" style="95" customWidth="1"/>
    <col min="13570" max="13570" width="13.85546875" style="95" customWidth="1"/>
    <col min="13571" max="13571" width="19.140625" style="95" customWidth="1"/>
    <col min="13572" max="13572" width="17.5703125" style="95" customWidth="1"/>
    <col min="13573" max="13573" width="14.7109375" style="95" customWidth="1"/>
    <col min="13574" max="13823" width="9.140625" style="95"/>
    <col min="13824" max="13824" width="8.7109375" style="95" customWidth="1"/>
    <col min="13825" max="13825" width="31.5703125" style="95" customWidth="1"/>
    <col min="13826" max="13826" width="13.85546875" style="95" customWidth="1"/>
    <col min="13827" max="13827" width="19.140625" style="95" customWidth="1"/>
    <col min="13828" max="13828" width="17.5703125" style="95" customWidth="1"/>
    <col min="13829" max="13829" width="14.7109375" style="95" customWidth="1"/>
    <col min="13830" max="14079" width="9.140625" style="95"/>
    <col min="14080" max="14080" width="8.7109375" style="95" customWidth="1"/>
    <col min="14081" max="14081" width="31.5703125" style="95" customWidth="1"/>
    <col min="14082" max="14082" width="13.85546875" style="95" customWidth="1"/>
    <col min="14083" max="14083" width="19.140625" style="95" customWidth="1"/>
    <col min="14084" max="14084" width="17.5703125" style="95" customWidth="1"/>
    <col min="14085" max="14085" width="14.7109375" style="95" customWidth="1"/>
    <col min="14086" max="14335" width="9.140625" style="95"/>
    <col min="14336" max="14336" width="8.7109375" style="95" customWidth="1"/>
    <col min="14337" max="14337" width="31.5703125" style="95" customWidth="1"/>
    <col min="14338" max="14338" width="13.85546875" style="95" customWidth="1"/>
    <col min="14339" max="14339" width="19.140625" style="95" customWidth="1"/>
    <col min="14340" max="14340" width="17.5703125" style="95" customWidth="1"/>
    <col min="14341" max="14341" width="14.7109375" style="95" customWidth="1"/>
    <col min="14342" max="14591" width="9.140625" style="95"/>
    <col min="14592" max="14592" width="8.7109375" style="95" customWidth="1"/>
    <col min="14593" max="14593" width="31.5703125" style="95" customWidth="1"/>
    <col min="14594" max="14594" width="13.85546875" style="95" customWidth="1"/>
    <col min="14595" max="14595" width="19.140625" style="95" customWidth="1"/>
    <col min="14596" max="14596" width="17.5703125" style="95" customWidth="1"/>
    <col min="14597" max="14597" width="14.7109375" style="95" customWidth="1"/>
    <col min="14598" max="14847" width="9.140625" style="95"/>
    <col min="14848" max="14848" width="8.7109375" style="95" customWidth="1"/>
    <col min="14849" max="14849" width="31.5703125" style="95" customWidth="1"/>
    <col min="14850" max="14850" width="13.85546875" style="95" customWidth="1"/>
    <col min="14851" max="14851" width="19.140625" style="95" customWidth="1"/>
    <col min="14852" max="14852" width="17.5703125" style="95" customWidth="1"/>
    <col min="14853" max="14853" width="14.7109375" style="95" customWidth="1"/>
    <col min="14854" max="15103" width="9.140625" style="95"/>
    <col min="15104" max="15104" width="8.7109375" style="95" customWidth="1"/>
    <col min="15105" max="15105" width="31.5703125" style="95" customWidth="1"/>
    <col min="15106" max="15106" width="13.85546875" style="95" customWidth="1"/>
    <col min="15107" max="15107" width="19.140625" style="95" customWidth="1"/>
    <col min="15108" max="15108" width="17.5703125" style="95" customWidth="1"/>
    <col min="15109" max="15109" width="14.7109375" style="95" customWidth="1"/>
    <col min="15110" max="15359" width="9.140625" style="95"/>
    <col min="15360" max="15360" width="8.7109375" style="95" customWidth="1"/>
    <col min="15361" max="15361" width="31.5703125" style="95" customWidth="1"/>
    <col min="15362" max="15362" width="13.85546875" style="95" customWidth="1"/>
    <col min="15363" max="15363" width="19.140625" style="95" customWidth="1"/>
    <col min="15364" max="15364" width="17.5703125" style="95" customWidth="1"/>
    <col min="15365" max="15365" width="14.7109375" style="95" customWidth="1"/>
    <col min="15366" max="15615" width="9.140625" style="95"/>
    <col min="15616" max="15616" width="8.7109375" style="95" customWidth="1"/>
    <col min="15617" max="15617" width="31.5703125" style="95" customWidth="1"/>
    <col min="15618" max="15618" width="13.85546875" style="95" customWidth="1"/>
    <col min="15619" max="15619" width="19.140625" style="95" customWidth="1"/>
    <col min="15620" max="15620" width="17.5703125" style="95" customWidth="1"/>
    <col min="15621" max="15621" width="14.7109375" style="95" customWidth="1"/>
    <col min="15622" max="15871" width="9.140625" style="95"/>
    <col min="15872" max="15872" width="8.7109375" style="95" customWidth="1"/>
    <col min="15873" max="15873" width="31.5703125" style="95" customWidth="1"/>
    <col min="15874" max="15874" width="13.85546875" style="95" customWidth="1"/>
    <col min="15875" max="15875" width="19.140625" style="95" customWidth="1"/>
    <col min="15876" max="15876" width="17.5703125" style="95" customWidth="1"/>
    <col min="15877" max="15877" width="14.7109375" style="95" customWidth="1"/>
    <col min="15878" max="16127" width="9.140625" style="95"/>
    <col min="16128" max="16128" width="8.7109375" style="95" customWidth="1"/>
    <col min="16129" max="16129" width="31.5703125" style="95" customWidth="1"/>
    <col min="16130" max="16130" width="13.85546875" style="95" customWidth="1"/>
    <col min="16131" max="16131" width="19.140625" style="95" customWidth="1"/>
    <col min="16132" max="16132" width="17.5703125" style="95" customWidth="1"/>
    <col min="16133" max="16133" width="14.7109375" style="95" customWidth="1"/>
    <col min="16134" max="16384" width="9.140625" style="95"/>
  </cols>
  <sheetData>
    <row r="1" spans="1:5" ht="23.25" customHeight="1" x14ac:dyDescent="0.25">
      <c r="E1" s="131"/>
    </row>
    <row r="2" spans="1:5" x14ac:dyDescent="0.25">
      <c r="A2" s="95" t="s">
        <v>223</v>
      </c>
    </row>
    <row r="3" spans="1:5" ht="15.75" customHeight="1" x14ac:dyDescent="0.25">
      <c r="B3" s="122" t="s">
        <v>277</v>
      </c>
    </row>
    <row r="4" spans="1:5" x14ac:dyDescent="0.25">
      <c r="B4" s="122" t="s">
        <v>224</v>
      </c>
      <c r="C4" s="132"/>
      <c r="D4" s="122"/>
    </row>
    <row r="5" spans="1:5" x14ac:dyDescent="0.25">
      <c r="B5" s="122" t="s">
        <v>225</v>
      </c>
      <c r="C5" s="132"/>
      <c r="D5" s="122"/>
    </row>
    <row r="6" spans="1:5" ht="26.25" customHeight="1" x14ac:dyDescent="0.25">
      <c r="A6" s="121" t="s">
        <v>226</v>
      </c>
      <c r="E6" s="122" t="s">
        <v>227</v>
      </c>
    </row>
    <row r="8" spans="1:5" ht="28.5" customHeight="1" x14ac:dyDescent="0.25">
      <c r="A8" s="216" t="s">
        <v>259</v>
      </c>
      <c r="B8" s="216"/>
      <c r="C8" s="216"/>
      <c r="D8" s="216"/>
      <c r="E8" s="216"/>
    </row>
    <row r="9" spans="1:5" ht="33.75" customHeight="1" x14ac:dyDescent="0.25">
      <c r="A9" s="216" t="s">
        <v>228</v>
      </c>
      <c r="B9" s="216"/>
      <c r="C9" s="216"/>
      <c r="D9" s="216"/>
      <c r="E9" s="216"/>
    </row>
    <row r="10" spans="1:5" ht="32.25" customHeight="1" x14ac:dyDescent="0.25">
      <c r="A10" s="216" t="s">
        <v>229</v>
      </c>
      <c r="B10" s="216"/>
      <c r="C10" s="216"/>
      <c r="D10" s="216"/>
      <c r="E10" s="216"/>
    </row>
    <row r="11" spans="1:5" ht="30" customHeight="1" x14ac:dyDescent="0.25">
      <c r="A11" s="216" t="s">
        <v>230</v>
      </c>
      <c r="B11" s="216"/>
      <c r="C11" s="216"/>
      <c r="D11" s="216"/>
      <c r="E11" s="216"/>
    </row>
    <row r="12" spans="1:5" ht="29.25" customHeight="1" x14ac:dyDescent="0.25">
      <c r="A12" s="216" t="s">
        <v>231</v>
      </c>
      <c r="B12" s="216"/>
      <c r="C12" s="216"/>
      <c r="D12" s="216"/>
      <c r="E12" s="216"/>
    </row>
    <row r="13" spans="1:5" ht="28.5" customHeight="1" x14ac:dyDescent="0.25">
      <c r="A13" s="216" t="s">
        <v>232</v>
      </c>
      <c r="B13" s="216"/>
      <c r="C13" s="216"/>
      <c r="D13" s="216"/>
      <c r="E13" s="216"/>
    </row>
    <row r="14" spans="1:5" ht="15.75" customHeight="1" x14ac:dyDescent="0.25"/>
    <row r="15" spans="1:5" ht="150" x14ac:dyDescent="0.25">
      <c r="A15" s="125" t="s">
        <v>2</v>
      </c>
      <c r="B15" s="126" t="s">
        <v>234</v>
      </c>
      <c r="C15" s="126" t="s">
        <v>0</v>
      </c>
      <c r="D15" s="126" t="s">
        <v>233</v>
      </c>
      <c r="E15" s="126" t="s">
        <v>1</v>
      </c>
    </row>
    <row r="16" spans="1:5" s="104" customFormat="1" ht="14.25" x14ac:dyDescent="0.2">
      <c r="A16" s="128" t="s">
        <v>8</v>
      </c>
      <c r="B16" s="133"/>
      <c r="C16" s="133"/>
      <c r="D16" s="133"/>
      <c r="E16" s="133"/>
    </row>
    <row r="17" spans="1:5" x14ac:dyDescent="0.25">
      <c r="A17" s="127" t="s">
        <v>54</v>
      </c>
      <c r="B17" s="134" t="s">
        <v>21</v>
      </c>
      <c r="C17" s="126" t="s">
        <v>11</v>
      </c>
      <c r="D17" s="134">
        <v>0.13</v>
      </c>
      <c r="E17" s="134">
        <v>4236.8</v>
      </c>
    </row>
    <row r="18" spans="1:5" s="104" customFormat="1" ht="28.5" x14ac:dyDescent="0.2">
      <c r="A18" s="128" t="s">
        <v>235</v>
      </c>
      <c r="B18" s="133"/>
      <c r="C18" s="133"/>
      <c r="D18" s="133"/>
      <c r="E18" s="133"/>
    </row>
    <row r="19" spans="1:5" ht="30" x14ac:dyDescent="0.25">
      <c r="A19" s="127" t="s">
        <v>260</v>
      </c>
      <c r="B19" s="134">
        <v>0.01</v>
      </c>
      <c r="C19" s="126" t="s">
        <v>17</v>
      </c>
      <c r="D19" s="134">
        <f>E19/B19</f>
        <v>28763</v>
      </c>
      <c r="E19" s="134">
        <v>287.63</v>
      </c>
    </row>
    <row r="20" spans="1:5" ht="30" x14ac:dyDescent="0.25">
      <c r="A20" s="127" t="s">
        <v>236</v>
      </c>
      <c r="B20" s="134" t="s">
        <v>219</v>
      </c>
      <c r="C20" s="126" t="s">
        <v>12</v>
      </c>
      <c r="D20" s="134">
        <f>E20</f>
        <v>137533.18</v>
      </c>
      <c r="E20" s="134">
        <v>137533.18</v>
      </c>
    </row>
    <row r="21" spans="1:5" x14ac:dyDescent="0.25">
      <c r="A21" s="127" t="s">
        <v>237</v>
      </c>
      <c r="B21" s="134" t="s">
        <v>219</v>
      </c>
      <c r="C21" s="126" t="s">
        <v>12</v>
      </c>
      <c r="D21" s="134">
        <f t="shared" ref="D21:D26" si="0">E21</f>
        <v>7741.34</v>
      </c>
      <c r="E21" s="134">
        <f>5025.24+2716.1</f>
        <v>7741.34</v>
      </c>
    </row>
    <row r="22" spans="1:5" ht="30" x14ac:dyDescent="0.25">
      <c r="A22" s="127" t="s">
        <v>238</v>
      </c>
      <c r="B22" s="134" t="s">
        <v>22</v>
      </c>
      <c r="C22" s="126" t="s">
        <v>11</v>
      </c>
      <c r="D22" s="134">
        <f t="shared" si="0"/>
        <v>801.74</v>
      </c>
      <c r="E22" s="134">
        <v>801.74</v>
      </c>
    </row>
    <row r="23" spans="1:5" s="104" customFormat="1" ht="28.5" x14ac:dyDescent="0.2">
      <c r="A23" s="128" t="s">
        <v>91</v>
      </c>
      <c r="B23" s="133"/>
      <c r="C23" s="133"/>
      <c r="D23" s="134"/>
      <c r="E23" s="133"/>
    </row>
    <row r="24" spans="1:5" ht="30" x14ac:dyDescent="0.25">
      <c r="A24" s="127" t="s">
        <v>170</v>
      </c>
      <c r="B24" s="134" t="s">
        <v>22</v>
      </c>
      <c r="C24" s="126" t="s">
        <v>11</v>
      </c>
      <c r="D24" s="134">
        <f t="shared" si="0"/>
        <v>24518.09</v>
      </c>
      <c r="E24" s="134">
        <v>24518.09</v>
      </c>
    </row>
    <row r="25" spans="1:5" s="104" customFormat="1" x14ac:dyDescent="0.2">
      <c r="A25" s="128" t="s">
        <v>92</v>
      </c>
      <c r="B25" s="133"/>
      <c r="C25" s="133"/>
      <c r="D25" s="134"/>
      <c r="E25" s="133"/>
    </row>
    <row r="26" spans="1:5" x14ac:dyDescent="0.25">
      <c r="A26" s="127" t="s">
        <v>171</v>
      </c>
      <c r="B26" s="134" t="s">
        <v>218</v>
      </c>
      <c r="C26" s="126" t="s">
        <v>239</v>
      </c>
      <c r="D26" s="134">
        <f t="shared" si="0"/>
        <v>10200</v>
      </c>
      <c r="E26" s="134">
        <v>10200</v>
      </c>
    </row>
    <row r="27" spans="1:5" s="104" customFormat="1" ht="28.5" x14ac:dyDescent="0.2">
      <c r="A27" s="128" t="s">
        <v>240</v>
      </c>
      <c r="B27" s="133"/>
      <c r="C27" s="133"/>
      <c r="D27" s="133"/>
      <c r="E27" s="133"/>
    </row>
    <row r="28" spans="1:5" x14ac:dyDescent="0.25">
      <c r="A28" s="127" t="s">
        <v>261</v>
      </c>
      <c r="B28" s="134">
        <v>1</v>
      </c>
      <c r="C28" s="126" t="s">
        <v>13</v>
      </c>
      <c r="D28" s="134">
        <f>E28/B28</f>
        <v>651.34</v>
      </c>
      <c r="E28" s="134">
        <v>651.34</v>
      </c>
    </row>
    <row r="29" spans="1:5" ht="30" x14ac:dyDescent="0.25">
      <c r="A29" s="127" t="s">
        <v>262</v>
      </c>
      <c r="B29" s="134">
        <v>0.01</v>
      </c>
      <c r="C29" s="126" t="s">
        <v>15</v>
      </c>
      <c r="D29" s="134">
        <f t="shared" ref="D29:D72" si="1">E29/B29</f>
        <v>91902</v>
      </c>
      <c r="E29" s="134">
        <v>919.02</v>
      </c>
    </row>
    <row r="30" spans="1:5" ht="30" x14ac:dyDescent="0.25">
      <c r="A30" s="127" t="s">
        <v>263</v>
      </c>
      <c r="B30" s="134">
        <v>0.01</v>
      </c>
      <c r="C30" s="126" t="s">
        <v>15</v>
      </c>
      <c r="D30" s="134">
        <f t="shared" si="1"/>
        <v>38783</v>
      </c>
      <c r="E30" s="134">
        <v>387.83</v>
      </c>
    </row>
    <row r="31" spans="1:5" ht="30" x14ac:dyDescent="0.25">
      <c r="A31" s="127" t="s">
        <v>241</v>
      </c>
      <c r="B31" s="134">
        <v>1</v>
      </c>
      <c r="C31" s="126" t="s">
        <v>13</v>
      </c>
      <c r="D31" s="134">
        <f t="shared" si="1"/>
        <v>303.61</v>
      </c>
      <c r="E31" s="134">
        <v>303.61</v>
      </c>
    </row>
    <row r="32" spans="1:5" x14ac:dyDescent="0.25">
      <c r="A32" s="127" t="s">
        <v>264</v>
      </c>
      <c r="B32" s="134">
        <v>0.01</v>
      </c>
      <c r="C32" s="126" t="s">
        <v>17</v>
      </c>
      <c r="D32" s="134">
        <f t="shared" si="1"/>
        <v>61253.999999999993</v>
      </c>
      <c r="E32" s="134">
        <v>612.54</v>
      </c>
    </row>
    <row r="33" spans="1:5" x14ac:dyDescent="0.25">
      <c r="A33" s="127" t="s">
        <v>106</v>
      </c>
      <c r="B33" s="134">
        <v>1</v>
      </c>
      <c r="C33" s="126" t="s">
        <v>103</v>
      </c>
      <c r="D33" s="134">
        <f t="shared" si="1"/>
        <v>91.38</v>
      </c>
      <c r="E33" s="134">
        <v>91.38</v>
      </c>
    </row>
    <row r="34" spans="1:5" ht="30" x14ac:dyDescent="0.25">
      <c r="A34" s="127" t="s">
        <v>173</v>
      </c>
      <c r="B34" s="134">
        <v>1</v>
      </c>
      <c r="C34" s="126" t="s">
        <v>172</v>
      </c>
      <c r="D34" s="134">
        <f t="shared" si="1"/>
        <v>501.56</v>
      </c>
      <c r="E34" s="134">
        <v>501.56</v>
      </c>
    </row>
    <row r="35" spans="1:5" x14ac:dyDescent="0.25">
      <c r="A35" s="127" t="s">
        <v>98</v>
      </c>
      <c r="B35" s="134">
        <v>1</v>
      </c>
      <c r="C35" s="126" t="s">
        <v>15</v>
      </c>
      <c r="D35" s="134">
        <f t="shared" si="1"/>
        <v>812.33</v>
      </c>
      <c r="E35" s="134">
        <v>812.33</v>
      </c>
    </row>
    <row r="36" spans="1:5" ht="30" x14ac:dyDescent="0.25">
      <c r="A36" s="127" t="s">
        <v>265</v>
      </c>
      <c r="B36" s="134">
        <v>0.1</v>
      </c>
      <c r="C36" s="126" t="s">
        <v>16</v>
      </c>
      <c r="D36" s="134">
        <f t="shared" si="1"/>
        <v>3642.3</v>
      </c>
      <c r="E36" s="134">
        <v>364.23</v>
      </c>
    </row>
    <row r="37" spans="1:5" ht="30" x14ac:dyDescent="0.25">
      <c r="A37" s="127" t="s">
        <v>111</v>
      </c>
      <c r="B37" s="134">
        <v>0.1</v>
      </c>
      <c r="C37" s="126" t="s">
        <v>16</v>
      </c>
      <c r="D37" s="134">
        <f t="shared" si="1"/>
        <v>1791.3</v>
      </c>
      <c r="E37" s="134">
        <v>179.13</v>
      </c>
    </row>
    <row r="38" spans="1:5" x14ac:dyDescent="0.25">
      <c r="A38" s="127" t="s">
        <v>75</v>
      </c>
      <c r="B38" s="134">
        <v>0.09</v>
      </c>
      <c r="C38" s="126" t="s">
        <v>76</v>
      </c>
      <c r="D38" s="134">
        <f t="shared" si="1"/>
        <v>27086.666666666668</v>
      </c>
      <c r="E38" s="134">
        <v>2437.8000000000002</v>
      </c>
    </row>
    <row r="39" spans="1:5" ht="30" x14ac:dyDescent="0.25">
      <c r="A39" s="127" t="s">
        <v>59</v>
      </c>
      <c r="B39" s="134">
        <v>3.629</v>
      </c>
      <c r="C39" s="126" t="s">
        <v>16</v>
      </c>
      <c r="D39" s="134">
        <f t="shared" si="1"/>
        <v>1805.227335354092</v>
      </c>
      <c r="E39" s="134">
        <v>6551.17</v>
      </c>
    </row>
    <row r="40" spans="1:5" x14ac:dyDescent="0.25">
      <c r="A40" s="127" t="s">
        <v>77</v>
      </c>
      <c r="B40" s="134">
        <v>0.06</v>
      </c>
      <c r="C40" s="126" t="s">
        <v>15</v>
      </c>
      <c r="D40" s="134">
        <f t="shared" si="1"/>
        <v>15539.000000000002</v>
      </c>
      <c r="E40" s="134">
        <v>932.34</v>
      </c>
    </row>
    <row r="41" spans="1:5" ht="30" x14ac:dyDescent="0.25">
      <c r="A41" s="127" t="s">
        <v>62</v>
      </c>
      <c r="B41" s="134">
        <v>6</v>
      </c>
      <c r="C41" s="126" t="s">
        <v>18</v>
      </c>
      <c r="D41" s="134">
        <f t="shared" si="1"/>
        <v>227.21833333333333</v>
      </c>
      <c r="E41" s="134">
        <v>1363.31</v>
      </c>
    </row>
    <row r="42" spans="1:5" x14ac:dyDescent="0.25">
      <c r="A42" s="127" t="s">
        <v>102</v>
      </c>
      <c r="B42" s="134">
        <v>1</v>
      </c>
      <c r="C42" s="126" t="s">
        <v>103</v>
      </c>
      <c r="D42" s="134">
        <f t="shared" si="1"/>
        <v>73.400000000000006</v>
      </c>
      <c r="E42" s="134">
        <v>73.400000000000006</v>
      </c>
    </row>
    <row r="43" spans="1:5" x14ac:dyDescent="0.25">
      <c r="A43" s="127" t="s">
        <v>243</v>
      </c>
      <c r="B43" s="134">
        <v>1</v>
      </c>
      <c r="C43" s="126" t="s">
        <v>13</v>
      </c>
      <c r="D43" s="134">
        <f t="shared" si="1"/>
        <v>7308.67</v>
      </c>
      <c r="E43" s="134">
        <v>7308.67</v>
      </c>
    </row>
    <row r="44" spans="1:5" ht="30" x14ac:dyDescent="0.25">
      <c r="A44" s="127" t="s">
        <v>266</v>
      </c>
      <c r="B44" s="134">
        <v>0.01</v>
      </c>
      <c r="C44" s="126" t="s">
        <v>82</v>
      </c>
      <c r="D44" s="134">
        <f t="shared" si="1"/>
        <v>7048.9999999999991</v>
      </c>
      <c r="E44" s="134">
        <v>70.489999999999995</v>
      </c>
    </row>
    <row r="45" spans="1:5" x14ac:dyDescent="0.25">
      <c r="A45" s="127" t="s">
        <v>267</v>
      </c>
      <c r="B45" s="134">
        <v>1</v>
      </c>
      <c r="C45" s="126" t="s">
        <v>103</v>
      </c>
      <c r="D45" s="134">
        <f t="shared" si="1"/>
        <v>1679.59</v>
      </c>
      <c r="E45" s="134">
        <v>1679.59</v>
      </c>
    </row>
    <row r="46" spans="1:5" x14ac:dyDescent="0.25">
      <c r="A46" s="127" t="s">
        <v>244</v>
      </c>
      <c r="B46" s="134">
        <v>1</v>
      </c>
      <c r="C46" s="126" t="s">
        <v>13</v>
      </c>
      <c r="D46" s="134">
        <f t="shared" si="1"/>
        <v>1373.31</v>
      </c>
      <c r="E46" s="134">
        <v>1373.31</v>
      </c>
    </row>
    <row r="47" spans="1:5" ht="30" x14ac:dyDescent="0.25">
      <c r="A47" s="127" t="s">
        <v>268</v>
      </c>
      <c r="B47" s="134">
        <v>1</v>
      </c>
      <c r="C47" s="126" t="s">
        <v>269</v>
      </c>
      <c r="D47" s="134">
        <f t="shared" si="1"/>
        <v>95.92</v>
      </c>
      <c r="E47" s="134">
        <v>95.92</v>
      </c>
    </row>
    <row r="48" spans="1:5" ht="30" x14ac:dyDescent="0.25">
      <c r="A48" s="127" t="s">
        <v>245</v>
      </c>
      <c r="B48" s="134">
        <v>1</v>
      </c>
      <c r="C48" s="126" t="s">
        <v>19</v>
      </c>
      <c r="D48" s="134">
        <f t="shared" si="1"/>
        <v>716.63</v>
      </c>
      <c r="E48" s="134">
        <v>716.63</v>
      </c>
    </row>
    <row r="49" spans="1:5" ht="30" x14ac:dyDescent="0.25">
      <c r="A49" s="127" t="s">
        <v>246</v>
      </c>
      <c r="B49" s="134">
        <v>1</v>
      </c>
      <c r="C49" s="126" t="s">
        <v>19</v>
      </c>
      <c r="D49" s="134">
        <f t="shared" si="1"/>
        <v>610.09</v>
      </c>
      <c r="E49" s="134">
        <v>610.09</v>
      </c>
    </row>
    <row r="50" spans="1:5" x14ac:dyDescent="0.25">
      <c r="A50" s="127" t="s">
        <v>65</v>
      </c>
      <c r="B50" s="134">
        <v>31</v>
      </c>
      <c r="C50" s="126" t="s">
        <v>19</v>
      </c>
      <c r="D50" s="134">
        <f t="shared" si="1"/>
        <v>271.18838709677419</v>
      </c>
      <c r="E50" s="134">
        <v>8406.84</v>
      </c>
    </row>
    <row r="51" spans="1:5" s="104" customFormat="1" ht="28.5" x14ac:dyDescent="0.2">
      <c r="A51" s="128" t="s">
        <v>247</v>
      </c>
      <c r="B51" s="133"/>
      <c r="C51" s="133"/>
      <c r="D51" s="134"/>
      <c r="E51" s="133"/>
    </row>
    <row r="52" spans="1:5" ht="30" x14ac:dyDescent="0.25">
      <c r="A52" s="127" t="s">
        <v>248</v>
      </c>
      <c r="B52" s="134">
        <v>0.03</v>
      </c>
      <c r="C52" s="126" t="s">
        <v>17</v>
      </c>
      <c r="D52" s="134">
        <f t="shared" si="1"/>
        <v>37080.000000000007</v>
      </c>
      <c r="E52" s="134">
        <v>1112.4000000000001</v>
      </c>
    </row>
    <row r="53" spans="1:5" ht="30" x14ac:dyDescent="0.25">
      <c r="A53" s="127" t="s">
        <v>202</v>
      </c>
      <c r="B53" s="134">
        <v>0.8</v>
      </c>
      <c r="C53" s="126" t="s">
        <v>12</v>
      </c>
      <c r="D53" s="134">
        <f t="shared" si="1"/>
        <v>380.4375</v>
      </c>
      <c r="E53" s="134">
        <v>304.35000000000002</v>
      </c>
    </row>
    <row r="54" spans="1:5" ht="30" x14ac:dyDescent="0.25">
      <c r="A54" s="127" t="s">
        <v>270</v>
      </c>
      <c r="B54" s="134">
        <v>7.6999999999999999E-2</v>
      </c>
      <c r="C54" s="126" t="s">
        <v>242</v>
      </c>
      <c r="D54" s="134">
        <f t="shared" si="1"/>
        <v>41613.896103896106</v>
      </c>
      <c r="E54" s="134">
        <v>3204.27</v>
      </c>
    </row>
    <row r="55" spans="1:5" ht="30" x14ac:dyDescent="0.25">
      <c r="A55" s="127" t="s">
        <v>249</v>
      </c>
      <c r="B55" s="134">
        <v>1.4999999999999999E-2</v>
      </c>
      <c r="C55" s="126" t="s">
        <v>81</v>
      </c>
      <c r="D55" s="134">
        <f t="shared" si="1"/>
        <v>30912.666666666668</v>
      </c>
      <c r="E55" s="134">
        <v>463.69</v>
      </c>
    </row>
    <row r="56" spans="1:5" x14ac:dyDescent="0.25">
      <c r="A56" s="127" t="s">
        <v>116</v>
      </c>
      <c r="B56" s="134">
        <v>0.16</v>
      </c>
      <c r="C56" s="126" t="s">
        <v>17</v>
      </c>
      <c r="D56" s="134">
        <f t="shared" si="1"/>
        <v>4078.625</v>
      </c>
      <c r="E56" s="134">
        <v>652.58000000000004</v>
      </c>
    </row>
    <row r="57" spans="1:5" x14ac:dyDescent="0.25">
      <c r="A57" s="127" t="s">
        <v>206</v>
      </c>
      <c r="B57" s="134">
        <v>0.01</v>
      </c>
      <c r="C57" s="126" t="s">
        <v>17</v>
      </c>
      <c r="D57" s="134">
        <f t="shared" si="1"/>
        <v>131919</v>
      </c>
      <c r="E57" s="134">
        <v>1319.19</v>
      </c>
    </row>
    <row r="58" spans="1:5" ht="30" x14ac:dyDescent="0.25">
      <c r="A58" s="127" t="s">
        <v>271</v>
      </c>
      <c r="B58" s="134">
        <v>1</v>
      </c>
      <c r="C58" s="126" t="s">
        <v>13</v>
      </c>
      <c r="D58" s="134">
        <f t="shared" si="1"/>
        <v>394.82</v>
      </c>
      <c r="E58" s="134">
        <v>394.82</v>
      </c>
    </row>
    <row r="59" spans="1:5" ht="30" x14ac:dyDescent="0.25">
      <c r="A59" s="127" t="s">
        <v>272</v>
      </c>
      <c r="B59" s="134">
        <v>0.06</v>
      </c>
      <c r="C59" s="126" t="s">
        <v>15</v>
      </c>
      <c r="D59" s="134">
        <f t="shared" si="1"/>
        <v>10628.333333333334</v>
      </c>
      <c r="E59" s="134">
        <v>637.70000000000005</v>
      </c>
    </row>
    <row r="60" spans="1:5" ht="30" x14ac:dyDescent="0.25">
      <c r="A60" s="127" t="s">
        <v>211</v>
      </c>
      <c r="B60" s="134">
        <v>7.6999999999999999E-2</v>
      </c>
      <c r="C60" s="126" t="s">
        <v>15</v>
      </c>
      <c r="D60" s="134">
        <f t="shared" si="1"/>
        <v>50334.935064935067</v>
      </c>
      <c r="E60" s="134">
        <v>3875.79</v>
      </c>
    </row>
    <row r="61" spans="1:5" x14ac:dyDescent="0.25">
      <c r="A61" s="127" t="s">
        <v>250</v>
      </c>
      <c r="B61" s="134">
        <v>0.03</v>
      </c>
      <c r="C61" s="126" t="s">
        <v>17</v>
      </c>
      <c r="D61" s="134">
        <f t="shared" si="1"/>
        <v>59107.333333333336</v>
      </c>
      <c r="E61" s="134">
        <v>1773.22</v>
      </c>
    </row>
    <row r="62" spans="1:5" x14ac:dyDescent="0.25">
      <c r="A62" s="127" t="s">
        <v>251</v>
      </c>
      <c r="B62" s="134">
        <v>0.03</v>
      </c>
      <c r="C62" s="126" t="s">
        <v>17</v>
      </c>
      <c r="D62" s="134">
        <f t="shared" si="1"/>
        <v>49361.666666666664</v>
      </c>
      <c r="E62" s="134">
        <v>1480.85</v>
      </c>
    </row>
    <row r="63" spans="1:5" x14ac:dyDescent="0.25">
      <c r="A63" s="127" t="s">
        <v>117</v>
      </c>
      <c r="B63" s="134">
        <v>0.02</v>
      </c>
      <c r="C63" s="126" t="s">
        <v>17</v>
      </c>
      <c r="D63" s="134">
        <f t="shared" si="1"/>
        <v>45958.5</v>
      </c>
      <c r="E63" s="134">
        <v>919.17</v>
      </c>
    </row>
    <row r="64" spans="1:5" ht="30" x14ac:dyDescent="0.25">
      <c r="A64" s="127" t="s">
        <v>183</v>
      </c>
      <c r="B64" s="134">
        <v>1.8140000000000001</v>
      </c>
      <c r="C64" s="126" t="s">
        <v>16</v>
      </c>
      <c r="D64" s="134">
        <f t="shared" si="1"/>
        <v>1834.3054024255787</v>
      </c>
      <c r="E64" s="134">
        <v>3327.43</v>
      </c>
    </row>
    <row r="65" spans="1:5" ht="30" x14ac:dyDescent="0.25">
      <c r="A65" s="127" t="s">
        <v>252</v>
      </c>
      <c r="B65" s="134">
        <v>80</v>
      </c>
      <c r="C65" s="126" t="s">
        <v>108</v>
      </c>
      <c r="D65" s="134">
        <f t="shared" si="1"/>
        <v>52.354875000000007</v>
      </c>
      <c r="E65" s="134">
        <v>4188.3900000000003</v>
      </c>
    </row>
    <row r="66" spans="1:5" ht="30" x14ac:dyDescent="0.25">
      <c r="A66" s="127" t="s">
        <v>185</v>
      </c>
      <c r="B66" s="134">
        <v>40</v>
      </c>
      <c r="C66" s="126" t="s">
        <v>108</v>
      </c>
      <c r="D66" s="134">
        <f t="shared" si="1"/>
        <v>100.56</v>
      </c>
      <c r="E66" s="134">
        <v>4022.4</v>
      </c>
    </row>
    <row r="67" spans="1:5" x14ac:dyDescent="0.25">
      <c r="A67" s="127" t="s">
        <v>122</v>
      </c>
      <c r="B67" s="134">
        <v>4.3999999999999997E-2</v>
      </c>
      <c r="C67" s="126" t="s">
        <v>15</v>
      </c>
      <c r="D67" s="134">
        <f t="shared" si="1"/>
        <v>51691.36363636364</v>
      </c>
      <c r="E67" s="134">
        <v>2274.42</v>
      </c>
    </row>
    <row r="68" spans="1:5" ht="30" x14ac:dyDescent="0.25">
      <c r="A68" s="127" t="s">
        <v>186</v>
      </c>
      <c r="B68" s="134" t="s">
        <v>278</v>
      </c>
      <c r="C68" s="126" t="s">
        <v>16</v>
      </c>
      <c r="D68" s="134">
        <f>E68</f>
        <v>2705.12</v>
      </c>
      <c r="E68" s="134">
        <v>2705.12</v>
      </c>
    </row>
    <row r="69" spans="1:5" x14ac:dyDescent="0.25">
      <c r="A69" s="127" t="s">
        <v>253</v>
      </c>
      <c r="B69" s="134">
        <v>12</v>
      </c>
      <c r="C69" s="126" t="s">
        <v>254</v>
      </c>
      <c r="D69" s="134">
        <f t="shared" si="1"/>
        <v>239.53333333333333</v>
      </c>
      <c r="E69" s="134">
        <v>2874.4</v>
      </c>
    </row>
    <row r="70" spans="1:5" ht="30" x14ac:dyDescent="0.25">
      <c r="A70" s="127" t="s">
        <v>109</v>
      </c>
      <c r="B70" s="134">
        <v>0.01</v>
      </c>
      <c r="C70" s="126" t="s">
        <v>82</v>
      </c>
      <c r="D70" s="134">
        <f t="shared" si="1"/>
        <v>29825</v>
      </c>
      <c r="E70" s="134">
        <v>298.25</v>
      </c>
    </row>
    <row r="71" spans="1:5" ht="30" x14ac:dyDescent="0.25">
      <c r="A71" s="127" t="s">
        <v>190</v>
      </c>
      <c r="B71" s="134">
        <v>0.04</v>
      </c>
      <c r="C71" s="126" t="s">
        <v>82</v>
      </c>
      <c r="D71" s="134">
        <f t="shared" si="1"/>
        <v>34612.5</v>
      </c>
      <c r="E71" s="134">
        <v>1384.5</v>
      </c>
    </row>
    <row r="72" spans="1:5" ht="30" x14ac:dyDescent="0.25">
      <c r="A72" s="127" t="s">
        <v>115</v>
      </c>
      <c r="B72" s="134">
        <v>1E-3</v>
      </c>
      <c r="C72" s="126" t="s">
        <v>81</v>
      </c>
      <c r="D72" s="134">
        <f t="shared" si="1"/>
        <v>225300</v>
      </c>
      <c r="E72" s="134">
        <v>225.3</v>
      </c>
    </row>
    <row r="73" spans="1:5" s="104" customFormat="1" ht="28.5" x14ac:dyDescent="0.2">
      <c r="A73" s="128" t="s">
        <v>38</v>
      </c>
      <c r="B73" s="133"/>
      <c r="C73" s="133"/>
      <c r="D73" s="133"/>
      <c r="E73" s="133"/>
    </row>
    <row r="74" spans="1:5" ht="30" x14ac:dyDescent="0.25">
      <c r="A74" s="127" t="s">
        <v>57</v>
      </c>
      <c r="B74" s="134" t="s">
        <v>218</v>
      </c>
      <c r="C74" s="126" t="s">
        <v>11</v>
      </c>
      <c r="D74" s="134">
        <f>E74</f>
        <v>10056.950000000001</v>
      </c>
      <c r="E74" s="134">
        <v>10056.950000000001</v>
      </c>
    </row>
    <row r="75" spans="1:5" x14ac:dyDescent="0.25">
      <c r="A75" s="127" t="s">
        <v>273</v>
      </c>
      <c r="B75" s="134" t="s">
        <v>22</v>
      </c>
      <c r="C75" s="126" t="s">
        <v>274</v>
      </c>
      <c r="D75" s="134">
        <f t="shared" ref="D75:D79" si="2">E75</f>
        <v>1100</v>
      </c>
      <c r="E75" s="134">
        <v>1100</v>
      </c>
    </row>
    <row r="76" spans="1:5" s="104" customFormat="1" x14ac:dyDescent="0.2">
      <c r="A76" s="128" t="s">
        <v>78</v>
      </c>
      <c r="B76" s="133"/>
      <c r="C76" s="133"/>
      <c r="D76" s="134"/>
      <c r="E76" s="133"/>
    </row>
    <row r="77" spans="1:5" x14ac:dyDescent="0.25">
      <c r="A77" s="127" t="s">
        <v>79</v>
      </c>
      <c r="B77" s="134" t="s">
        <v>218</v>
      </c>
      <c r="C77" s="126" t="s">
        <v>11</v>
      </c>
      <c r="D77" s="134">
        <f t="shared" si="2"/>
        <v>21600</v>
      </c>
      <c r="E77" s="134">
        <v>21600</v>
      </c>
    </row>
    <row r="78" spans="1:5" s="104" customFormat="1" ht="28.5" x14ac:dyDescent="0.2">
      <c r="A78" s="128" t="s">
        <v>275</v>
      </c>
      <c r="B78" s="133"/>
      <c r="C78" s="133"/>
      <c r="D78" s="134"/>
      <c r="E78" s="133"/>
    </row>
    <row r="79" spans="1:5" x14ac:dyDescent="0.25">
      <c r="A79" s="127" t="s">
        <v>276</v>
      </c>
      <c r="B79" s="134" t="s">
        <v>22</v>
      </c>
      <c r="C79" s="126" t="s">
        <v>11</v>
      </c>
      <c r="D79" s="134">
        <f t="shared" si="2"/>
        <v>2067.7399999999998</v>
      </c>
      <c r="E79" s="134">
        <v>2067.7399999999998</v>
      </c>
    </row>
    <row r="80" spans="1:5" s="28" customFormat="1" x14ac:dyDescent="0.25">
      <c r="A80" s="32" t="s">
        <v>10</v>
      </c>
      <c r="B80" s="37"/>
      <c r="C80" s="37"/>
      <c r="D80" s="57"/>
      <c r="E80" s="58"/>
    </row>
    <row r="81" spans="1:5" s="28" customFormat="1" x14ac:dyDescent="0.25">
      <c r="A81" s="139" t="s">
        <v>282</v>
      </c>
      <c r="B81" s="38"/>
      <c r="C81" s="38"/>
      <c r="D81" s="55"/>
      <c r="E81" s="140">
        <v>4320</v>
      </c>
    </row>
    <row r="82" spans="1:5" s="28" customFormat="1" x14ac:dyDescent="0.25">
      <c r="A82" s="33" t="s">
        <v>70</v>
      </c>
      <c r="B82" s="38" t="s">
        <v>21</v>
      </c>
      <c r="C82" s="38" t="s">
        <v>11</v>
      </c>
      <c r="D82" s="55">
        <f>E82</f>
        <v>29834.423999999995</v>
      </c>
      <c r="E82" s="56">
        <f>SUM(E16:E81)*10%</f>
        <v>29834.423999999995</v>
      </c>
    </row>
    <row r="83" spans="1:5" s="104" customFormat="1" ht="14.25" x14ac:dyDescent="0.2">
      <c r="A83" s="129" t="s">
        <v>24</v>
      </c>
      <c r="B83" s="135"/>
      <c r="C83" s="136"/>
      <c r="D83" s="137"/>
      <c r="E83" s="135">
        <f>SUM(E16:E82)</f>
        <v>328178.66399999993</v>
      </c>
    </row>
    <row r="86" spans="1:5" ht="39.75" customHeight="1" x14ac:dyDescent="0.25">
      <c r="A86" s="216" t="s">
        <v>283</v>
      </c>
      <c r="B86" s="216"/>
      <c r="C86" s="216"/>
      <c r="D86" s="216"/>
      <c r="E86" s="216"/>
    </row>
    <row r="87" spans="1:5" ht="27.75" customHeight="1" x14ac:dyDescent="0.25">
      <c r="A87" s="216" t="s">
        <v>255</v>
      </c>
      <c r="B87" s="216"/>
      <c r="C87" s="216"/>
      <c r="D87" s="216"/>
      <c r="E87" s="216"/>
    </row>
    <row r="88" spans="1:5" ht="24" customHeight="1" x14ac:dyDescent="0.25">
      <c r="A88" s="216" t="s">
        <v>256</v>
      </c>
      <c r="B88" s="216"/>
      <c r="C88" s="216"/>
      <c r="D88" s="216"/>
      <c r="E88" s="216"/>
    </row>
    <row r="89" spans="1:5" ht="30.75" customHeight="1" x14ac:dyDescent="0.25">
      <c r="A89" s="216" t="s">
        <v>257</v>
      </c>
      <c r="B89" s="216"/>
      <c r="C89" s="216"/>
      <c r="D89" s="216"/>
      <c r="E89" s="216"/>
    </row>
    <row r="91" spans="1:5" ht="24.75" customHeight="1" x14ac:dyDescent="0.25"/>
    <row r="92" spans="1:5" ht="18.75" customHeight="1" x14ac:dyDescent="0.25">
      <c r="A92" s="123" t="s">
        <v>284</v>
      </c>
    </row>
    <row r="93" spans="1:5" ht="15.75" customHeight="1" x14ac:dyDescent="0.25">
      <c r="A93" s="124" t="s">
        <v>279</v>
      </c>
    </row>
    <row r="94" spans="1:5" ht="10.5" customHeight="1" x14ac:dyDescent="0.25">
      <c r="B94" s="122"/>
      <c r="D94" s="122" t="s">
        <v>26</v>
      </c>
    </row>
    <row r="96" spans="1:5" x14ac:dyDescent="0.25">
      <c r="A96" s="123" t="s">
        <v>258</v>
      </c>
    </row>
    <row r="97" spans="2:4" ht="10.5" customHeight="1" x14ac:dyDescent="0.25">
      <c r="B97" s="122"/>
      <c r="D97" s="122" t="s">
        <v>26</v>
      </c>
    </row>
    <row r="98" spans="2:4" ht="11.25" customHeight="1" x14ac:dyDescent="0.25"/>
  </sheetData>
  <mergeCells count="10">
    <mergeCell ref="A88:E88"/>
    <mergeCell ref="A89:E89"/>
    <mergeCell ref="A86:E86"/>
    <mergeCell ref="A87:E87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H15" sqref="H15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16384" width="9.140625" style="92"/>
  </cols>
  <sheetData>
    <row r="1" spans="1:19" s="63" customFormat="1" ht="35.25" customHeight="1" x14ac:dyDescent="0.3">
      <c r="A1" s="207" t="s">
        <v>285</v>
      </c>
      <c r="B1" s="207"/>
      <c r="C1" s="207"/>
      <c r="D1" s="207"/>
      <c r="E1" s="207"/>
      <c r="F1" s="207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286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208" t="s">
        <v>139</v>
      </c>
      <c r="B5" s="208"/>
      <c r="C5" s="208"/>
      <c r="D5" s="208"/>
      <c r="E5" s="208"/>
      <c r="F5" s="20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7" t="s">
        <v>140</v>
      </c>
      <c r="B6" s="107">
        <v>4</v>
      </c>
      <c r="C6" s="107" t="s">
        <v>141</v>
      </c>
      <c r="D6" s="138">
        <v>2709.6</v>
      </c>
      <c r="E6" s="107" t="s">
        <v>142</v>
      </c>
      <c r="F6" s="109">
        <v>1230</v>
      </c>
      <c r="G6" s="68"/>
      <c r="H6" s="70"/>
      <c r="I6" s="71"/>
      <c r="J6" s="72"/>
      <c r="K6" s="141"/>
      <c r="L6" s="74"/>
      <c r="M6" s="74"/>
      <c r="N6" s="74"/>
      <c r="O6" s="74"/>
      <c r="P6" s="75"/>
      <c r="Q6" s="209"/>
      <c r="R6" s="210"/>
      <c r="S6" s="76"/>
    </row>
    <row r="7" spans="1:19" s="79" customFormat="1" ht="32.25" customHeight="1" x14ac:dyDescent="0.25">
      <c r="A7" s="107" t="s">
        <v>143</v>
      </c>
      <c r="B7" s="107">
        <v>3</v>
      </c>
      <c r="C7" s="107" t="s">
        <v>144</v>
      </c>
      <c r="D7" s="138">
        <v>0</v>
      </c>
      <c r="E7" s="107" t="s">
        <v>145</v>
      </c>
      <c r="F7" s="109">
        <v>820</v>
      </c>
      <c r="G7" s="68"/>
      <c r="H7" s="70"/>
      <c r="I7" s="71"/>
      <c r="J7" s="72"/>
      <c r="K7" s="141"/>
      <c r="L7" s="74"/>
      <c r="M7" s="74"/>
      <c r="N7" s="74"/>
      <c r="O7" s="74"/>
      <c r="P7" s="75"/>
      <c r="Q7" s="209"/>
      <c r="R7" s="211"/>
      <c r="S7" s="78"/>
    </row>
    <row r="8" spans="1:19" s="79" customFormat="1" ht="47.25" customHeight="1" x14ac:dyDescent="0.25">
      <c r="A8" s="107" t="s">
        <v>146</v>
      </c>
      <c r="B8" s="107">
        <v>48</v>
      </c>
      <c r="C8" s="107" t="s">
        <v>147</v>
      </c>
      <c r="D8" s="109">
        <v>282.89999999999998</v>
      </c>
      <c r="E8" s="107" t="s">
        <v>148</v>
      </c>
      <c r="F8" s="109">
        <v>712.8</v>
      </c>
      <c r="G8" s="68"/>
      <c r="H8" s="70"/>
      <c r="I8" s="71"/>
      <c r="J8" s="72"/>
      <c r="K8" s="141"/>
      <c r="L8" s="74"/>
      <c r="M8" s="74"/>
      <c r="N8" s="74"/>
      <c r="O8" s="74"/>
      <c r="P8" s="75"/>
      <c r="Q8" s="209"/>
      <c r="R8" s="210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41"/>
      <c r="L9" s="74"/>
      <c r="M9" s="74"/>
      <c r="N9" s="74"/>
      <c r="O9" s="74"/>
      <c r="P9" s="68"/>
      <c r="Q9" s="141"/>
      <c r="R9" s="142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4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204" t="s">
        <v>149</v>
      </c>
      <c r="B11" s="205"/>
      <c r="C11" s="205"/>
      <c r="D11" s="205"/>
      <c r="E11" s="206"/>
      <c r="F11" s="86" t="s">
        <v>150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5" customFormat="1" ht="30" customHeight="1" x14ac:dyDescent="0.25">
      <c r="A12" s="194" t="s">
        <v>152</v>
      </c>
      <c r="B12" s="195"/>
      <c r="C12" s="195"/>
      <c r="D12" s="195"/>
      <c r="E12" s="196"/>
      <c r="F12" s="113">
        <v>-51057.395999999775</v>
      </c>
      <c r="G12" s="114"/>
    </row>
    <row r="13" spans="1:19" s="115" customFormat="1" ht="30" customHeight="1" x14ac:dyDescent="0.25">
      <c r="A13" s="194" t="s">
        <v>153</v>
      </c>
      <c r="B13" s="195"/>
      <c r="C13" s="195"/>
      <c r="D13" s="195"/>
      <c r="E13" s="196"/>
      <c r="F13" s="113">
        <v>121844.63</v>
      </c>
    </row>
    <row r="14" spans="1:19" s="115" customFormat="1" ht="30" customHeight="1" x14ac:dyDescent="0.25">
      <c r="A14" s="194" t="s">
        <v>154</v>
      </c>
      <c r="B14" s="195"/>
      <c r="C14" s="195"/>
      <c r="D14" s="195"/>
      <c r="E14" s="196"/>
      <c r="F14" s="116">
        <f>SUM(F15:F17)</f>
        <v>462331.45</v>
      </c>
    </row>
    <row r="15" spans="1:19" s="85" customFormat="1" ht="28.5" customHeight="1" x14ac:dyDescent="0.25">
      <c r="A15" s="201" t="s">
        <v>155</v>
      </c>
      <c r="B15" s="202"/>
      <c r="C15" s="202"/>
      <c r="D15" s="202"/>
      <c r="E15" s="203"/>
      <c r="F15" s="88">
        <f>472610.4-12978.95</f>
        <v>459631.45</v>
      </c>
    </row>
    <row r="16" spans="1:19" s="85" customFormat="1" ht="24.75" hidden="1" customHeight="1" x14ac:dyDescent="0.25">
      <c r="A16" s="201" t="s">
        <v>156</v>
      </c>
      <c r="B16" s="202"/>
      <c r="C16" s="202"/>
      <c r="D16" s="202"/>
      <c r="E16" s="203"/>
      <c r="F16" s="88"/>
    </row>
    <row r="17" spans="1:19" s="85" customFormat="1" ht="30" customHeight="1" x14ac:dyDescent="0.25">
      <c r="A17" s="201" t="s">
        <v>157</v>
      </c>
      <c r="B17" s="202"/>
      <c r="C17" s="202"/>
      <c r="D17" s="202"/>
      <c r="E17" s="203"/>
      <c r="F17" s="88">
        <v>2700</v>
      </c>
    </row>
    <row r="18" spans="1:19" s="115" customFormat="1" ht="30" customHeight="1" x14ac:dyDescent="0.25">
      <c r="A18" s="194" t="s">
        <v>158</v>
      </c>
      <c r="B18" s="195"/>
      <c r="C18" s="195"/>
      <c r="D18" s="195"/>
      <c r="E18" s="196"/>
      <c r="F18" s="116">
        <f>SUM(F19:F21)</f>
        <v>441084.42</v>
      </c>
    </row>
    <row r="19" spans="1:19" s="85" customFormat="1" ht="30" customHeight="1" x14ac:dyDescent="0.25">
      <c r="A19" s="201" t="s">
        <v>155</v>
      </c>
      <c r="B19" s="202"/>
      <c r="C19" s="202"/>
      <c r="D19" s="202"/>
      <c r="E19" s="203"/>
      <c r="F19" s="88">
        <v>438834.42</v>
      </c>
    </row>
    <row r="20" spans="1:19" s="85" customFormat="1" ht="30" hidden="1" customHeight="1" x14ac:dyDescent="0.25">
      <c r="A20" s="201" t="s">
        <v>156</v>
      </c>
      <c r="B20" s="202"/>
      <c r="C20" s="202"/>
      <c r="D20" s="202"/>
      <c r="E20" s="203"/>
      <c r="F20" s="88"/>
    </row>
    <row r="21" spans="1:19" s="89" customFormat="1" ht="30" customHeight="1" x14ac:dyDescent="0.2">
      <c r="A21" s="201" t="s">
        <v>157</v>
      </c>
      <c r="B21" s="202"/>
      <c r="C21" s="202"/>
      <c r="D21" s="202"/>
      <c r="E21" s="203"/>
      <c r="F21" s="88">
        <v>2250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7" customFormat="1" ht="30" customHeight="1" x14ac:dyDescent="0.25">
      <c r="A22" s="194" t="s">
        <v>159</v>
      </c>
      <c r="B22" s="195"/>
      <c r="C22" s="195"/>
      <c r="D22" s="195"/>
      <c r="E22" s="196"/>
      <c r="F22" s="116">
        <f>F12+F18</f>
        <v>390027.02400000021</v>
      </c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</row>
    <row r="23" spans="1:19" s="117" customFormat="1" ht="30" customHeight="1" x14ac:dyDescent="0.25">
      <c r="A23" s="194" t="s">
        <v>160</v>
      </c>
      <c r="B23" s="195"/>
      <c r="C23" s="195"/>
      <c r="D23" s="195"/>
      <c r="E23" s="196"/>
      <c r="F23" s="116">
        <f>Лист1!E79</f>
        <v>412218.91699999996</v>
      </c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</row>
    <row r="24" spans="1:19" s="117" customFormat="1" ht="30" customHeight="1" x14ac:dyDescent="0.25">
      <c r="A24" s="194" t="s">
        <v>287</v>
      </c>
      <c r="B24" s="195"/>
      <c r="C24" s="195"/>
      <c r="D24" s="195"/>
      <c r="E24" s="196"/>
      <c r="F24" s="116">
        <f>F22-F23</f>
        <v>-22191.892999999749</v>
      </c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</row>
    <row r="25" spans="1:19" s="117" customFormat="1" ht="30" customHeight="1" x14ac:dyDescent="0.25">
      <c r="A25" s="194" t="s">
        <v>162</v>
      </c>
      <c r="B25" s="195"/>
      <c r="C25" s="195"/>
      <c r="D25" s="195"/>
      <c r="E25" s="196"/>
      <c r="F25" s="113">
        <f>F13+F14-F18</f>
        <v>143091.66000000009</v>
      </c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64.5" customHeight="1" x14ac:dyDescent="0.2">
      <c r="A27" s="193" t="s">
        <v>163</v>
      </c>
      <c r="B27" s="193"/>
      <c r="C27" s="193"/>
      <c r="D27" s="193"/>
    </row>
    <row r="28" spans="1:19" s="63" customFormat="1" ht="21.75" customHeight="1" x14ac:dyDescent="0.25">
      <c r="A28" s="197" t="s">
        <v>164</v>
      </c>
      <c r="B28" s="197"/>
      <c r="C28" s="197"/>
      <c r="D28" s="197"/>
    </row>
    <row r="29" spans="1:19" s="63" customFormat="1" ht="22.5" customHeight="1" x14ac:dyDescent="0.25">
      <c r="A29" s="193" t="s">
        <v>44</v>
      </c>
      <c r="B29" s="193"/>
      <c r="C29" s="193"/>
      <c r="D29" s="193"/>
    </row>
    <row r="30" spans="1:19" s="63" customFormat="1" ht="22.5" customHeight="1" x14ac:dyDescent="0.25">
      <c r="A30" s="193" t="s">
        <v>45</v>
      </c>
      <c r="B30" s="193"/>
      <c r="C30" s="193"/>
      <c r="D30" s="6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4"/>
  <sheetViews>
    <sheetView view="pageBreakPreview" topLeftCell="A12" zoomScaleNormal="100" zoomScaleSheetLayoutView="100" workbookViewId="0">
      <selection activeCell="A22" sqref="A22:E22"/>
    </sheetView>
  </sheetViews>
  <sheetFormatPr defaultRowHeight="15" x14ac:dyDescent="0.25"/>
  <cols>
    <col min="1" max="1" width="56.7109375" style="144" customWidth="1"/>
    <col min="2" max="2" width="13.85546875" style="144" customWidth="1"/>
    <col min="3" max="3" width="12.140625" style="144" customWidth="1"/>
    <col min="4" max="4" width="14.28515625" style="144" customWidth="1"/>
    <col min="5" max="5" width="14.7109375" style="144" customWidth="1"/>
    <col min="6" max="255" width="8.140625" style="144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44" customFormat="1" ht="23.25" customHeight="1" x14ac:dyDescent="0.25">
      <c r="A1" s="217"/>
      <c r="B1" s="217"/>
      <c r="C1" s="217"/>
      <c r="D1" s="217"/>
      <c r="E1" s="217"/>
    </row>
    <row r="2" spans="1:5" s="144" customFormat="1" x14ac:dyDescent="0.25">
      <c r="A2" s="217" t="s">
        <v>223</v>
      </c>
      <c r="B2" s="217"/>
      <c r="C2" s="217"/>
      <c r="D2" s="217"/>
      <c r="E2" s="217"/>
    </row>
    <row r="3" spans="1:5" s="144" customFormat="1" ht="15.75" customHeight="1" x14ac:dyDescent="0.25">
      <c r="B3" s="217" t="s">
        <v>277</v>
      </c>
      <c r="C3" s="217"/>
      <c r="D3" s="217"/>
      <c r="E3" s="217"/>
    </row>
    <row r="4" spans="1:5" s="144" customFormat="1" x14ac:dyDescent="0.25">
      <c r="A4" s="218" t="s">
        <v>224</v>
      </c>
      <c r="B4" s="218"/>
      <c r="C4" s="218"/>
      <c r="D4" s="218"/>
      <c r="E4" s="218"/>
    </row>
    <row r="5" spans="1:5" s="144" customFormat="1" x14ac:dyDescent="0.25">
      <c r="A5" s="218" t="s">
        <v>225</v>
      </c>
      <c r="B5" s="218"/>
      <c r="C5" s="218"/>
      <c r="D5" s="218"/>
      <c r="E5" s="218"/>
    </row>
    <row r="6" spans="1:5" s="144" customFormat="1" ht="26.25" customHeight="1" x14ac:dyDescent="0.25">
      <c r="A6" s="217" t="s">
        <v>226</v>
      </c>
      <c r="B6" s="217"/>
      <c r="C6" s="217"/>
      <c r="D6" s="217"/>
      <c r="E6" s="144" t="s">
        <v>288</v>
      </c>
    </row>
    <row r="7" spans="1:5" s="144" customFormat="1" x14ac:dyDescent="0.25">
      <c r="A7" s="217"/>
      <c r="B7" s="217"/>
      <c r="C7" s="217"/>
      <c r="D7" s="217"/>
      <c r="E7" s="217"/>
    </row>
    <row r="8" spans="1:5" s="144" customFormat="1" ht="28.5" customHeight="1" x14ac:dyDescent="0.25">
      <c r="A8" s="219" t="s">
        <v>259</v>
      </c>
      <c r="B8" s="219"/>
      <c r="C8" s="219"/>
      <c r="D8" s="219"/>
      <c r="E8" s="219"/>
    </row>
    <row r="9" spans="1:5" s="144" customFormat="1" ht="29.25" customHeight="1" x14ac:dyDescent="0.25">
      <c r="A9" s="219" t="s">
        <v>228</v>
      </c>
      <c r="B9" s="219"/>
      <c r="C9" s="219"/>
      <c r="D9" s="219"/>
      <c r="E9" s="219"/>
    </row>
    <row r="10" spans="1:5" s="144" customFormat="1" ht="30" customHeight="1" x14ac:dyDescent="0.25">
      <c r="A10" s="219" t="s">
        <v>229</v>
      </c>
      <c r="B10" s="219"/>
      <c r="C10" s="219"/>
      <c r="D10" s="219"/>
      <c r="E10" s="219"/>
    </row>
    <row r="11" spans="1:5" s="144" customFormat="1" ht="30" customHeight="1" x14ac:dyDescent="0.25">
      <c r="A11" s="219" t="s">
        <v>230</v>
      </c>
      <c r="B11" s="219"/>
      <c r="C11" s="219"/>
      <c r="D11" s="219"/>
      <c r="E11" s="219"/>
    </row>
    <row r="12" spans="1:5" s="144" customFormat="1" ht="29.25" customHeight="1" x14ac:dyDescent="0.25">
      <c r="A12" s="219" t="s">
        <v>231</v>
      </c>
      <c r="B12" s="219"/>
      <c r="C12" s="219"/>
      <c r="D12" s="219"/>
      <c r="E12" s="219"/>
    </row>
    <row r="13" spans="1:5" s="144" customFormat="1" ht="28.5" customHeight="1" x14ac:dyDescent="0.25">
      <c r="A13" s="219" t="s">
        <v>232</v>
      </c>
      <c r="B13" s="219"/>
      <c r="C13" s="219"/>
      <c r="D13" s="219"/>
      <c r="E13" s="219"/>
    </row>
    <row r="14" spans="1:5" s="144" customFormat="1" ht="15.75" customHeight="1" x14ac:dyDescent="0.25">
      <c r="A14" s="217"/>
      <c r="B14" s="217"/>
      <c r="C14" s="217"/>
      <c r="D14" s="217"/>
      <c r="E14" s="217"/>
    </row>
    <row r="15" spans="1:5" s="144" customFormat="1" ht="135" x14ac:dyDescent="0.25">
      <c r="A15" s="145" t="s">
        <v>2</v>
      </c>
      <c r="B15" s="146" t="s">
        <v>234</v>
      </c>
      <c r="C15" s="146" t="s">
        <v>0</v>
      </c>
      <c r="D15" s="146" t="s">
        <v>233</v>
      </c>
      <c r="E15" s="146" t="s">
        <v>1</v>
      </c>
    </row>
    <row r="16" spans="1:5" s="144" customFormat="1" x14ac:dyDescent="0.25">
      <c r="A16" s="155" t="s">
        <v>8</v>
      </c>
      <c r="B16" s="147"/>
      <c r="C16" s="147"/>
      <c r="D16" s="147"/>
      <c r="E16" s="147"/>
    </row>
    <row r="17" spans="1:5" s="144" customFormat="1" x14ac:dyDescent="0.25">
      <c r="A17" s="145" t="s">
        <v>54</v>
      </c>
      <c r="B17" s="148" t="s">
        <v>21</v>
      </c>
      <c r="C17" s="148" t="s">
        <v>11</v>
      </c>
      <c r="D17" s="148">
        <v>0.13</v>
      </c>
      <c r="E17" s="148">
        <v>4226.9799999999996</v>
      </c>
    </row>
    <row r="18" spans="1:5" s="144" customFormat="1" ht="28.5" x14ac:dyDescent="0.25">
      <c r="A18" s="155" t="s">
        <v>235</v>
      </c>
      <c r="B18" s="147"/>
      <c r="C18" s="147"/>
      <c r="D18" s="147"/>
      <c r="E18" s="147"/>
    </row>
    <row r="19" spans="1:5" s="144" customFormat="1" x14ac:dyDescent="0.25">
      <c r="A19" s="145" t="s">
        <v>289</v>
      </c>
      <c r="B19" s="148" t="s">
        <v>22</v>
      </c>
      <c r="C19" s="148" t="s">
        <v>12</v>
      </c>
      <c r="D19" s="148">
        <f>E19</f>
        <v>965.06</v>
      </c>
      <c r="E19" s="148">
        <v>965.06</v>
      </c>
    </row>
    <row r="20" spans="1:5" s="144" customFormat="1" x14ac:dyDescent="0.25">
      <c r="A20" s="145" t="s">
        <v>290</v>
      </c>
      <c r="B20" s="148" t="s">
        <v>22</v>
      </c>
      <c r="C20" s="148" t="s">
        <v>12</v>
      </c>
      <c r="D20" s="148">
        <f t="shared" ref="D20:D31" si="0">E20</f>
        <v>13579.2</v>
      </c>
      <c r="E20" s="148">
        <v>13579.2</v>
      </c>
    </row>
    <row r="21" spans="1:5" s="144" customFormat="1" x14ac:dyDescent="0.25">
      <c r="A21" s="145" t="s">
        <v>166</v>
      </c>
      <c r="B21" s="148" t="s">
        <v>22</v>
      </c>
      <c r="C21" s="148" t="s">
        <v>20</v>
      </c>
      <c r="D21" s="148">
        <f t="shared" si="0"/>
        <v>2209.5100000000002</v>
      </c>
      <c r="E21" s="148">
        <v>2209.5100000000002</v>
      </c>
    </row>
    <row r="22" spans="1:5" s="144" customFormat="1" ht="30" x14ac:dyDescent="0.25">
      <c r="A22" s="145" t="s">
        <v>167</v>
      </c>
      <c r="B22" s="148" t="s">
        <v>22</v>
      </c>
      <c r="C22" s="148" t="s">
        <v>81</v>
      </c>
      <c r="D22" s="148">
        <f t="shared" si="0"/>
        <v>1551.19</v>
      </c>
      <c r="E22" s="148">
        <v>1551.19</v>
      </c>
    </row>
    <row r="23" spans="1:5" s="144" customFormat="1" ht="30" x14ac:dyDescent="0.25">
      <c r="A23" s="145" t="s">
        <v>291</v>
      </c>
      <c r="B23" s="148" t="s">
        <v>22</v>
      </c>
      <c r="C23" s="148" t="s">
        <v>81</v>
      </c>
      <c r="D23" s="148">
        <f t="shared" si="0"/>
        <v>1382.03</v>
      </c>
      <c r="E23" s="148">
        <v>1382.03</v>
      </c>
    </row>
    <row r="24" spans="1:5" s="144" customFormat="1" x14ac:dyDescent="0.25">
      <c r="A24" s="145" t="s">
        <v>236</v>
      </c>
      <c r="B24" s="148" t="s">
        <v>219</v>
      </c>
      <c r="C24" s="148" t="s">
        <v>12</v>
      </c>
      <c r="D24" s="148">
        <f t="shared" si="0"/>
        <v>137539.29999999999</v>
      </c>
      <c r="E24" s="148">
        <v>137539.29999999999</v>
      </c>
    </row>
    <row r="25" spans="1:5" s="144" customFormat="1" x14ac:dyDescent="0.25">
      <c r="A25" s="145" t="s">
        <v>237</v>
      </c>
      <c r="B25" s="148" t="s">
        <v>219</v>
      </c>
      <c r="C25" s="148" t="s">
        <v>12</v>
      </c>
      <c r="D25" s="148">
        <f t="shared" si="0"/>
        <v>3794.5</v>
      </c>
      <c r="E25" s="148">
        <v>3794.5</v>
      </c>
    </row>
    <row r="26" spans="1:5" s="144" customFormat="1" x14ac:dyDescent="0.25">
      <c r="A26" s="155" t="s">
        <v>292</v>
      </c>
      <c r="B26" s="147"/>
      <c r="C26" s="147"/>
      <c r="D26" s="148"/>
      <c r="E26" s="147"/>
    </row>
    <row r="27" spans="1:5" s="144" customFormat="1" x14ac:dyDescent="0.25">
      <c r="A27" s="145" t="s">
        <v>293</v>
      </c>
      <c r="B27" s="148" t="s">
        <v>218</v>
      </c>
      <c r="C27" s="148" t="s">
        <v>11</v>
      </c>
      <c r="D27" s="148">
        <f t="shared" si="0"/>
        <v>1283.04</v>
      </c>
      <c r="E27" s="148">
        <v>1283.04</v>
      </c>
    </row>
    <row r="28" spans="1:5" s="144" customFormat="1" ht="28.5" x14ac:dyDescent="0.25">
      <c r="A28" s="155" t="s">
        <v>91</v>
      </c>
      <c r="B28" s="147"/>
      <c r="C28" s="147"/>
      <c r="D28" s="148"/>
      <c r="E28" s="147"/>
    </row>
    <row r="29" spans="1:5" s="144" customFormat="1" ht="30" x14ac:dyDescent="0.25">
      <c r="A29" s="145" t="s">
        <v>170</v>
      </c>
      <c r="B29" s="148" t="s">
        <v>22</v>
      </c>
      <c r="C29" s="148" t="s">
        <v>11</v>
      </c>
      <c r="D29" s="148">
        <f t="shared" si="0"/>
        <v>53546.83</v>
      </c>
      <c r="E29" s="148">
        <v>53546.83</v>
      </c>
    </row>
    <row r="30" spans="1:5" s="144" customFormat="1" x14ac:dyDescent="0.25">
      <c r="A30" s="155" t="s">
        <v>92</v>
      </c>
      <c r="B30" s="147"/>
      <c r="C30" s="147"/>
      <c r="D30" s="148"/>
      <c r="E30" s="147"/>
    </row>
    <row r="31" spans="1:5" s="144" customFormat="1" x14ac:dyDescent="0.25">
      <c r="A31" s="145" t="s">
        <v>171</v>
      </c>
      <c r="B31" s="148" t="s">
        <v>218</v>
      </c>
      <c r="C31" s="148" t="s">
        <v>239</v>
      </c>
      <c r="D31" s="148">
        <f t="shared" si="0"/>
        <v>10200</v>
      </c>
      <c r="E31" s="148">
        <v>10200</v>
      </c>
    </row>
    <row r="32" spans="1:5" s="144" customFormat="1" ht="28.5" x14ac:dyDescent="0.25">
      <c r="A32" s="155" t="s">
        <v>240</v>
      </c>
      <c r="B32" s="147"/>
      <c r="C32" s="147"/>
      <c r="D32" s="147"/>
      <c r="E32" s="147"/>
    </row>
    <row r="33" spans="1:5" s="144" customFormat="1" x14ac:dyDescent="0.25">
      <c r="A33" s="145" t="s">
        <v>294</v>
      </c>
      <c r="B33" s="148">
        <v>1</v>
      </c>
      <c r="C33" s="148" t="s">
        <v>15</v>
      </c>
      <c r="D33" s="148">
        <f>E33</f>
        <v>724.61</v>
      </c>
      <c r="E33" s="148">
        <v>724.61</v>
      </c>
    </row>
    <row r="34" spans="1:5" s="144" customFormat="1" ht="30" x14ac:dyDescent="0.25">
      <c r="A34" s="145" t="s">
        <v>295</v>
      </c>
      <c r="B34" s="148" t="s">
        <v>22</v>
      </c>
      <c r="C34" s="148" t="s">
        <v>16</v>
      </c>
      <c r="D34" s="148">
        <f t="shared" ref="D34:D70" si="1">E34</f>
        <v>3640.05</v>
      </c>
      <c r="E34" s="148">
        <v>3640.05</v>
      </c>
    </row>
    <row r="35" spans="1:5" s="144" customFormat="1" ht="30" x14ac:dyDescent="0.25">
      <c r="A35" s="145" t="s">
        <v>296</v>
      </c>
      <c r="B35" s="148">
        <v>0.01</v>
      </c>
      <c r="C35" s="148" t="s">
        <v>17</v>
      </c>
      <c r="D35" s="148">
        <f t="shared" si="1"/>
        <v>304.07</v>
      </c>
      <c r="E35" s="148">
        <v>304.07</v>
      </c>
    </row>
    <row r="36" spans="1:5" s="144" customFormat="1" ht="30" x14ac:dyDescent="0.25">
      <c r="A36" s="145" t="s">
        <v>297</v>
      </c>
      <c r="B36" s="148">
        <v>1</v>
      </c>
      <c r="C36" s="148" t="s">
        <v>298</v>
      </c>
      <c r="D36" s="148">
        <f t="shared" si="1"/>
        <v>1220.49</v>
      </c>
      <c r="E36" s="148">
        <v>1220.49</v>
      </c>
    </row>
    <row r="37" spans="1:5" s="144" customFormat="1" ht="30" x14ac:dyDescent="0.25">
      <c r="A37" s="145" t="s">
        <v>299</v>
      </c>
      <c r="B37" s="148">
        <v>1</v>
      </c>
      <c r="C37" s="148" t="s">
        <v>298</v>
      </c>
      <c r="D37" s="148">
        <f t="shared" si="1"/>
        <v>1452.34</v>
      </c>
      <c r="E37" s="148">
        <v>1452.34</v>
      </c>
    </row>
    <row r="38" spans="1:5" s="144" customFormat="1" x14ac:dyDescent="0.25">
      <c r="A38" s="145" t="s">
        <v>300</v>
      </c>
      <c r="B38" s="148">
        <v>4</v>
      </c>
      <c r="C38" s="148" t="s">
        <v>103</v>
      </c>
      <c r="D38" s="148">
        <f t="shared" si="1"/>
        <v>404.7</v>
      </c>
      <c r="E38" s="148">
        <v>404.7</v>
      </c>
    </row>
    <row r="39" spans="1:5" s="144" customFormat="1" x14ac:dyDescent="0.25">
      <c r="A39" s="145" t="s">
        <v>58</v>
      </c>
      <c r="B39" s="148">
        <v>1</v>
      </c>
      <c r="C39" s="148" t="s">
        <v>14</v>
      </c>
      <c r="D39" s="148">
        <f t="shared" si="1"/>
        <v>1012.36</v>
      </c>
      <c r="E39" s="148">
        <v>1012.36</v>
      </c>
    </row>
    <row r="40" spans="1:5" s="144" customFormat="1" x14ac:dyDescent="0.25">
      <c r="A40" s="145" t="s">
        <v>301</v>
      </c>
      <c r="B40" s="148">
        <v>0.17</v>
      </c>
      <c r="C40" s="148" t="s">
        <v>16</v>
      </c>
      <c r="D40" s="148">
        <f t="shared" si="1"/>
        <v>308.33</v>
      </c>
      <c r="E40" s="148">
        <v>308.33</v>
      </c>
    </row>
    <row r="41" spans="1:5" s="144" customFormat="1" x14ac:dyDescent="0.25">
      <c r="A41" s="145" t="s">
        <v>175</v>
      </c>
      <c r="B41" s="148">
        <v>0.27</v>
      </c>
      <c r="C41" s="148" t="s">
        <v>16</v>
      </c>
      <c r="D41" s="148">
        <f t="shared" si="1"/>
        <v>542.09</v>
      </c>
      <c r="E41" s="148">
        <v>542.09</v>
      </c>
    </row>
    <row r="42" spans="1:5" s="144" customFormat="1" x14ac:dyDescent="0.25">
      <c r="A42" s="145" t="s">
        <v>302</v>
      </c>
      <c r="B42" s="148">
        <v>2</v>
      </c>
      <c r="C42" s="148" t="s">
        <v>303</v>
      </c>
      <c r="D42" s="148">
        <f t="shared" si="1"/>
        <v>2228.96</v>
      </c>
      <c r="E42" s="148">
        <v>2228.96</v>
      </c>
    </row>
    <row r="43" spans="1:5" s="144" customFormat="1" ht="30" x14ac:dyDescent="0.25">
      <c r="A43" s="145" t="s">
        <v>265</v>
      </c>
      <c r="B43" s="148">
        <v>0.1</v>
      </c>
      <c r="C43" s="148" t="s">
        <v>16</v>
      </c>
      <c r="D43" s="148">
        <f t="shared" si="1"/>
        <v>400.72</v>
      </c>
      <c r="E43" s="148">
        <v>400.72</v>
      </c>
    </row>
    <row r="44" spans="1:5" s="144" customFormat="1" ht="30" x14ac:dyDescent="0.25">
      <c r="A44" s="145" t="s">
        <v>304</v>
      </c>
      <c r="B44" s="148">
        <v>0.27</v>
      </c>
      <c r="C44" s="148" t="s">
        <v>16</v>
      </c>
      <c r="D44" s="148">
        <f t="shared" si="1"/>
        <v>1205.9100000000001</v>
      </c>
      <c r="E44" s="148">
        <v>1205.9100000000001</v>
      </c>
    </row>
    <row r="45" spans="1:5" s="144" customFormat="1" x14ac:dyDescent="0.25">
      <c r="A45" s="145" t="s">
        <v>75</v>
      </c>
      <c r="B45" s="148">
        <v>0.02</v>
      </c>
      <c r="C45" s="148" t="s">
        <v>76</v>
      </c>
      <c r="D45" s="148">
        <f t="shared" si="1"/>
        <v>604.75</v>
      </c>
      <c r="E45" s="148">
        <v>604.75</v>
      </c>
    </row>
    <row r="46" spans="1:5" s="144" customFormat="1" ht="30" x14ac:dyDescent="0.25">
      <c r="A46" s="145" t="s">
        <v>59</v>
      </c>
      <c r="B46" s="148">
        <v>3.625</v>
      </c>
      <c r="C46" s="148" t="s">
        <v>16</v>
      </c>
      <c r="D46" s="148">
        <f t="shared" si="1"/>
        <v>7318.17</v>
      </c>
      <c r="E46" s="148">
        <v>7318.17</v>
      </c>
    </row>
    <row r="47" spans="1:5" s="144" customFormat="1" x14ac:dyDescent="0.25">
      <c r="A47" s="145" t="s">
        <v>305</v>
      </c>
      <c r="B47" s="148">
        <v>4</v>
      </c>
      <c r="C47" s="148" t="s">
        <v>108</v>
      </c>
      <c r="D47" s="148">
        <f t="shared" si="1"/>
        <v>1764.91</v>
      </c>
      <c r="E47" s="148">
        <v>1764.91</v>
      </c>
    </row>
    <row r="48" spans="1:5" s="144" customFormat="1" x14ac:dyDescent="0.25">
      <c r="A48" s="145" t="s">
        <v>77</v>
      </c>
      <c r="B48" s="148">
        <v>0.46</v>
      </c>
      <c r="C48" s="148" t="s">
        <v>15</v>
      </c>
      <c r="D48" s="148">
        <f t="shared" si="1"/>
        <v>7885.71</v>
      </c>
      <c r="E48" s="148">
        <v>7885.71</v>
      </c>
    </row>
    <row r="49" spans="1:5" s="144" customFormat="1" x14ac:dyDescent="0.25">
      <c r="A49" s="145" t="s">
        <v>306</v>
      </c>
      <c r="B49" s="148">
        <v>1</v>
      </c>
      <c r="C49" s="148" t="s">
        <v>298</v>
      </c>
      <c r="D49" s="148">
        <f t="shared" si="1"/>
        <v>1142.92</v>
      </c>
      <c r="E49" s="148">
        <v>1142.92</v>
      </c>
    </row>
    <row r="50" spans="1:5" s="144" customFormat="1" ht="30" x14ac:dyDescent="0.25">
      <c r="A50" s="145" t="s">
        <v>62</v>
      </c>
      <c r="B50" s="148">
        <v>4</v>
      </c>
      <c r="C50" s="148" t="s">
        <v>18</v>
      </c>
      <c r="D50" s="148">
        <f t="shared" si="1"/>
        <v>1008.69</v>
      </c>
      <c r="E50" s="148">
        <v>1008.69</v>
      </c>
    </row>
    <row r="51" spans="1:5" s="144" customFormat="1" x14ac:dyDescent="0.25">
      <c r="A51" s="145" t="s">
        <v>307</v>
      </c>
      <c r="B51" s="148">
        <v>2</v>
      </c>
      <c r="C51" s="148" t="s">
        <v>103</v>
      </c>
      <c r="D51" s="148">
        <f t="shared" si="1"/>
        <v>162.02000000000001</v>
      </c>
      <c r="E51" s="148">
        <v>162.02000000000001</v>
      </c>
    </row>
    <row r="52" spans="1:5" s="144" customFormat="1" x14ac:dyDescent="0.25">
      <c r="A52" s="145" t="s">
        <v>243</v>
      </c>
      <c r="B52" s="148">
        <v>1</v>
      </c>
      <c r="C52" s="148" t="s">
        <v>13</v>
      </c>
      <c r="D52" s="148">
        <f t="shared" si="1"/>
        <v>7183.98</v>
      </c>
      <c r="E52" s="148">
        <v>7183.98</v>
      </c>
    </row>
    <row r="53" spans="1:5" s="144" customFormat="1" x14ac:dyDescent="0.25">
      <c r="A53" s="145" t="s">
        <v>112</v>
      </c>
      <c r="B53" s="148" t="s">
        <v>20</v>
      </c>
      <c r="C53" s="148" t="s">
        <v>14</v>
      </c>
      <c r="D53" s="148">
        <f t="shared" si="1"/>
        <v>11647.16</v>
      </c>
      <c r="E53" s="148">
        <v>11647.16</v>
      </c>
    </row>
    <row r="54" spans="1:5" s="144" customFormat="1" ht="30" x14ac:dyDescent="0.25">
      <c r="A54" s="145" t="s">
        <v>245</v>
      </c>
      <c r="B54" s="148">
        <v>1</v>
      </c>
      <c r="C54" s="148" t="s">
        <v>19</v>
      </c>
      <c r="D54" s="148">
        <f t="shared" si="1"/>
        <v>868.12</v>
      </c>
      <c r="E54" s="148">
        <v>868.12</v>
      </c>
    </row>
    <row r="55" spans="1:5" s="144" customFormat="1" ht="30" x14ac:dyDescent="0.25">
      <c r="A55" s="145" t="s">
        <v>246</v>
      </c>
      <c r="B55" s="148">
        <v>0.01</v>
      </c>
      <c r="C55" s="148" t="s">
        <v>19</v>
      </c>
      <c r="D55" s="148">
        <f t="shared" si="1"/>
        <v>304.24</v>
      </c>
      <c r="E55" s="148">
        <v>304.24</v>
      </c>
    </row>
    <row r="56" spans="1:5" s="144" customFormat="1" x14ac:dyDescent="0.25">
      <c r="A56" s="145" t="s">
        <v>65</v>
      </c>
      <c r="B56" s="148">
        <v>31</v>
      </c>
      <c r="C56" s="148" t="s">
        <v>19</v>
      </c>
      <c r="D56" s="148">
        <f t="shared" si="1"/>
        <v>9295.77</v>
      </c>
      <c r="E56" s="148">
        <v>9295.77</v>
      </c>
    </row>
    <row r="57" spans="1:5" s="144" customFormat="1" ht="28.5" x14ac:dyDescent="0.25">
      <c r="A57" s="155" t="s">
        <v>247</v>
      </c>
      <c r="B57" s="147"/>
      <c r="C57" s="147"/>
      <c r="D57" s="148"/>
      <c r="E57" s="147"/>
    </row>
    <row r="58" spans="1:5" s="144" customFormat="1" ht="30" x14ac:dyDescent="0.25">
      <c r="A58" s="145" t="s">
        <v>308</v>
      </c>
      <c r="B58" s="148">
        <v>0.01</v>
      </c>
      <c r="C58" s="148" t="s">
        <v>17</v>
      </c>
      <c r="D58" s="148">
        <f t="shared" si="1"/>
        <v>422.59</v>
      </c>
      <c r="E58" s="148">
        <v>422.59</v>
      </c>
    </row>
    <row r="59" spans="1:5" s="144" customFormat="1" x14ac:dyDescent="0.25">
      <c r="A59" s="145" t="s">
        <v>203</v>
      </c>
      <c r="B59" s="148">
        <v>0.17399999999999999</v>
      </c>
      <c r="C59" s="148" t="s">
        <v>81</v>
      </c>
      <c r="D59" s="148">
        <f t="shared" si="1"/>
        <v>3608.79</v>
      </c>
      <c r="E59" s="148">
        <v>3608.79</v>
      </c>
    </row>
    <row r="60" spans="1:5" s="144" customFormat="1" ht="30" x14ac:dyDescent="0.25">
      <c r="A60" s="145" t="s">
        <v>309</v>
      </c>
      <c r="B60" s="148">
        <v>0.02</v>
      </c>
      <c r="C60" s="148" t="s">
        <v>17</v>
      </c>
      <c r="D60" s="148">
        <f t="shared" si="1"/>
        <v>2912.9</v>
      </c>
      <c r="E60" s="148">
        <v>2912.9</v>
      </c>
    </row>
    <row r="61" spans="1:5" s="144" customFormat="1" ht="30" x14ac:dyDescent="0.25">
      <c r="A61" s="145" t="s">
        <v>295</v>
      </c>
      <c r="B61" s="148" t="s">
        <v>22</v>
      </c>
      <c r="C61" s="148" t="s">
        <v>16</v>
      </c>
      <c r="D61" s="148">
        <f t="shared" si="1"/>
        <v>3034.38</v>
      </c>
      <c r="E61" s="148">
        <v>3034.38</v>
      </c>
    </row>
    <row r="62" spans="1:5" s="144" customFormat="1" ht="30" x14ac:dyDescent="0.25">
      <c r="A62" s="145" t="s">
        <v>310</v>
      </c>
      <c r="B62" s="148">
        <v>3.72</v>
      </c>
      <c r="C62" s="148" t="s">
        <v>12</v>
      </c>
      <c r="D62" s="148">
        <f t="shared" si="1"/>
        <v>1168.6600000000001</v>
      </c>
      <c r="E62" s="148">
        <v>1168.6600000000001</v>
      </c>
    </row>
    <row r="63" spans="1:5" s="144" customFormat="1" x14ac:dyDescent="0.25">
      <c r="A63" s="145" t="s">
        <v>311</v>
      </c>
      <c r="B63" s="148">
        <v>0.1</v>
      </c>
      <c r="C63" s="148" t="s">
        <v>180</v>
      </c>
      <c r="D63" s="148">
        <f t="shared" si="1"/>
        <v>225.04</v>
      </c>
      <c r="E63" s="148">
        <v>225.04</v>
      </c>
    </row>
    <row r="64" spans="1:5" s="144" customFormat="1" ht="30" x14ac:dyDescent="0.25">
      <c r="A64" s="145" t="s">
        <v>66</v>
      </c>
      <c r="B64" s="148">
        <v>1.81</v>
      </c>
      <c r="C64" s="148" t="s">
        <v>16</v>
      </c>
      <c r="D64" s="148">
        <f t="shared" si="1"/>
        <v>3666.22</v>
      </c>
      <c r="E64" s="148">
        <v>3666.22</v>
      </c>
    </row>
    <row r="65" spans="1:5" s="144" customFormat="1" ht="30" x14ac:dyDescent="0.25">
      <c r="A65" s="145" t="s">
        <v>183</v>
      </c>
      <c r="B65" s="148">
        <v>1.8149999999999999</v>
      </c>
      <c r="C65" s="148" t="s">
        <v>16</v>
      </c>
      <c r="D65" s="148">
        <f t="shared" si="1"/>
        <v>3644.38</v>
      </c>
      <c r="E65" s="148">
        <v>3644.38</v>
      </c>
    </row>
    <row r="66" spans="1:5" s="144" customFormat="1" x14ac:dyDescent="0.25">
      <c r="A66" s="145" t="s">
        <v>312</v>
      </c>
      <c r="B66" s="148">
        <v>0.17</v>
      </c>
      <c r="C66" s="148" t="s">
        <v>16</v>
      </c>
      <c r="D66" s="148">
        <f t="shared" si="1"/>
        <v>638.78</v>
      </c>
      <c r="E66" s="148">
        <v>638.78</v>
      </c>
    </row>
    <row r="67" spans="1:5" s="144" customFormat="1" x14ac:dyDescent="0.25">
      <c r="A67" s="145" t="s">
        <v>313</v>
      </c>
      <c r="B67" s="148">
        <v>230</v>
      </c>
      <c r="C67" s="148" t="s">
        <v>67</v>
      </c>
      <c r="D67" s="148">
        <f t="shared" si="1"/>
        <v>15492.76</v>
      </c>
      <c r="E67" s="148">
        <v>15492.76</v>
      </c>
    </row>
    <row r="68" spans="1:5" s="144" customFormat="1" ht="30" x14ac:dyDescent="0.25">
      <c r="A68" s="145" t="s">
        <v>252</v>
      </c>
      <c r="B68" s="148">
        <v>170</v>
      </c>
      <c r="C68" s="148" t="s">
        <v>108</v>
      </c>
      <c r="D68" s="148">
        <f t="shared" si="1"/>
        <v>9889.26</v>
      </c>
      <c r="E68" s="148">
        <v>9889.26</v>
      </c>
    </row>
    <row r="69" spans="1:5" s="144" customFormat="1" x14ac:dyDescent="0.25">
      <c r="A69" s="145" t="s">
        <v>186</v>
      </c>
      <c r="B69" s="148" t="s">
        <v>318</v>
      </c>
      <c r="C69" s="148" t="s">
        <v>16</v>
      </c>
      <c r="D69" s="148">
        <f t="shared" si="1"/>
        <v>4355.68</v>
      </c>
      <c r="E69" s="148">
        <v>4355.68</v>
      </c>
    </row>
    <row r="70" spans="1:5" s="144" customFormat="1" x14ac:dyDescent="0.25">
      <c r="A70" s="145" t="s">
        <v>314</v>
      </c>
      <c r="B70" s="148">
        <v>0.17399999999999999</v>
      </c>
      <c r="C70" s="148" t="s">
        <v>81</v>
      </c>
      <c r="D70" s="148">
        <f t="shared" si="1"/>
        <v>2559.8000000000002</v>
      </c>
      <c r="E70" s="148">
        <v>2559.8000000000002</v>
      </c>
    </row>
    <row r="71" spans="1:5" s="144" customFormat="1" ht="28.5" x14ac:dyDescent="0.25">
      <c r="A71" s="155" t="s">
        <v>38</v>
      </c>
      <c r="B71" s="147"/>
      <c r="C71" s="147"/>
      <c r="D71" s="147"/>
      <c r="E71" s="147"/>
    </row>
    <row r="72" spans="1:5" s="144" customFormat="1" ht="30" x14ac:dyDescent="0.25">
      <c r="A72" s="145" t="s">
        <v>57</v>
      </c>
      <c r="B72" s="148" t="s">
        <v>218</v>
      </c>
      <c r="C72" s="148" t="s">
        <v>11</v>
      </c>
      <c r="D72" s="148">
        <f>E72</f>
        <v>7153.34</v>
      </c>
      <c r="E72" s="148">
        <v>7153.34</v>
      </c>
    </row>
    <row r="73" spans="1:5" s="144" customFormat="1" x14ac:dyDescent="0.25">
      <c r="A73" s="155" t="s">
        <v>78</v>
      </c>
      <c r="B73" s="147"/>
      <c r="C73" s="147"/>
      <c r="D73" s="148"/>
      <c r="E73" s="147"/>
    </row>
    <row r="74" spans="1:5" s="144" customFormat="1" x14ac:dyDescent="0.25">
      <c r="A74" s="145" t="s">
        <v>79</v>
      </c>
      <c r="B74" s="148" t="s">
        <v>218</v>
      </c>
      <c r="C74" s="148" t="s">
        <v>11</v>
      </c>
      <c r="D74" s="148">
        <f t="shared" ref="D74:D76" si="2">E74</f>
        <v>21600</v>
      </c>
      <c r="E74" s="148">
        <v>21600</v>
      </c>
    </row>
    <row r="75" spans="1:5" s="144" customFormat="1" ht="42.75" x14ac:dyDescent="0.25">
      <c r="A75" s="155" t="s">
        <v>315</v>
      </c>
      <c r="B75" s="147"/>
      <c r="C75" s="147"/>
      <c r="D75" s="148"/>
      <c r="E75" s="147"/>
    </row>
    <row r="76" spans="1:5" s="144" customFormat="1" ht="30" x14ac:dyDescent="0.25">
      <c r="A76" s="145" t="s">
        <v>316</v>
      </c>
      <c r="B76" s="148" t="s">
        <v>22</v>
      </c>
      <c r="C76" s="148" t="s">
        <v>11</v>
      </c>
      <c r="D76" s="148">
        <f t="shared" si="2"/>
        <v>1463.18</v>
      </c>
      <c r="E76" s="148">
        <v>1463.18</v>
      </c>
    </row>
    <row r="77" spans="1:5" s="28" customFormat="1" x14ac:dyDescent="0.25">
      <c r="A77" s="32" t="s">
        <v>10</v>
      </c>
      <c r="B77" s="149"/>
      <c r="C77" s="149"/>
      <c r="D77" s="149"/>
      <c r="E77" s="150"/>
    </row>
    <row r="78" spans="1:5" s="28" customFormat="1" x14ac:dyDescent="0.25">
      <c r="A78" s="33" t="s">
        <v>70</v>
      </c>
      <c r="B78" s="151" t="s">
        <v>21</v>
      </c>
      <c r="C78" s="151" t="s">
        <v>11</v>
      </c>
      <c r="D78" s="151">
        <f>E78</f>
        <v>37474.447</v>
      </c>
      <c r="E78" s="152">
        <f>SUM(E16:E77)*10%</f>
        <v>37474.447</v>
      </c>
    </row>
    <row r="79" spans="1:5" s="144" customFormat="1" x14ac:dyDescent="0.25">
      <c r="A79" s="153" t="s">
        <v>24</v>
      </c>
      <c r="B79" s="148"/>
      <c r="C79" s="148"/>
      <c r="D79" s="148"/>
      <c r="E79" s="154">
        <f>SUM(E16:E78)</f>
        <v>412218.91699999996</v>
      </c>
    </row>
    <row r="80" spans="1:5" s="144" customFormat="1" x14ac:dyDescent="0.25">
      <c r="A80" s="217"/>
      <c r="B80" s="217"/>
      <c r="C80" s="217"/>
      <c r="D80" s="217"/>
      <c r="E80" s="217"/>
    </row>
    <row r="81" spans="1:5" s="144" customFormat="1" x14ac:dyDescent="0.25">
      <c r="A81" s="217"/>
      <c r="B81" s="217"/>
      <c r="C81" s="217"/>
      <c r="D81" s="217"/>
      <c r="E81" s="217"/>
    </row>
    <row r="82" spans="1:5" s="144" customFormat="1" ht="39.75" customHeight="1" x14ac:dyDescent="0.25">
      <c r="A82" s="219" t="s">
        <v>319</v>
      </c>
      <c r="B82" s="219"/>
      <c r="C82" s="219"/>
      <c r="D82" s="219"/>
      <c r="E82" s="219"/>
    </row>
    <row r="83" spans="1:5" s="144" customFormat="1" ht="27.75" customHeight="1" x14ac:dyDescent="0.25">
      <c r="A83" s="219" t="s">
        <v>255</v>
      </c>
      <c r="B83" s="219"/>
      <c r="C83" s="219"/>
      <c r="D83" s="219"/>
      <c r="E83" s="219"/>
    </row>
    <row r="84" spans="1:5" s="144" customFormat="1" ht="24" customHeight="1" x14ac:dyDescent="0.25">
      <c r="A84" s="219" t="s">
        <v>256</v>
      </c>
      <c r="B84" s="219"/>
      <c r="C84" s="219"/>
      <c r="D84" s="219"/>
      <c r="E84" s="219"/>
    </row>
    <row r="85" spans="1:5" s="144" customFormat="1" ht="30.75" customHeight="1" x14ac:dyDescent="0.25">
      <c r="A85" s="219" t="s">
        <v>257</v>
      </c>
      <c r="B85" s="219"/>
      <c r="C85" s="219"/>
      <c r="D85" s="219"/>
      <c r="E85" s="219"/>
    </row>
    <row r="86" spans="1:5" s="144" customFormat="1" x14ac:dyDescent="0.25">
      <c r="A86" s="217"/>
      <c r="B86" s="217"/>
      <c r="C86" s="217"/>
      <c r="D86" s="217"/>
      <c r="E86" s="217"/>
    </row>
    <row r="87" spans="1:5" s="144" customFormat="1" ht="24.75" customHeight="1" x14ac:dyDescent="0.25">
      <c r="B87" s="219"/>
      <c r="C87" s="219"/>
      <c r="D87" s="219"/>
      <c r="E87" s="219"/>
    </row>
    <row r="88" spans="1:5" s="144" customFormat="1" ht="18.75" customHeight="1" x14ac:dyDescent="0.25">
      <c r="A88" s="217" t="s">
        <v>317</v>
      </c>
      <c r="B88" s="217"/>
      <c r="C88" s="217"/>
      <c r="D88" s="217"/>
      <c r="E88" s="217"/>
    </row>
    <row r="89" spans="1:5" s="144" customFormat="1" ht="15.75" customHeight="1" x14ac:dyDescent="0.25">
      <c r="A89" s="217" t="s">
        <v>320</v>
      </c>
      <c r="B89" s="217"/>
      <c r="C89" s="217"/>
      <c r="D89" s="217"/>
      <c r="E89" s="217"/>
    </row>
    <row r="90" spans="1:5" s="144" customFormat="1" ht="10.5" customHeight="1" x14ac:dyDescent="0.25">
      <c r="B90" s="217"/>
      <c r="C90" s="217"/>
      <c r="D90" s="217" t="s">
        <v>26</v>
      </c>
      <c r="E90" s="217"/>
    </row>
    <row r="91" spans="1:5" s="144" customFormat="1" x14ac:dyDescent="0.25">
      <c r="A91" s="217"/>
      <c r="B91" s="217"/>
      <c r="C91" s="217"/>
      <c r="D91" s="217"/>
      <c r="E91" s="217"/>
    </row>
    <row r="92" spans="1:5" s="144" customFormat="1" x14ac:dyDescent="0.25">
      <c r="A92" s="217" t="s">
        <v>258</v>
      </c>
      <c r="B92" s="217"/>
      <c r="C92" s="217"/>
      <c r="D92" s="217"/>
      <c r="E92" s="217"/>
    </row>
    <row r="93" spans="1:5" s="144" customFormat="1" ht="10.5" customHeight="1" x14ac:dyDescent="0.25">
      <c r="B93" s="217"/>
      <c r="C93" s="217"/>
      <c r="D93" s="217" t="s">
        <v>26</v>
      </c>
      <c r="E93" s="217"/>
    </row>
    <row r="94" spans="1:5" s="144" customFormat="1" ht="11.25" customHeight="1" x14ac:dyDescent="0.25">
      <c r="A94" s="217"/>
      <c r="B94" s="217"/>
      <c r="C94" s="217"/>
      <c r="D94" s="217"/>
      <c r="E94" s="217"/>
    </row>
  </sheetData>
  <mergeCells count="31">
    <mergeCell ref="A91:E91"/>
    <mergeCell ref="A92:E92"/>
    <mergeCell ref="B93:C93"/>
    <mergeCell ref="D93:E93"/>
    <mergeCell ref="A94:E94"/>
    <mergeCell ref="A86:E86"/>
    <mergeCell ref="B87:E87"/>
    <mergeCell ref="A88:E88"/>
    <mergeCell ref="A89:E89"/>
    <mergeCell ref="B90:C90"/>
    <mergeCell ref="D90:E90"/>
    <mergeCell ref="A6:D6"/>
    <mergeCell ref="A7:E7"/>
    <mergeCell ref="A8:E8"/>
    <mergeCell ref="A9:E9"/>
    <mergeCell ref="A85:E85"/>
    <mergeCell ref="A10:E10"/>
    <mergeCell ref="A11:E11"/>
    <mergeCell ref="A12:E12"/>
    <mergeCell ref="A13:E13"/>
    <mergeCell ref="A14:E14"/>
    <mergeCell ref="A80:E80"/>
    <mergeCell ref="A81:E81"/>
    <mergeCell ref="A82:E82"/>
    <mergeCell ref="A83:E83"/>
    <mergeCell ref="A84:E84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6" workbookViewId="0">
      <selection activeCell="G27" sqref="G27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16384" width="9.140625" style="92"/>
  </cols>
  <sheetData>
    <row r="1" spans="1:19" s="63" customFormat="1" ht="35.25" customHeight="1" x14ac:dyDescent="0.3">
      <c r="A1" s="207" t="s">
        <v>321</v>
      </c>
      <c r="B1" s="207"/>
      <c r="C1" s="207"/>
      <c r="D1" s="207"/>
      <c r="E1" s="207"/>
      <c r="F1" s="207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322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208" t="s">
        <v>139</v>
      </c>
      <c r="B5" s="208"/>
      <c r="C5" s="208"/>
      <c r="D5" s="208"/>
      <c r="E5" s="208"/>
      <c r="F5" s="20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7" t="s">
        <v>140</v>
      </c>
      <c r="B6" s="107">
        <v>4</v>
      </c>
      <c r="C6" s="107" t="s">
        <v>141</v>
      </c>
      <c r="D6" s="138">
        <v>2709.6</v>
      </c>
      <c r="E6" s="107" t="s">
        <v>142</v>
      </c>
      <c r="F6" s="109">
        <v>1230</v>
      </c>
      <c r="G6" s="68"/>
      <c r="H6" s="70"/>
      <c r="I6" s="71"/>
      <c r="J6" s="72"/>
      <c r="K6" s="157"/>
      <c r="L6" s="74"/>
      <c r="M6" s="74"/>
      <c r="N6" s="74"/>
      <c r="O6" s="74"/>
      <c r="P6" s="75"/>
      <c r="Q6" s="209"/>
      <c r="R6" s="210"/>
      <c r="S6" s="76"/>
    </row>
    <row r="7" spans="1:19" s="79" customFormat="1" ht="32.25" customHeight="1" x14ac:dyDescent="0.25">
      <c r="A7" s="107" t="s">
        <v>143</v>
      </c>
      <c r="B7" s="107">
        <v>3</v>
      </c>
      <c r="C7" s="107" t="s">
        <v>144</v>
      </c>
      <c r="D7" s="138">
        <v>0</v>
      </c>
      <c r="E7" s="107" t="s">
        <v>145</v>
      </c>
      <c r="F7" s="109">
        <v>820</v>
      </c>
      <c r="G7" s="68"/>
      <c r="H7" s="70"/>
      <c r="I7" s="71"/>
      <c r="J7" s="72"/>
      <c r="K7" s="157"/>
      <c r="L7" s="74"/>
      <c r="M7" s="74"/>
      <c r="N7" s="74"/>
      <c r="O7" s="74"/>
      <c r="P7" s="75"/>
      <c r="Q7" s="209"/>
      <c r="R7" s="211"/>
      <c r="S7" s="78"/>
    </row>
    <row r="8" spans="1:19" s="79" customFormat="1" ht="47.25" customHeight="1" x14ac:dyDescent="0.25">
      <c r="A8" s="107" t="s">
        <v>146</v>
      </c>
      <c r="B8" s="107">
        <v>48</v>
      </c>
      <c r="C8" s="107" t="s">
        <v>147</v>
      </c>
      <c r="D8" s="109">
        <v>282.89999999999998</v>
      </c>
      <c r="E8" s="107" t="s">
        <v>148</v>
      </c>
      <c r="F8" s="109">
        <v>712.8</v>
      </c>
      <c r="G8" s="68"/>
      <c r="H8" s="70"/>
      <c r="I8" s="71"/>
      <c r="J8" s="72"/>
      <c r="K8" s="157"/>
      <c r="L8" s="74"/>
      <c r="M8" s="74"/>
      <c r="N8" s="74"/>
      <c r="O8" s="74"/>
      <c r="P8" s="75"/>
      <c r="Q8" s="209"/>
      <c r="R8" s="210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57"/>
      <c r="L9" s="74"/>
      <c r="M9" s="74"/>
      <c r="N9" s="74"/>
      <c r="O9" s="74"/>
      <c r="P9" s="68"/>
      <c r="Q9" s="157"/>
      <c r="R9" s="158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56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204" t="s">
        <v>149</v>
      </c>
      <c r="B11" s="205"/>
      <c r="C11" s="205"/>
      <c r="D11" s="205"/>
      <c r="E11" s="206"/>
      <c r="F11" s="86" t="s">
        <v>150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5" customFormat="1" ht="30" customHeight="1" x14ac:dyDescent="0.25">
      <c r="A12" s="194" t="s">
        <v>152</v>
      </c>
      <c r="B12" s="195"/>
      <c r="C12" s="195"/>
      <c r="D12" s="195"/>
      <c r="E12" s="196"/>
      <c r="F12" s="113">
        <v>-22191.892999999749</v>
      </c>
      <c r="G12" s="160"/>
    </row>
    <row r="13" spans="1:19" s="115" customFormat="1" ht="30" customHeight="1" x14ac:dyDescent="0.25">
      <c r="A13" s="194" t="s">
        <v>153</v>
      </c>
      <c r="B13" s="195"/>
      <c r="C13" s="195"/>
      <c r="D13" s="195"/>
      <c r="E13" s="196"/>
      <c r="F13" s="113">
        <v>143091.66000000009</v>
      </c>
    </row>
    <row r="14" spans="1:19" s="115" customFormat="1" ht="30" customHeight="1" x14ac:dyDescent="0.25">
      <c r="A14" s="194" t="s">
        <v>154</v>
      </c>
      <c r="B14" s="195"/>
      <c r="C14" s="195"/>
      <c r="D14" s="195"/>
      <c r="E14" s="196"/>
      <c r="F14" s="116">
        <f>SUM(F15:F17)</f>
        <v>492158.71</v>
      </c>
    </row>
    <row r="15" spans="1:19" s="85" customFormat="1" ht="28.5" customHeight="1" x14ac:dyDescent="0.25">
      <c r="A15" s="201" t="s">
        <v>155</v>
      </c>
      <c r="B15" s="202"/>
      <c r="C15" s="202"/>
      <c r="D15" s="202"/>
      <c r="E15" s="203"/>
      <c r="F15" s="88">
        <v>489458.71</v>
      </c>
    </row>
    <row r="16" spans="1:19" s="85" customFormat="1" ht="24.75" hidden="1" customHeight="1" x14ac:dyDescent="0.25">
      <c r="A16" s="201" t="s">
        <v>156</v>
      </c>
      <c r="B16" s="202"/>
      <c r="C16" s="202"/>
      <c r="D16" s="202"/>
      <c r="E16" s="203"/>
      <c r="F16" s="88"/>
    </row>
    <row r="17" spans="1:19" s="85" customFormat="1" ht="30" customHeight="1" x14ac:dyDescent="0.25">
      <c r="A17" s="201" t="s">
        <v>157</v>
      </c>
      <c r="B17" s="202"/>
      <c r="C17" s="202"/>
      <c r="D17" s="202"/>
      <c r="E17" s="203"/>
      <c r="F17" s="88">
        <v>2700</v>
      </c>
    </row>
    <row r="18" spans="1:19" s="115" customFormat="1" ht="30" customHeight="1" x14ac:dyDescent="0.25">
      <c r="A18" s="194" t="s">
        <v>158</v>
      </c>
      <c r="B18" s="195"/>
      <c r="C18" s="195"/>
      <c r="D18" s="195"/>
      <c r="E18" s="196"/>
      <c r="F18" s="116">
        <f>SUM(F19:F21)</f>
        <v>539954.32999999996</v>
      </c>
    </row>
    <row r="19" spans="1:19" s="85" customFormat="1" ht="30" customHeight="1" x14ac:dyDescent="0.25">
      <c r="A19" s="201" t="s">
        <v>155</v>
      </c>
      <c r="B19" s="202"/>
      <c r="C19" s="202"/>
      <c r="D19" s="202"/>
      <c r="E19" s="203"/>
      <c r="F19" s="88">
        <v>537254.32999999996</v>
      </c>
    </row>
    <row r="20" spans="1:19" s="85" customFormat="1" ht="30" hidden="1" customHeight="1" x14ac:dyDescent="0.25">
      <c r="A20" s="201" t="s">
        <v>156</v>
      </c>
      <c r="B20" s="202"/>
      <c r="C20" s="202"/>
      <c r="D20" s="202"/>
      <c r="E20" s="203"/>
      <c r="F20" s="88"/>
    </row>
    <row r="21" spans="1:19" s="89" customFormat="1" ht="30" customHeight="1" x14ac:dyDescent="0.2">
      <c r="A21" s="201" t="s">
        <v>157</v>
      </c>
      <c r="B21" s="202"/>
      <c r="C21" s="202"/>
      <c r="D21" s="202"/>
      <c r="E21" s="203"/>
      <c r="F21" s="88">
        <v>2700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7" customFormat="1" ht="30" customHeight="1" x14ac:dyDescent="0.25">
      <c r="A22" s="194" t="s">
        <v>159</v>
      </c>
      <c r="B22" s="195"/>
      <c r="C22" s="195"/>
      <c r="D22" s="195"/>
      <c r="E22" s="196"/>
      <c r="F22" s="116">
        <f>F12+F18</f>
        <v>517762.43700000021</v>
      </c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</row>
    <row r="23" spans="1:19" s="117" customFormat="1" ht="30" customHeight="1" x14ac:dyDescent="0.25">
      <c r="A23" s="194" t="s">
        <v>160</v>
      </c>
      <c r="B23" s="195"/>
      <c r="C23" s="195"/>
      <c r="D23" s="195"/>
      <c r="E23" s="196"/>
      <c r="F23" s="116">
        <f>акт21!E87</f>
        <v>423679.59700000007</v>
      </c>
      <c r="G23" s="160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</row>
    <row r="24" spans="1:19" s="117" customFormat="1" ht="30" customHeight="1" x14ac:dyDescent="0.25">
      <c r="A24" s="194" t="s">
        <v>287</v>
      </c>
      <c r="B24" s="195"/>
      <c r="C24" s="195"/>
      <c r="D24" s="195"/>
      <c r="E24" s="196"/>
      <c r="F24" s="116">
        <f>F22-F23</f>
        <v>94082.840000000142</v>
      </c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</row>
    <row r="25" spans="1:19" s="117" customFormat="1" ht="30" customHeight="1" x14ac:dyDescent="0.25">
      <c r="A25" s="194" t="s">
        <v>162</v>
      </c>
      <c r="B25" s="195"/>
      <c r="C25" s="195"/>
      <c r="D25" s="195"/>
      <c r="E25" s="196"/>
      <c r="F25" s="113">
        <f>F13+F14-F18</f>
        <v>95296.040000000154</v>
      </c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64.5" customHeight="1" x14ac:dyDescent="0.2">
      <c r="A27" s="193" t="s">
        <v>163</v>
      </c>
      <c r="B27" s="193"/>
      <c r="C27" s="193"/>
      <c r="D27" s="193"/>
    </row>
    <row r="28" spans="1:19" s="63" customFormat="1" ht="21.75" hidden="1" customHeight="1" x14ac:dyDescent="0.25">
      <c r="A28" s="197" t="s">
        <v>347</v>
      </c>
      <c r="B28" s="197"/>
      <c r="C28" s="197"/>
      <c r="D28" s="197"/>
    </row>
    <row r="29" spans="1:19" s="63" customFormat="1" ht="22.5" customHeight="1" x14ac:dyDescent="0.25">
      <c r="A29" s="193" t="s">
        <v>44</v>
      </c>
      <c r="B29" s="193"/>
      <c r="C29" s="193"/>
      <c r="D29" s="193"/>
    </row>
    <row r="30" spans="1:19" s="63" customFormat="1" ht="22.5" customHeight="1" x14ac:dyDescent="0.25">
      <c r="A30" s="193" t="s">
        <v>45</v>
      </c>
      <c r="B30" s="193"/>
      <c r="C30" s="193"/>
      <c r="D30" s="6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9"/>
  <sheetViews>
    <sheetView topLeftCell="A82" workbookViewId="0">
      <selection activeCell="E66" sqref="E66"/>
    </sheetView>
  </sheetViews>
  <sheetFormatPr defaultColWidth="8.140625" defaultRowHeight="15" x14ac:dyDescent="0.25"/>
  <cols>
    <col min="1" max="1" width="63" style="159" customWidth="1"/>
    <col min="2" max="2" width="15.85546875" style="159" customWidth="1"/>
    <col min="3" max="3" width="14.28515625" style="159" customWidth="1"/>
    <col min="4" max="4" width="16.7109375" style="159" customWidth="1"/>
    <col min="5" max="5" width="15.28515625" style="159" customWidth="1"/>
    <col min="6" max="6" width="9.42578125" style="159" bestFit="1" customWidth="1"/>
    <col min="7" max="255" width="8.140625" style="159"/>
    <col min="256" max="256" width="8.7109375" style="159" customWidth="1"/>
    <col min="257" max="257" width="31.5703125" style="159" customWidth="1"/>
    <col min="258" max="258" width="13.85546875" style="159" customWidth="1"/>
    <col min="259" max="259" width="19.140625" style="159" customWidth="1"/>
    <col min="260" max="260" width="17.5703125" style="159" customWidth="1"/>
    <col min="261" max="261" width="14.7109375" style="159" customWidth="1"/>
    <col min="262" max="511" width="8.140625" style="159"/>
    <col min="512" max="512" width="8.7109375" style="159" customWidth="1"/>
    <col min="513" max="513" width="31.5703125" style="159" customWidth="1"/>
    <col min="514" max="514" width="13.85546875" style="159" customWidth="1"/>
    <col min="515" max="515" width="19.140625" style="159" customWidth="1"/>
    <col min="516" max="516" width="17.5703125" style="159" customWidth="1"/>
    <col min="517" max="517" width="14.7109375" style="159" customWidth="1"/>
    <col min="518" max="767" width="8.140625" style="159"/>
    <col min="768" max="768" width="8.7109375" style="159" customWidth="1"/>
    <col min="769" max="769" width="31.5703125" style="159" customWidth="1"/>
    <col min="770" max="770" width="13.85546875" style="159" customWidth="1"/>
    <col min="771" max="771" width="19.140625" style="159" customWidth="1"/>
    <col min="772" max="772" width="17.5703125" style="159" customWidth="1"/>
    <col min="773" max="773" width="14.7109375" style="159" customWidth="1"/>
    <col min="774" max="1023" width="8.140625" style="159"/>
    <col min="1024" max="1024" width="8.7109375" style="159" customWidth="1"/>
    <col min="1025" max="1025" width="31.5703125" style="159" customWidth="1"/>
    <col min="1026" max="1026" width="13.85546875" style="159" customWidth="1"/>
    <col min="1027" max="1027" width="19.140625" style="159" customWidth="1"/>
    <col min="1028" max="1028" width="17.5703125" style="159" customWidth="1"/>
    <col min="1029" max="1029" width="14.7109375" style="159" customWidth="1"/>
    <col min="1030" max="1279" width="8.140625" style="159"/>
    <col min="1280" max="1280" width="8.7109375" style="159" customWidth="1"/>
    <col min="1281" max="1281" width="31.5703125" style="159" customWidth="1"/>
    <col min="1282" max="1282" width="13.85546875" style="159" customWidth="1"/>
    <col min="1283" max="1283" width="19.140625" style="159" customWidth="1"/>
    <col min="1284" max="1284" width="17.5703125" style="159" customWidth="1"/>
    <col min="1285" max="1285" width="14.7109375" style="159" customWidth="1"/>
    <col min="1286" max="1535" width="8.140625" style="159"/>
    <col min="1536" max="1536" width="8.7109375" style="159" customWidth="1"/>
    <col min="1537" max="1537" width="31.5703125" style="159" customWidth="1"/>
    <col min="1538" max="1538" width="13.85546875" style="159" customWidth="1"/>
    <col min="1539" max="1539" width="19.140625" style="159" customWidth="1"/>
    <col min="1540" max="1540" width="17.5703125" style="159" customWidth="1"/>
    <col min="1541" max="1541" width="14.7109375" style="159" customWidth="1"/>
    <col min="1542" max="1791" width="8.140625" style="159"/>
    <col min="1792" max="1792" width="8.7109375" style="159" customWidth="1"/>
    <col min="1793" max="1793" width="31.5703125" style="159" customWidth="1"/>
    <col min="1794" max="1794" width="13.85546875" style="159" customWidth="1"/>
    <col min="1795" max="1795" width="19.140625" style="159" customWidth="1"/>
    <col min="1796" max="1796" width="17.5703125" style="159" customWidth="1"/>
    <col min="1797" max="1797" width="14.7109375" style="159" customWidth="1"/>
    <col min="1798" max="2047" width="8.140625" style="159"/>
    <col min="2048" max="2048" width="8.7109375" style="159" customWidth="1"/>
    <col min="2049" max="2049" width="31.5703125" style="159" customWidth="1"/>
    <col min="2050" max="2050" width="13.85546875" style="159" customWidth="1"/>
    <col min="2051" max="2051" width="19.140625" style="159" customWidth="1"/>
    <col min="2052" max="2052" width="17.5703125" style="159" customWidth="1"/>
    <col min="2053" max="2053" width="14.7109375" style="159" customWidth="1"/>
    <col min="2054" max="2303" width="8.140625" style="159"/>
    <col min="2304" max="2304" width="8.7109375" style="159" customWidth="1"/>
    <col min="2305" max="2305" width="31.5703125" style="159" customWidth="1"/>
    <col min="2306" max="2306" width="13.85546875" style="159" customWidth="1"/>
    <col min="2307" max="2307" width="19.140625" style="159" customWidth="1"/>
    <col min="2308" max="2308" width="17.5703125" style="159" customWidth="1"/>
    <col min="2309" max="2309" width="14.7109375" style="159" customWidth="1"/>
    <col min="2310" max="2559" width="8.140625" style="159"/>
    <col min="2560" max="2560" width="8.7109375" style="159" customWidth="1"/>
    <col min="2561" max="2561" width="31.5703125" style="159" customWidth="1"/>
    <col min="2562" max="2562" width="13.85546875" style="159" customWidth="1"/>
    <col min="2563" max="2563" width="19.140625" style="159" customWidth="1"/>
    <col min="2564" max="2564" width="17.5703125" style="159" customWidth="1"/>
    <col min="2565" max="2565" width="14.7109375" style="159" customWidth="1"/>
    <col min="2566" max="2815" width="8.140625" style="159"/>
    <col min="2816" max="2816" width="8.7109375" style="159" customWidth="1"/>
    <col min="2817" max="2817" width="31.5703125" style="159" customWidth="1"/>
    <col min="2818" max="2818" width="13.85546875" style="159" customWidth="1"/>
    <col min="2819" max="2819" width="19.140625" style="159" customWidth="1"/>
    <col min="2820" max="2820" width="17.5703125" style="159" customWidth="1"/>
    <col min="2821" max="2821" width="14.7109375" style="159" customWidth="1"/>
    <col min="2822" max="3071" width="8.140625" style="159"/>
    <col min="3072" max="3072" width="8.7109375" style="159" customWidth="1"/>
    <col min="3073" max="3073" width="31.5703125" style="159" customWidth="1"/>
    <col min="3074" max="3074" width="13.85546875" style="159" customWidth="1"/>
    <col min="3075" max="3075" width="19.140625" style="159" customWidth="1"/>
    <col min="3076" max="3076" width="17.5703125" style="159" customWidth="1"/>
    <col min="3077" max="3077" width="14.7109375" style="159" customWidth="1"/>
    <col min="3078" max="3327" width="8.140625" style="159"/>
    <col min="3328" max="3328" width="8.7109375" style="159" customWidth="1"/>
    <col min="3329" max="3329" width="31.5703125" style="159" customWidth="1"/>
    <col min="3330" max="3330" width="13.85546875" style="159" customWidth="1"/>
    <col min="3331" max="3331" width="19.140625" style="159" customWidth="1"/>
    <col min="3332" max="3332" width="17.5703125" style="159" customWidth="1"/>
    <col min="3333" max="3333" width="14.7109375" style="159" customWidth="1"/>
    <col min="3334" max="3583" width="8.140625" style="159"/>
    <col min="3584" max="3584" width="8.7109375" style="159" customWidth="1"/>
    <col min="3585" max="3585" width="31.5703125" style="159" customWidth="1"/>
    <col min="3586" max="3586" width="13.85546875" style="159" customWidth="1"/>
    <col min="3587" max="3587" width="19.140625" style="159" customWidth="1"/>
    <col min="3588" max="3588" width="17.5703125" style="159" customWidth="1"/>
    <col min="3589" max="3589" width="14.7109375" style="159" customWidth="1"/>
    <col min="3590" max="3839" width="8.140625" style="159"/>
    <col min="3840" max="3840" width="8.7109375" style="159" customWidth="1"/>
    <col min="3841" max="3841" width="31.5703125" style="159" customWidth="1"/>
    <col min="3842" max="3842" width="13.85546875" style="159" customWidth="1"/>
    <col min="3843" max="3843" width="19.140625" style="159" customWidth="1"/>
    <col min="3844" max="3844" width="17.5703125" style="159" customWidth="1"/>
    <col min="3845" max="3845" width="14.7109375" style="159" customWidth="1"/>
    <col min="3846" max="4095" width="8.140625" style="159"/>
    <col min="4096" max="4096" width="8.7109375" style="159" customWidth="1"/>
    <col min="4097" max="4097" width="31.5703125" style="159" customWidth="1"/>
    <col min="4098" max="4098" width="13.85546875" style="159" customWidth="1"/>
    <col min="4099" max="4099" width="19.140625" style="159" customWidth="1"/>
    <col min="4100" max="4100" width="17.5703125" style="159" customWidth="1"/>
    <col min="4101" max="4101" width="14.7109375" style="159" customWidth="1"/>
    <col min="4102" max="4351" width="8.140625" style="159"/>
    <col min="4352" max="4352" width="8.7109375" style="159" customWidth="1"/>
    <col min="4353" max="4353" width="31.5703125" style="159" customWidth="1"/>
    <col min="4354" max="4354" width="13.85546875" style="159" customWidth="1"/>
    <col min="4355" max="4355" width="19.140625" style="159" customWidth="1"/>
    <col min="4356" max="4356" width="17.5703125" style="159" customWidth="1"/>
    <col min="4357" max="4357" width="14.7109375" style="159" customWidth="1"/>
    <col min="4358" max="4607" width="8.140625" style="159"/>
    <col min="4608" max="4608" width="8.7109375" style="159" customWidth="1"/>
    <col min="4609" max="4609" width="31.5703125" style="159" customWidth="1"/>
    <col min="4610" max="4610" width="13.85546875" style="159" customWidth="1"/>
    <col min="4611" max="4611" width="19.140625" style="159" customWidth="1"/>
    <col min="4612" max="4612" width="17.5703125" style="159" customWidth="1"/>
    <col min="4613" max="4613" width="14.7109375" style="159" customWidth="1"/>
    <col min="4614" max="4863" width="8.140625" style="159"/>
    <col min="4864" max="4864" width="8.7109375" style="159" customWidth="1"/>
    <col min="4865" max="4865" width="31.5703125" style="159" customWidth="1"/>
    <col min="4866" max="4866" width="13.85546875" style="159" customWidth="1"/>
    <col min="4867" max="4867" width="19.140625" style="159" customWidth="1"/>
    <col min="4868" max="4868" width="17.5703125" style="159" customWidth="1"/>
    <col min="4869" max="4869" width="14.7109375" style="159" customWidth="1"/>
    <col min="4870" max="5119" width="8.140625" style="159"/>
    <col min="5120" max="5120" width="8.7109375" style="159" customWidth="1"/>
    <col min="5121" max="5121" width="31.5703125" style="159" customWidth="1"/>
    <col min="5122" max="5122" width="13.85546875" style="159" customWidth="1"/>
    <col min="5123" max="5123" width="19.140625" style="159" customWidth="1"/>
    <col min="5124" max="5124" width="17.5703125" style="159" customWidth="1"/>
    <col min="5125" max="5125" width="14.7109375" style="159" customWidth="1"/>
    <col min="5126" max="5375" width="8.140625" style="159"/>
    <col min="5376" max="5376" width="8.7109375" style="159" customWidth="1"/>
    <col min="5377" max="5377" width="31.5703125" style="159" customWidth="1"/>
    <col min="5378" max="5378" width="13.85546875" style="159" customWidth="1"/>
    <col min="5379" max="5379" width="19.140625" style="159" customWidth="1"/>
    <col min="5380" max="5380" width="17.5703125" style="159" customWidth="1"/>
    <col min="5381" max="5381" width="14.7109375" style="159" customWidth="1"/>
    <col min="5382" max="5631" width="8.140625" style="159"/>
    <col min="5632" max="5632" width="8.7109375" style="159" customWidth="1"/>
    <col min="5633" max="5633" width="31.5703125" style="159" customWidth="1"/>
    <col min="5634" max="5634" width="13.85546875" style="159" customWidth="1"/>
    <col min="5635" max="5635" width="19.140625" style="159" customWidth="1"/>
    <col min="5636" max="5636" width="17.5703125" style="159" customWidth="1"/>
    <col min="5637" max="5637" width="14.7109375" style="159" customWidth="1"/>
    <col min="5638" max="5887" width="8.140625" style="159"/>
    <col min="5888" max="5888" width="8.7109375" style="159" customWidth="1"/>
    <col min="5889" max="5889" width="31.5703125" style="159" customWidth="1"/>
    <col min="5890" max="5890" width="13.85546875" style="159" customWidth="1"/>
    <col min="5891" max="5891" width="19.140625" style="159" customWidth="1"/>
    <col min="5892" max="5892" width="17.5703125" style="159" customWidth="1"/>
    <col min="5893" max="5893" width="14.7109375" style="159" customWidth="1"/>
    <col min="5894" max="6143" width="8.140625" style="159"/>
    <col min="6144" max="6144" width="8.7109375" style="159" customWidth="1"/>
    <col min="6145" max="6145" width="31.5703125" style="159" customWidth="1"/>
    <col min="6146" max="6146" width="13.85546875" style="159" customWidth="1"/>
    <col min="6147" max="6147" width="19.140625" style="159" customWidth="1"/>
    <col min="6148" max="6148" width="17.5703125" style="159" customWidth="1"/>
    <col min="6149" max="6149" width="14.7109375" style="159" customWidth="1"/>
    <col min="6150" max="6399" width="8.140625" style="159"/>
    <col min="6400" max="6400" width="8.7109375" style="159" customWidth="1"/>
    <col min="6401" max="6401" width="31.5703125" style="159" customWidth="1"/>
    <col min="6402" max="6402" width="13.85546875" style="159" customWidth="1"/>
    <col min="6403" max="6403" width="19.140625" style="159" customWidth="1"/>
    <col min="6404" max="6404" width="17.5703125" style="159" customWidth="1"/>
    <col min="6405" max="6405" width="14.7109375" style="159" customWidth="1"/>
    <col min="6406" max="6655" width="8.140625" style="159"/>
    <col min="6656" max="6656" width="8.7109375" style="159" customWidth="1"/>
    <col min="6657" max="6657" width="31.5703125" style="159" customWidth="1"/>
    <col min="6658" max="6658" width="13.85546875" style="159" customWidth="1"/>
    <col min="6659" max="6659" width="19.140625" style="159" customWidth="1"/>
    <col min="6660" max="6660" width="17.5703125" style="159" customWidth="1"/>
    <col min="6661" max="6661" width="14.7109375" style="159" customWidth="1"/>
    <col min="6662" max="6911" width="8.140625" style="159"/>
    <col min="6912" max="6912" width="8.7109375" style="159" customWidth="1"/>
    <col min="6913" max="6913" width="31.5703125" style="159" customWidth="1"/>
    <col min="6914" max="6914" width="13.85546875" style="159" customWidth="1"/>
    <col min="6915" max="6915" width="19.140625" style="159" customWidth="1"/>
    <col min="6916" max="6916" width="17.5703125" style="159" customWidth="1"/>
    <col min="6917" max="6917" width="14.7109375" style="159" customWidth="1"/>
    <col min="6918" max="7167" width="8.140625" style="159"/>
    <col min="7168" max="7168" width="8.7109375" style="159" customWidth="1"/>
    <col min="7169" max="7169" width="31.5703125" style="159" customWidth="1"/>
    <col min="7170" max="7170" width="13.85546875" style="159" customWidth="1"/>
    <col min="7171" max="7171" width="19.140625" style="159" customWidth="1"/>
    <col min="7172" max="7172" width="17.5703125" style="159" customWidth="1"/>
    <col min="7173" max="7173" width="14.7109375" style="159" customWidth="1"/>
    <col min="7174" max="7423" width="8.140625" style="159"/>
    <col min="7424" max="7424" width="8.7109375" style="159" customWidth="1"/>
    <col min="7425" max="7425" width="31.5703125" style="159" customWidth="1"/>
    <col min="7426" max="7426" width="13.85546875" style="159" customWidth="1"/>
    <col min="7427" max="7427" width="19.140625" style="159" customWidth="1"/>
    <col min="7428" max="7428" width="17.5703125" style="159" customWidth="1"/>
    <col min="7429" max="7429" width="14.7109375" style="159" customWidth="1"/>
    <col min="7430" max="7679" width="8.140625" style="159"/>
    <col min="7680" max="7680" width="8.7109375" style="159" customWidth="1"/>
    <col min="7681" max="7681" width="31.5703125" style="159" customWidth="1"/>
    <col min="7682" max="7682" width="13.85546875" style="159" customWidth="1"/>
    <col min="7683" max="7683" width="19.140625" style="159" customWidth="1"/>
    <col min="7684" max="7684" width="17.5703125" style="159" customWidth="1"/>
    <col min="7685" max="7685" width="14.7109375" style="159" customWidth="1"/>
    <col min="7686" max="7935" width="8.140625" style="159"/>
    <col min="7936" max="7936" width="8.7109375" style="159" customWidth="1"/>
    <col min="7937" max="7937" width="31.5703125" style="159" customWidth="1"/>
    <col min="7938" max="7938" width="13.85546875" style="159" customWidth="1"/>
    <col min="7939" max="7939" width="19.140625" style="159" customWidth="1"/>
    <col min="7940" max="7940" width="17.5703125" style="159" customWidth="1"/>
    <col min="7941" max="7941" width="14.7109375" style="159" customWidth="1"/>
    <col min="7942" max="8191" width="8.140625" style="159"/>
    <col min="8192" max="8192" width="8.7109375" style="159" customWidth="1"/>
    <col min="8193" max="8193" width="31.5703125" style="159" customWidth="1"/>
    <col min="8194" max="8194" width="13.85546875" style="159" customWidth="1"/>
    <col min="8195" max="8195" width="19.140625" style="159" customWidth="1"/>
    <col min="8196" max="8196" width="17.5703125" style="159" customWidth="1"/>
    <col min="8197" max="8197" width="14.7109375" style="159" customWidth="1"/>
    <col min="8198" max="8447" width="8.140625" style="159"/>
    <col min="8448" max="8448" width="8.7109375" style="159" customWidth="1"/>
    <col min="8449" max="8449" width="31.5703125" style="159" customWidth="1"/>
    <col min="8450" max="8450" width="13.85546875" style="159" customWidth="1"/>
    <col min="8451" max="8451" width="19.140625" style="159" customWidth="1"/>
    <col min="8452" max="8452" width="17.5703125" style="159" customWidth="1"/>
    <col min="8453" max="8453" width="14.7109375" style="159" customWidth="1"/>
    <col min="8454" max="8703" width="8.140625" style="159"/>
    <col min="8704" max="8704" width="8.7109375" style="159" customWidth="1"/>
    <col min="8705" max="8705" width="31.5703125" style="159" customWidth="1"/>
    <col min="8706" max="8706" width="13.85546875" style="159" customWidth="1"/>
    <col min="8707" max="8707" width="19.140625" style="159" customWidth="1"/>
    <col min="8708" max="8708" width="17.5703125" style="159" customWidth="1"/>
    <col min="8709" max="8709" width="14.7109375" style="159" customWidth="1"/>
    <col min="8710" max="8959" width="8.140625" style="159"/>
    <col min="8960" max="8960" width="8.7109375" style="159" customWidth="1"/>
    <col min="8961" max="8961" width="31.5703125" style="159" customWidth="1"/>
    <col min="8962" max="8962" width="13.85546875" style="159" customWidth="1"/>
    <col min="8963" max="8963" width="19.140625" style="159" customWidth="1"/>
    <col min="8964" max="8964" width="17.5703125" style="159" customWidth="1"/>
    <col min="8965" max="8965" width="14.7109375" style="159" customWidth="1"/>
    <col min="8966" max="9215" width="8.140625" style="159"/>
    <col min="9216" max="9216" width="8.7109375" style="159" customWidth="1"/>
    <col min="9217" max="9217" width="31.5703125" style="159" customWidth="1"/>
    <col min="9218" max="9218" width="13.85546875" style="159" customWidth="1"/>
    <col min="9219" max="9219" width="19.140625" style="159" customWidth="1"/>
    <col min="9220" max="9220" width="17.5703125" style="159" customWidth="1"/>
    <col min="9221" max="9221" width="14.7109375" style="159" customWidth="1"/>
    <col min="9222" max="9471" width="8.140625" style="159"/>
    <col min="9472" max="9472" width="8.7109375" style="159" customWidth="1"/>
    <col min="9473" max="9473" width="31.5703125" style="159" customWidth="1"/>
    <col min="9474" max="9474" width="13.85546875" style="159" customWidth="1"/>
    <col min="9475" max="9475" width="19.140625" style="159" customWidth="1"/>
    <col min="9476" max="9476" width="17.5703125" style="159" customWidth="1"/>
    <col min="9477" max="9477" width="14.7109375" style="159" customWidth="1"/>
    <col min="9478" max="9727" width="8.140625" style="159"/>
    <col min="9728" max="9728" width="8.7109375" style="159" customWidth="1"/>
    <col min="9729" max="9729" width="31.5703125" style="159" customWidth="1"/>
    <col min="9730" max="9730" width="13.85546875" style="159" customWidth="1"/>
    <col min="9731" max="9731" width="19.140625" style="159" customWidth="1"/>
    <col min="9732" max="9732" width="17.5703125" style="159" customWidth="1"/>
    <col min="9733" max="9733" width="14.7109375" style="159" customWidth="1"/>
    <col min="9734" max="9983" width="8.140625" style="159"/>
    <col min="9984" max="9984" width="8.7109375" style="159" customWidth="1"/>
    <col min="9985" max="9985" width="31.5703125" style="159" customWidth="1"/>
    <col min="9986" max="9986" width="13.85546875" style="159" customWidth="1"/>
    <col min="9987" max="9987" width="19.140625" style="159" customWidth="1"/>
    <col min="9988" max="9988" width="17.5703125" style="159" customWidth="1"/>
    <col min="9989" max="9989" width="14.7109375" style="159" customWidth="1"/>
    <col min="9990" max="10239" width="8.140625" style="159"/>
    <col min="10240" max="10240" width="8.7109375" style="159" customWidth="1"/>
    <col min="10241" max="10241" width="31.5703125" style="159" customWidth="1"/>
    <col min="10242" max="10242" width="13.85546875" style="159" customWidth="1"/>
    <col min="10243" max="10243" width="19.140625" style="159" customWidth="1"/>
    <col min="10244" max="10244" width="17.5703125" style="159" customWidth="1"/>
    <col min="10245" max="10245" width="14.7109375" style="159" customWidth="1"/>
    <col min="10246" max="10495" width="8.140625" style="159"/>
    <col min="10496" max="10496" width="8.7109375" style="159" customWidth="1"/>
    <col min="10497" max="10497" width="31.5703125" style="159" customWidth="1"/>
    <col min="10498" max="10498" width="13.85546875" style="159" customWidth="1"/>
    <col min="10499" max="10499" width="19.140625" style="159" customWidth="1"/>
    <col min="10500" max="10500" width="17.5703125" style="159" customWidth="1"/>
    <col min="10501" max="10501" width="14.7109375" style="159" customWidth="1"/>
    <col min="10502" max="10751" width="8.140625" style="159"/>
    <col min="10752" max="10752" width="8.7109375" style="159" customWidth="1"/>
    <col min="10753" max="10753" width="31.5703125" style="159" customWidth="1"/>
    <col min="10754" max="10754" width="13.85546875" style="159" customWidth="1"/>
    <col min="10755" max="10755" width="19.140625" style="159" customWidth="1"/>
    <col min="10756" max="10756" width="17.5703125" style="159" customWidth="1"/>
    <col min="10757" max="10757" width="14.7109375" style="159" customWidth="1"/>
    <col min="10758" max="11007" width="8.140625" style="159"/>
    <col min="11008" max="11008" width="8.7109375" style="159" customWidth="1"/>
    <col min="11009" max="11009" width="31.5703125" style="159" customWidth="1"/>
    <col min="11010" max="11010" width="13.85546875" style="159" customWidth="1"/>
    <col min="11011" max="11011" width="19.140625" style="159" customWidth="1"/>
    <col min="11012" max="11012" width="17.5703125" style="159" customWidth="1"/>
    <col min="11013" max="11013" width="14.7109375" style="159" customWidth="1"/>
    <col min="11014" max="11263" width="8.140625" style="159"/>
    <col min="11264" max="11264" width="8.7109375" style="159" customWidth="1"/>
    <col min="11265" max="11265" width="31.5703125" style="159" customWidth="1"/>
    <col min="11266" max="11266" width="13.85546875" style="159" customWidth="1"/>
    <col min="11267" max="11267" width="19.140625" style="159" customWidth="1"/>
    <col min="11268" max="11268" width="17.5703125" style="159" customWidth="1"/>
    <col min="11269" max="11269" width="14.7109375" style="159" customWidth="1"/>
    <col min="11270" max="11519" width="8.140625" style="159"/>
    <col min="11520" max="11520" width="8.7109375" style="159" customWidth="1"/>
    <col min="11521" max="11521" width="31.5703125" style="159" customWidth="1"/>
    <col min="11522" max="11522" width="13.85546875" style="159" customWidth="1"/>
    <col min="11523" max="11523" width="19.140625" style="159" customWidth="1"/>
    <col min="11524" max="11524" width="17.5703125" style="159" customWidth="1"/>
    <col min="11525" max="11525" width="14.7109375" style="159" customWidth="1"/>
    <col min="11526" max="11775" width="8.140625" style="159"/>
    <col min="11776" max="11776" width="8.7109375" style="159" customWidth="1"/>
    <col min="11777" max="11777" width="31.5703125" style="159" customWidth="1"/>
    <col min="11778" max="11778" width="13.85546875" style="159" customWidth="1"/>
    <col min="11779" max="11779" width="19.140625" style="159" customWidth="1"/>
    <col min="11780" max="11780" width="17.5703125" style="159" customWidth="1"/>
    <col min="11781" max="11781" width="14.7109375" style="159" customWidth="1"/>
    <col min="11782" max="12031" width="8.140625" style="159"/>
    <col min="12032" max="12032" width="8.7109375" style="159" customWidth="1"/>
    <col min="12033" max="12033" width="31.5703125" style="159" customWidth="1"/>
    <col min="12034" max="12034" width="13.85546875" style="159" customWidth="1"/>
    <col min="12035" max="12035" width="19.140625" style="159" customWidth="1"/>
    <col min="12036" max="12036" width="17.5703125" style="159" customWidth="1"/>
    <col min="12037" max="12037" width="14.7109375" style="159" customWidth="1"/>
    <col min="12038" max="12287" width="8.140625" style="159"/>
    <col min="12288" max="12288" width="8.7109375" style="159" customWidth="1"/>
    <col min="12289" max="12289" width="31.5703125" style="159" customWidth="1"/>
    <col min="12290" max="12290" width="13.85546875" style="159" customWidth="1"/>
    <col min="12291" max="12291" width="19.140625" style="159" customWidth="1"/>
    <col min="12292" max="12292" width="17.5703125" style="159" customWidth="1"/>
    <col min="12293" max="12293" width="14.7109375" style="159" customWidth="1"/>
    <col min="12294" max="12543" width="8.140625" style="159"/>
    <col min="12544" max="12544" width="8.7109375" style="159" customWidth="1"/>
    <col min="12545" max="12545" width="31.5703125" style="159" customWidth="1"/>
    <col min="12546" max="12546" width="13.85546875" style="159" customWidth="1"/>
    <col min="12547" max="12547" width="19.140625" style="159" customWidth="1"/>
    <col min="12548" max="12548" width="17.5703125" style="159" customWidth="1"/>
    <col min="12549" max="12549" width="14.7109375" style="159" customWidth="1"/>
    <col min="12550" max="12799" width="8.140625" style="159"/>
    <col min="12800" max="12800" width="8.7109375" style="159" customWidth="1"/>
    <col min="12801" max="12801" width="31.5703125" style="159" customWidth="1"/>
    <col min="12802" max="12802" width="13.85546875" style="159" customWidth="1"/>
    <col min="12803" max="12803" width="19.140625" style="159" customWidth="1"/>
    <col min="12804" max="12804" width="17.5703125" style="159" customWidth="1"/>
    <col min="12805" max="12805" width="14.7109375" style="159" customWidth="1"/>
    <col min="12806" max="13055" width="8.140625" style="159"/>
    <col min="13056" max="13056" width="8.7109375" style="159" customWidth="1"/>
    <col min="13057" max="13057" width="31.5703125" style="159" customWidth="1"/>
    <col min="13058" max="13058" width="13.85546875" style="159" customWidth="1"/>
    <col min="13059" max="13059" width="19.140625" style="159" customWidth="1"/>
    <col min="13060" max="13060" width="17.5703125" style="159" customWidth="1"/>
    <col min="13061" max="13061" width="14.7109375" style="159" customWidth="1"/>
    <col min="13062" max="13311" width="8.140625" style="159"/>
    <col min="13312" max="13312" width="8.7109375" style="159" customWidth="1"/>
    <col min="13313" max="13313" width="31.5703125" style="159" customWidth="1"/>
    <col min="13314" max="13314" width="13.85546875" style="159" customWidth="1"/>
    <col min="13315" max="13315" width="19.140625" style="159" customWidth="1"/>
    <col min="13316" max="13316" width="17.5703125" style="159" customWidth="1"/>
    <col min="13317" max="13317" width="14.7109375" style="159" customWidth="1"/>
    <col min="13318" max="13567" width="8.140625" style="159"/>
    <col min="13568" max="13568" width="8.7109375" style="159" customWidth="1"/>
    <col min="13569" max="13569" width="31.5703125" style="159" customWidth="1"/>
    <col min="13570" max="13570" width="13.85546875" style="159" customWidth="1"/>
    <col min="13571" max="13571" width="19.140625" style="159" customWidth="1"/>
    <col min="13572" max="13572" width="17.5703125" style="159" customWidth="1"/>
    <col min="13573" max="13573" width="14.7109375" style="159" customWidth="1"/>
    <col min="13574" max="13823" width="8.140625" style="159"/>
    <col min="13824" max="13824" width="8.7109375" style="159" customWidth="1"/>
    <col min="13825" max="13825" width="31.5703125" style="159" customWidth="1"/>
    <col min="13826" max="13826" width="13.85546875" style="159" customWidth="1"/>
    <col min="13827" max="13827" width="19.140625" style="159" customWidth="1"/>
    <col min="13828" max="13828" width="17.5703125" style="159" customWidth="1"/>
    <col min="13829" max="13829" width="14.7109375" style="159" customWidth="1"/>
    <col min="13830" max="14079" width="8.140625" style="159"/>
    <col min="14080" max="14080" width="8.7109375" style="159" customWidth="1"/>
    <col min="14081" max="14081" width="31.5703125" style="159" customWidth="1"/>
    <col min="14082" max="14082" width="13.85546875" style="159" customWidth="1"/>
    <col min="14083" max="14083" width="19.140625" style="159" customWidth="1"/>
    <col min="14084" max="14084" width="17.5703125" style="159" customWidth="1"/>
    <col min="14085" max="14085" width="14.7109375" style="159" customWidth="1"/>
    <col min="14086" max="14335" width="8.140625" style="159"/>
    <col min="14336" max="14336" width="8.7109375" style="159" customWidth="1"/>
    <col min="14337" max="14337" width="31.5703125" style="159" customWidth="1"/>
    <col min="14338" max="14338" width="13.85546875" style="159" customWidth="1"/>
    <col min="14339" max="14339" width="19.140625" style="159" customWidth="1"/>
    <col min="14340" max="14340" width="17.5703125" style="159" customWidth="1"/>
    <col min="14341" max="14341" width="14.7109375" style="159" customWidth="1"/>
    <col min="14342" max="14591" width="8.140625" style="159"/>
    <col min="14592" max="14592" width="8.7109375" style="159" customWidth="1"/>
    <col min="14593" max="14593" width="31.5703125" style="159" customWidth="1"/>
    <col min="14594" max="14594" width="13.85546875" style="159" customWidth="1"/>
    <col min="14595" max="14595" width="19.140625" style="159" customWidth="1"/>
    <col min="14596" max="14596" width="17.5703125" style="159" customWidth="1"/>
    <col min="14597" max="14597" width="14.7109375" style="159" customWidth="1"/>
    <col min="14598" max="14847" width="8.140625" style="159"/>
    <col min="14848" max="14848" width="8.7109375" style="159" customWidth="1"/>
    <col min="14849" max="14849" width="31.5703125" style="159" customWidth="1"/>
    <col min="14850" max="14850" width="13.85546875" style="159" customWidth="1"/>
    <col min="14851" max="14851" width="19.140625" style="159" customWidth="1"/>
    <col min="14852" max="14852" width="17.5703125" style="159" customWidth="1"/>
    <col min="14853" max="14853" width="14.7109375" style="159" customWidth="1"/>
    <col min="14854" max="15103" width="8.140625" style="159"/>
    <col min="15104" max="15104" width="8.7109375" style="159" customWidth="1"/>
    <col min="15105" max="15105" width="31.5703125" style="159" customWidth="1"/>
    <col min="15106" max="15106" width="13.85546875" style="159" customWidth="1"/>
    <col min="15107" max="15107" width="19.140625" style="159" customWidth="1"/>
    <col min="15108" max="15108" width="17.5703125" style="159" customWidth="1"/>
    <col min="15109" max="15109" width="14.7109375" style="159" customWidth="1"/>
    <col min="15110" max="15359" width="8.140625" style="159"/>
    <col min="15360" max="15360" width="8.7109375" style="159" customWidth="1"/>
    <col min="15361" max="15361" width="31.5703125" style="159" customWidth="1"/>
    <col min="15362" max="15362" width="13.85546875" style="159" customWidth="1"/>
    <col min="15363" max="15363" width="19.140625" style="159" customWidth="1"/>
    <col min="15364" max="15364" width="17.5703125" style="159" customWidth="1"/>
    <col min="15365" max="15365" width="14.7109375" style="159" customWidth="1"/>
    <col min="15366" max="15615" width="8.140625" style="159"/>
    <col min="15616" max="15616" width="8.7109375" style="159" customWidth="1"/>
    <col min="15617" max="15617" width="31.5703125" style="159" customWidth="1"/>
    <col min="15618" max="15618" width="13.85546875" style="159" customWidth="1"/>
    <col min="15619" max="15619" width="19.140625" style="159" customWidth="1"/>
    <col min="15620" max="15620" width="17.5703125" style="159" customWidth="1"/>
    <col min="15621" max="15621" width="14.7109375" style="159" customWidth="1"/>
    <col min="15622" max="15871" width="8.140625" style="159"/>
    <col min="15872" max="15872" width="8.7109375" style="159" customWidth="1"/>
    <col min="15873" max="15873" width="31.5703125" style="159" customWidth="1"/>
    <col min="15874" max="15874" width="13.85546875" style="159" customWidth="1"/>
    <col min="15875" max="15875" width="19.140625" style="159" customWidth="1"/>
    <col min="15876" max="15876" width="17.5703125" style="159" customWidth="1"/>
    <col min="15877" max="15877" width="14.7109375" style="159" customWidth="1"/>
    <col min="15878" max="16127" width="8.140625" style="159"/>
    <col min="16128" max="16128" width="8.7109375" style="159" customWidth="1"/>
    <col min="16129" max="16129" width="31.5703125" style="159" customWidth="1"/>
    <col min="16130" max="16130" width="13.85546875" style="159" customWidth="1"/>
    <col min="16131" max="16131" width="19.140625" style="159" customWidth="1"/>
    <col min="16132" max="16132" width="17.5703125" style="159" customWidth="1"/>
    <col min="16133" max="16133" width="14.7109375" style="159" customWidth="1"/>
    <col min="16134" max="16384" width="8.140625" style="159"/>
  </cols>
  <sheetData>
    <row r="1" spans="1:5" ht="23.25" hidden="1" customHeight="1" x14ac:dyDescent="0.25">
      <c r="A1" s="217"/>
      <c r="B1" s="217"/>
      <c r="C1" s="217"/>
      <c r="D1" s="217"/>
      <c r="E1" s="217"/>
    </row>
    <row r="2" spans="1:5" hidden="1" x14ac:dyDescent="0.25">
      <c r="A2" s="217" t="s">
        <v>223</v>
      </c>
      <c r="B2" s="217"/>
      <c r="C2" s="217"/>
      <c r="D2" s="217"/>
      <c r="E2" s="217"/>
    </row>
    <row r="3" spans="1:5" ht="15.75" customHeight="1" x14ac:dyDescent="0.25">
      <c r="A3" s="218" t="s">
        <v>277</v>
      </c>
      <c r="B3" s="218"/>
      <c r="C3" s="218"/>
      <c r="D3" s="218"/>
      <c r="E3" s="218"/>
    </row>
    <row r="4" spans="1:5" x14ac:dyDescent="0.25">
      <c r="A4" s="218" t="s">
        <v>224</v>
      </c>
      <c r="B4" s="218"/>
      <c r="C4" s="218"/>
      <c r="D4" s="218"/>
      <c r="E4" s="218"/>
    </row>
    <row r="5" spans="1:5" x14ac:dyDescent="0.25">
      <c r="A5" s="218" t="s">
        <v>225</v>
      </c>
      <c r="B5" s="218"/>
      <c r="C5" s="218"/>
      <c r="D5" s="218"/>
      <c r="E5" s="218"/>
    </row>
    <row r="6" spans="1:5" ht="26.25" customHeight="1" x14ac:dyDescent="0.25">
      <c r="A6" s="217" t="s">
        <v>226</v>
      </c>
      <c r="B6" s="217"/>
      <c r="C6" s="217"/>
      <c r="D6" s="217"/>
      <c r="E6" s="159" t="s">
        <v>323</v>
      </c>
    </row>
    <row r="7" spans="1:5" x14ac:dyDescent="0.25">
      <c r="A7" s="217"/>
      <c r="B7" s="217"/>
      <c r="C7" s="217"/>
      <c r="D7" s="217"/>
      <c r="E7" s="217"/>
    </row>
    <row r="8" spans="1:5" ht="39" customHeight="1" x14ac:dyDescent="0.25">
      <c r="A8" s="219" t="s">
        <v>259</v>
      </c>
      <c r="B8" s="219"/>
      <c r="C8" s="219"/>
      <c r="D8" s="219"/>
      <c r="E8" s="219"/>
    </row>
    <row r="9" spans="1:5" ht="29.25" customHeight="1" x14ac:dyDescent="0.25">
      <c r="A9" s="219" t="s">
        <v>228</v>
      </c>
      <c r="B9" s="219"/>
      <c r="C9" s="219"/>
      <c r="D9" s="219"/>
      <c r="E9" s="219"/>
    </row>
    <row r="10" spans="1:5" ht="30" customHeight="1" x14ac:dyDescent="0.25">
      <c r="A10" s="219" t="s">
        <v>229</v>
      </c>
      <c r="B10" s="219"/>
      <c r="C10" s="219"/>
      <c r="D10" s="219"/>
      <c r="E10" s="219"/>
    </row>
    <row r="11" spans="1:5" ht="30" customHeight="1" x14ac:dyDescent="0.25">
      <c r="A11" s="219" t="s">
        <v>230</v>
      </c>
      <c r="B11" s="219"/>
      <c r="C11" s="219"/>
      <c r="D11" s="219"/>
      <c r="E11" s="219"/>
    </row>
    <row r="12" spans="1:5" ht="29.25" customHeight="1" x14ac:dyDescent="0.25">
      <c r="A12" s="219" t="s">
        <v>231</v>
      </c>
      <c r="B12" s="219"/>
      <c r="C12" s="219"/>
      <c r="D12" s="219"/>
      <c r="E12" s="219"/>
    </row>
    <row r="13" spans="1:5" ht="28.5" customHeight="1" x14ac:dyDescent="0.25">
      <c r="A13" s="219" t="s">
        <v>232</v>
      </c>
      <c r="B13" s="219"/>
      <c r="C13" s="219"/>
      <c r="D13" s="219"/>
      <c r="E13" s="219"/>
    </row>
    <row r="14" spans="1:5" ht="15.75" customHeight="1" thickBot="1" x14ac:dyDescent="0.3">
      <c r="A14" s="217"/>
      <c r="B14" s="217"/>
      <c r="C14" s="217"/>
      <c r="D14" s="217"/>
      <c r="E14" s="217"/>
    </row>
    <row r="15" spans="1:5" ht="120.75" thickBot="1" x14ac:dyDescent="0.3">
      <c r="A15" s="164" t="s">
        <v>2</v>
      </c>
      <c r="B15" s="161" t="s">
        <v>234</v>
      </c>
      <c r="C15" s="161" t="s">
        <v>0</v>
      </c>
      <c r="D15" s="161" t="s">
        <v>233</v>
      </c>
      <c r="E15" s="161" t="s">
        <v>1</v>
      </c>
    </row>
    <row r="16" spans="1:5" ht="15" customHeight="1" x14ac:dyDescent="0.25">
      <c r="A16" s="225" t="s">
        <v>8</v>
      </c>
      <c r="B16" s="226"/>
      <c r="C16" s="226"/>
      <c r="D16" s="227"/>
      <c r="E16" s="162"/>
    </row>
    <row r="17" spans="1:5" ht="15" customHeight="1" x14ac:dyDescent="0.25">
      <c r="A17" s="173" t="s">
        <v>54</v>
      </c>
      <c r="B17" s="174" t="s">
        <v>21</v>
      </c>
      <c r="C17" s="175" t="s">
        <v>11</v>
      </c>
      <c r="D17" s="176">
        <v>0.14000000000000001</v>
      </c>
      <c r="E17" s="177">
        <v>4552.13</v>
      </c>
    </row>
    <row r="18" spans="1:5" ht="15" customHeight="1" x14ac:dyDescent="0.25">
      <c r="A18" s="222" t="s">
        <v>235</v>
      </c>
      <c r="B18" s="223"/>
      <c r="C18" s="223"/>
      <c r="D18" s="224"/>
      <c r="E18" s="178"/>
    </row>
    <row r="19" spans="1:5" ht="15" customHeight="1" x14ac:dyDescent="0.25">
      <c r="A19" s="173" t="s">
        <v>166</v>
      </c>
      <c r="B19" s="174" t="s">
        <v>22</v>
      </c>
      <c r="C19" s="175" t="s">
        <v>11</v>
      </c>
      <c r="D19" s="176">
        <f>E19</f>
        <v>4369.41</v>
      </c>
      <c r="E19" s="177">
        <f>369.41+4000</f>
        <v>4369.41</v>
      </c>
    </row>
    <row r="20" spans="1:5" ht="15" customHeight="1" x14ac:dyDescent="0.25">
      <c r="A20" s="173" t="s">
        <v>324</v>
      </c>
      <c r="B20" s="179">
        <v>2</v>
      </c>
      <c r="C20" s="175" t="s">
        <v>13</v>
      </c>
      <c r="D20" s="176">
        <f t="shared" ref="D20" si="0">E20/B20</f>
        <v>856.03499999999997</v>
      </c>
      <c r="E20" s="177">
        <v>1712.07</v>
      </c>
    </row>
    <row r="21" spans="1:5" ht="15.75" customHeight="1" x14ac:dyDescent="0.25">
      <c r="A21" s="173" t="s">
        <v>342</v>
      </c>
      <c r="B21" s="174" t="s">
        <v>22</v>
      </c>
      <c r="C21" s="175" t="s">
        <v>13</v>
      </c>
      <c r="D21" s="176">
        <f t="shared" ref="D21:D26" si="1">E21</f>
        <v>1454.71</v>
      </c>
      <c r="E21" s="177">
        <v>1454.71</v>
      </c>
    </row>
    <row r="22" spans="1:5" s="183" customFormat="1" ht="32.450000000000003" customHeight="1" x14ac:dyDescent="0.25">
      <c r="A22" s="145" t="s">
        <v>167</v>
      </c>
      <c r="B22" s="148" t="s">
        <v>22</v>
      </c>
      <c r="C22" s="148" t="s">
        <v>81</v>
      </c>
      <c r="D22" s="148">
        <f t="shared" si="1"/>
        <v>1551.19</v>
      </c>
      <c r="E22" s="148">
        <v>1551.19</v>
      </c>
    </row>
    <row r="23" spans="1:5" ht="30" customHeight="1" x14ac:dyDescent="0.25">
      <c r="A23" s="173" t="s">
        <v>214</v>
      </c>
      <c r="B23" s="174" t="s">
        <v>22</v>
      </c>
      <c r="C23" s="175" t="s">
        <v>11</v>
      </c>
      <c r="D23" s="176">
        <f t="shared" si="1"/>
        <v>4991.3999999999996</v>
      </c>
      <c r="E23" s="177">
        <f>2326.12+2188+477.28</f>
        <v>4991.3999999999996</v>
      </c>
    </row>
    <row r="24" spans="1:5" ht="18.75" customHeight="1" x14ac:dyDescent="0.25">
      <c r="A24" s="173" t="s">
        <v>238</v>
      </c>
      <c r="B24" s="174" t="s">
        <v>22</v>
      </c>
      <c r="C24" s="175" t="s">
        <v>11</v>
      </c>
      <c r="D24" s="176">
        <f t="shared" si="1"/>
        <v>2347.77</v>
      </c>
      <c r="E24" s="177">
        <f>1833.91+513.86</f>
        <v>2347.77</v>
      </c>
    </row>
    <row r="25" spans="1:5" ht="15" customHeight="1" x14ac:dyDescent="0.25">
      <c r="A25" s="173" t="s">
        <v>236</v>
      </c>
      <c r="B25" s="174" t="s">
        <v>219</v>
      </c>
      <c r="C25" s="175" t="s">
        <v>12</v>
      </c>
      <c r="D25" s="176">
        <f t="shared" si="1"/>
        <v>137539.20000000001</v>
      </c>
      <c r="E25" s="177">
        <v>137539.20000000001</v>
      </c>
    </row>
    <row r="26" spans="1:5" ht="15" customHeight="1" x14ac:dyDescent="0.25">
      <c r="A26" s="173" t="s">
        <v>237</v>
      </c>
      <c r="B26" s="174" t="s">
        <v>219</v>
      </c>
      <c r="C26" s="175" t="s">
        <v>12</v>
      </c>
      <c r="D26" s="176">
        <f t="shared" si="1"/>
        <v>3251.52</v>
      </c>
      <c r="E26" s="177">
        <v>3251.52</v>
      </c>
    </row>
    <row r="27" spans="1:5" ht="15" customHeight="1" x14ac:dyDescent="0.25">
      <c r="A27" s="222" t="s">
        <v>91</v>
      </c>
      <c r="B27" s="223"/>
      <c r="C27" s="223"/>
      <c r="D27" s="224"/>
      <c r="E27" s="178"/>
    </row>
    <row r="28" spans="1:5" ht="15" customHeight="1" x14ac:dyDescent="0.25">
      <c r="A28" s="173" t="s">
        <v>170</v>
      </c>
      <c r="B28" s="174" t="s">
        <v>22</v>
      </c>
      <c r="C28" s="175" t="s">
        <v>11</v>
      </c>
      <c r="D28" s="176">
        <f>E28</f>
        <v>84204.78</v>
      </c>
      <c r="E28" s="177">
        <v>84204.78</v>
      </c>
    </row>
    <row r="29" spans="1:5" ht="15" customHeight="1" x14ac:dyDescent="0.25">
      <c r="A29" s="222" t="s">
        <v>240</v>
      </c>
      <c r="B29" s="223"/>
      <c r="C29" s="223"/>
      <c r="D29" s="224"/>
      <c r="E29" s="178"/>
    </row>
    <row r="30" spans="1:5" ht="15" customHeight="1" x14ac:dyDescent="0.25">
      <c r="A30" s="173" t="s">
        <v>325</v>
      </c>
      <c r="B30" s="180">
        <v>0.03</v>
      </c>
      <c r="C30" s="175" t="s">
        <v>17</v>
      </c>
      <c r="D30" s="176">
        <f t="shared" ref="D30:D33" si="2">E30/B30</f>
        <v>85326.666666666672</v>
      </c>
      <c r="E30" s="177">
        <v>2559.8000000000002</v>
      </c>
    </row>
    <row r="31" spans="1:5" ht="15" customHeight="1" x14ac:dyDescent="0.25">
      <c r="A31" s="173" t="s">
        <v>326</v>
      </c>
      <c r="B31" s="179">
        <v>1</v>
      </c>
      <c r="C31" s="175" t="s">
        <v>13</v>
      </c>
      <c r="D31" s="176">
        <f t="shared" si="2"/>
        <v>503.32</v>
      </c>
      <c r="E31" s="177">
        <v>503.32</v>
      </c>
    </row>
    <row r="32" spans="1:5" ht="15" customHeight="1" x14ac:dyDescent="0.25">
      <c r="A32" s="173" t="s">
        <v>241</v>
      </c>
      <c r="B32" s="179">
        <v>2</v>
      </c>
      <c r="C32" s="175" t="s">
        <v>13</v>
      </c>
      <c r="D32" s="176">
        <f t="shared" si="2"/>
        <v>381.67500000000001</v>
      </c>
      <c r="E32" s="177">
        <v>763.35</v>
      </c>
    </row>
    <row r="33" spans="1:5" ht="15" customHeight="1" x14ac:dyDescent="0.25">
      <c r="A33" s="173" t="s">
        <v>327</v>
      </c>
      <c r="B33" s="180">
        <v>0.04</v>
      </c>
      <c r="C33" s="175" t="s">
        <v>15</v>
      </c>
      <c r="D33" s="176">
        <f t="shared" si="2"/>
        <v>84751.75</v>
      </c>
      <c r="E33" s="177">
        <v>3390.07</v>
      </c>
    </row>
    <row r="34" spans="1:5" ht="28.5" customHeight="1" x14ac:dyDescent="0.25">
      <c r="A34" s="173" t="s">
        <v>328</v>
      </c>
      <c r="B34" s="179">
        <v>3</v>
      </c>
      <c r="C34" s="175" t="s">
        <v>298</v>
      </c>
      <c r="D34" s="176">
        <f t="shared" ref="D34:D53" si="3">E34/B34</f>
        <v>959.57666666666671</v>
      </c>
      <c r="E34" s="177">
        <v>2878.73</v>
      </c>
    </row>
    <row r="35" spans="1:5" ht="15" customHeight="1" x14ac:dyDescent="0.25">
      <c r="A35" s="173" t="s">
        <v>300</v>
      </c>
      <c r="B35" s="179">
        <v>4</v>
      </c>
      <c r="C35" s="175" t="s">
        <v>103</v>
      </c>
      <c r="D35" s="176">
        <f t="shared" si="3"/>
        <v>97.56</v>
      </c>
      <c r="E35" s="177">
        <v>390.24</v>
      </c>
    </row>
    <row r="36" spans="1:5" ht="15" customHeight="1" x14ac:dyDescent="0.25">
      <c r="A36" s="173" t="s">
        <v>58</v>
      </c>
      <c r="B36" s="179">
        <v>1</v>
      </c>
      <c r="C36" s="175" t="s">
        <v>14</v>
      </c>
      <c r="D36" s="176">
        <f t="shared" si="3"/>
        <v>1005.22</v>
      </c>
      <c r="E36" s="177">
        <v>1005.22</v>
      </c>
    </row>
    <row r="37" spans="1:5" ht="15" customHeight="1" x14ac:dyDescent="0.25">
      <c r="A37" s="173" t="s">
        <v>173</v>
      </c>
      <c r="B37" s="179">
        <v>1</v>
      </c>
      <c r="C37" s="175" t="s">
        <v>172</v>
      </c>
      <c r="D37" s="176">
        <f t="shared" si="3"/>
        <v>736.44</v>
      </c>
      <c r="E37" s="177">
        <v>736.44</v>
      </c>
    </row>
    <row r="38" spans="1:5" ht="15" customHeight="1" x14ac:dyDescent="0.25">
      <c r="A38" s="173" t="s">
        <v>98</v>
      </c>
      <c r="B38" s="179">
        <v>1</v>
      </c>
      <c r="C38" s="175" t="s">
        <v>15</v>
      </c>
      <c r="D38" s="176">
        <f t="shared" si="3"/>
        <v>961.8</v>
      </c>
      <c r="E38" s="177">
        <v>961.8</v>
      </c>
    </row>
    <row r="39" spans="1:5" ht="15" customHeight="1" x14ac:dyDescent="0.25">
      <c r="A39" s="173" t="s">
        <v>329</v>
      </c>
      <c r="B39" s="179">
        <v>1</v>
      </c>
      <c r="C39" s="175" t="s">
        <v>13</v>
      </c>
      <c r="D39" s="176">
        <f t="shared" si="3"/>
        <v>149.54</v>
      </c>
      <c r="E39" s="177">
        <v>149.54</v>
      </c>
    </row>
    <row r="40" spans="1:5" ht="15" customHeight="1" x14ac:dyDescent="0.25">
      <c r="A40" s="173" t="s">
        <v>302</v>
      </c>
      <c r="B40" s="179">
        <v>1</v>
      </c>
      <c r="C40" s="175" t="s">
        <v>303</v>
      </c>
      <c r="D40" s="176">
        <f t="shared" si="3"/>
        <v>1107.33</v>
      </c>
      <c r="E40" s="177">
        <v>1107.33</v>
      </c>
    </row>
    <row r="41" spans="1:5" ht="28.5" customHeight="1" x14ac:dyDescent="0.25">
      <c r="A41" s="173" t="s">
        <v>304</v>
      </c>
      <c r="B41" s="181">
        <v>0.1</v>
      </c>
      <c r="C41" s="175" t="s">
        <v>16</v>
      </c>
      <c r="D41" s="176">
        <f t="shared" si="3"/>
        <v>3974.9</v>
      </c>
      <c r="E41" s="177">
        <v>397.49</v>
      </c>
    </row>
    <row r="42" spans="1:5" ht="15" customHeight="1" x14ac:dyDescent="0.25">
      <c r="A42" s="173" t="s">
        <v>75</v>
      </c>
      <c r="B42" s="180">
        <v>0.04</v>
      </c>
      <c r="C42" s="175" t="s">
        <v>76</v>
      </c>
      <c r="D42" s="176">
        <f t="shared" si="3"/>
        <v>30273.25</v>
      </c>
      <c r="E42" s="177">
        <v>1210.93</v>
      </c>
    </row>
    <row r="43" spans="1:5" ht="31.5" customHeight="1" x14ac:dyDescent="0.25">
      <c r="A43" s="173" t="s">
        <v>59</v>
      </c>
      <c r="B43" s="182">
        <v>1.8149999999999999</v>
      </c>
      <c r="C43" s="175" t="s">
        <v>16</v>
      </c>
      <c r="D43" s="176">
        <f t="shared" si="3"/>
        <v>2039.1239669421489</v>
      </c>
      <c r="E43" s="177">
        <v>3701.01</v>
      </c>
    </row>
    <row r="44" spans="1:5" ht="15" customHeight="1" x14ac:dyDescent="0.25">
      <c r="A44" s="173" t="s">
        <v>176</v>
      </c>
      <c r="B44" s="180">
        <v>0.02</v>
      </c>
      <c r="C44" s="175" t="s">
        <v>17</v>
      </c>
      <c r="D44" s="176">
        <f t="shared" si="3"/>
        <v>30137</v>
      </c>
      <c r="E44" s="177">
        <v>602.74</v>
      </c>
    </row>
    <row r="45" spans="1:5" ht="15" customHeight="1" x14ac:dyDescent="0.25">
      <c r="A45" s="173" t="s">
        <v>330</v>
      </c>
      <c r="B45" s="179">
        <v>4</v>
      </c>
      <c r="C45" s="175" t="s">
        <v>13</v>
      </c>
      <c r="D45" s="176">
        <f t="shared" si="3"/>
        <v>337.72750000000002</v>
      </c>
      <c r="E45" s="177">
        <v>1350.91</v>
      </c>
    </row>
    <row r="46" spans="1:5" ht="15" customHeight="1" x14ac:dyDescent="0.25">
      <c r="A46" s="173" t="s">
        <v>331</v>
      </c>
      <c r="B46" s="179">
        <v>1</v>
      </c>
      <c r="C46" s="175" t="s">
        <v>14</v>
      </c>
      <c r="D46" s="176">
        <f t="shared" si="3"/>
        <v>611.75</v>
      </c>
      <c r="E46" s="177">
        <v>611.75</v>
      </c>
    </row>
    <row r="47" spans="1:5" ht="15" customHeight="1" x14ac:dyDescent="0.25">
      <c r="A47" s="173" t="s">
        <v>77</v>
      </c>
      <c r="B47" s="180">
        <v>0.03</v>
      </c>
      <c r="C47" s="175" t="s">
        <v>15</v>
      </c>
      <c r="D47" s="176">
        <f t="shared" si="3"/>
        <v>17738.333333333332</v>
      </c>
      <c r="E47" s="177">
        <v>532.15</v>
      </c>
    </row>
    <row r="48" spans="1:5" ht="15" customHeight="1" x14ac:dyDescent="0.25">
      <c r="A48" s="173" t="s">
        <v>62</v>
      </c>
      <c r="B48" s="179">
        <v>3</v>
      </c>
      <c r="C48" s="175" t="s">
        <v>18</v>
      </c>
      <c r="D48" s="176">
        <f t="shared" si="3"/>
        <v>253.75666666666666</v>
      </c>
      <c r="E48" s="177">
        <v>761.27</v>
      </c>
    </row>
    <row r="49" spans="1:5" ht="15" customHeight="1" x14ac:dyDescent="0.25">
      <c r="A49" s="173" t="s">
        <v>307</v>
      </c>
      <c r="B49" s="179">
        <v>4</v>
      </c>
      <c r="C49" s="175" t="s">
        <v>103</v>
      </c>
      <c r="D49" s="176">
        <f t="shared" si="3"/>
        <v>78.032499999999999</v>
      </c>
      <c r="E49" s="177">
        <v>312.13</v>
      </c>
    </row>
    <row r="50" spans="1:5" ht="15" customHeight="1" x14ac:dyDescent="0.25">
      <c r="A50" s="173" t="s">
        <v>243</v>
      </c>
      <c r="B50" s="179">
        <v>1</v>
      </c>
      <c r="C50" s="175" t="s">
        <v>13</v>
      </c>
      <c r="D50" s="176">
        <f t="shared" si="3"/>
        <v>7368.26</v>
      </c>
      <c r="E50" s="177">
        <v>7368.26</v>
      </c>
    </row>
    <row r="51" spans="1:5" ht="15" customHeight="1" x14ac:dyDescent="0.25">
      <c r="A51" s="173" t="s">
        <v>112</v>
      </c>
      <c r="B51" s="179">
        <v>1</v>
      </c>
      <c r="C51" s="175" t="s">
        <v>14</v>
      </c>
      <c r="D51" s="176">
        <f t="shared" si="3"/>
        <v>10936.37</v>
      </c>
      <c r="E51" s="177">
        <v>10936.37</v>
      </c>
    </row>
    <row r="52" spans="1:5" ht="15" customHeight="1" x14ac:dyDescent="0.25">
      <c r="A52" s="173" t="s">
        <v>245</v>
      </c>
      <c r="B52" s="179">
        <v>1</v>
      </c>
      <c r="C52" s="175" t="s">
        <v>19</v>
      </c>
      <c r="D52" s="176">
        <f t="shared" si="3"/>
        <v>857.06</v>
      </c>
      <c r="E52" s="177">
        <v>857.06</v>
      </c>
    </row>
    <row r="53" spans="1:5" ht="15" customHeight="1" x14ac:dyDescent="0.25">
      <c r="A53" s="173" t="s">
        <v>246</v>
      </c>
      <c r="B53" s="179">
        <v>1</v>
      </c>
      <c r="C53" s="175" t="s">
        <v>19</v>
      </c>
      <c r="D53" s="176">
        <f t="shared" si="3"/>
        <v>598.84</v>
      </c>
      <c r="E53" s="177">
        <v>598.84</v>
      </c>
    </row>
    <row r="54" spans="1:5" ht="15" customHeight="1" x14ac:dyDescent="0.25">
      <c r="A54" s="173" t="s">
        <v>65</v>
      </c>
      <c r="B54" s="179">
        <v>33</v>
      </c>
      <c r="C54" s="175" t="s">
        <v>19</v>
      </c>
      <c r="D54" s="176">
        <f t="shared" ref="D54:D62" si="4">E54/B54</f>
        <v>299.99272727272728</v>
      </c>
      <c r="E54" s="177">
        <v>9899.76</v>
      </c>
    </row>
    <row r="55" spans="1:5" ht="15" customHeight="1" x14ac:dyDescent="0.25">
      <c r="A55" s="222" t="s">
        <v>247</v>
      </c>
      <c r="B55" s="223"/>
      <c r="C55" s="223"/>
      <c r="D55" s="224"/>
      <c r="E55" s="178"/>
    </row>
    <row r="56" spans="1:5" ht="15" customHeight="1" x14ac:dyDescent="0.25">
      <c r="A56" s="173" t="s">
        <v>198</v>
      </c>
      <c r="B56" s="180">
        <v>0.01</v>
      </c>
      <c r="C56" s="175" t="s">
        <v>199</v>
      </c>
      <c r="D56" s="176">
        <f t="shared" si="4"/>
        <v>36199</v>
      </c>
      <c r="E56" s="177">
        <v>361.99</v>
      </c>
    </row>
    <row r="57" spans="1:5" ht="15" customHeight="1" x14ac:dyDescent="0.25">
      <c r="A57" s="173" t="s">
        <v>332</v>
      </c>
      <c r="B57" s="179">
        <v>2</v>
      </c>
      <c r="C57" s="175" t="s">
        <v>13</v>
      </c>
      <c r="D57" s="176">
        <f t="shared" si="4"/>
        <v>263.23</v>
      </c>
      <c r="E57" s="177">
        <v>526.46</v>
      </c>
    </row>
    <row r="58" spans="1:5" ht="15" customHeight="1" x14ac:dyDescent="0.25">
      <c r="A58" s="173" t="s">
        <v>116</v>
      </c>
      <c r="B58" s="180">
        <v>0.24</v>
      </c>
      <c r="C58" s="175" t="s">
        <v>17</v>
      </c>
      <c r="D58" s="176">
        <f t="shared" si="4"/>
        <v>4325.541666666667</v>
      </c>
      <c r="E58" s="177">
        <v>1038.1300000000001</v>
      </c>
    </row>
    <row r="59" spans="1:5" ht="15" customHeight="1" x14ac:dyDescent="0.25">
      <c r="A59" s="173" t="s">
        <v>333</v>
      </c>
      <c r="B59" s="180">
        <v>0.01</v>
      </c>
      <c r="C59" s="175" t="s">
        <v>17</v>
      </c>
      <c r="D59" s="176">
        <f t="shared" si="4"/>
        <v>42211</v>
      </c>
      <c r="E59" s="177">
        <v>422.11</v>
      </c>
    </row>
    <row r="60" spans="1:5" ht="15" customHeight="1" x14ac:dyDescent="0.25">
      <c r="A60" s="173" t="s">
        <v>131</v>
      </c>
      <c r="B60" s="180">
        <v>0.03</v>
      </c>
      <c r="C60" s="175" t="s">
        <v>17</v>
      </c>
      <c r="D60" s="176">
        <f t="shared" si="4"/>
        <v>96164.333333333328</v>
      </c>
      <c r="E60" s="177">
        <v>2884.93</v>
      </c>
    </row>
    <row r="61" spans="1:5" ht="15" customHeight="1" x14ac:dyDescent="0.25">
      <c r="A61" s="173" t="s">
        <v>334</v>
      </c>
      <c r="B61" s="180">
        <v>0.02</v>
      </c>
      <c r="C61" s="175" t="s">
        <v>17</v>
      </c>
      <c r="D61" s="176">
        <f t="shared" si="4"/>
        <v>47989</v>
      </c>
      <c r="E61" s="177">
        <v>959.78</v>
      </c>
    </row>
    <row r="62" spans="1:5" ht="15" customHeight="1" x14ac:dyDescent="0.25">
      <c r="A62" s="173" t="s">
        <v>117</v>
      </c>
      <c r="B62" s="180">
        <v>0.02</v>
      </c>
      <c r="C62" s="175" t="s">
        <v>17</v>
      </c>
      <c r="D62" s="176">
        <f t="shared" si="4"/>
        <v>47068</v>
      </c>
      <c r="E62" s="177">
        <v>941.36</v>
      </c>
    </row>
    <row r="63" spans="1:5" ht="27.75" customHeight="1" x14ac:dyDescent="0.25">
      <c r="A63" s="173" t="s">
        <v>335</v>
      </c>
      <c r="B63" s="182">
        <v>2.1999999999999999E-2</v>
      </c>
      <c r="C63" s="175" t="s">
        <v>15</v>
      </c>
      <c r="D63" s="176">
        <f t="shared" ref="D63:D71" si="5">E63/B63</f>
        <v>43881.818181818184</v>
      </c>
      <c r="E63" s="177">
        <v>965.4</v>
      </c>
    </row>
    <row r="64" spans="1:5" ht="31.5" customHeight="1" x14ac:dyDescent="0.25">
      <c r="A64" s="173" t="s">
        <v>66</v>
      </c>
      <c r="B64" s="182">
        <v>1.8149999999999999</v>
      </c>
      <c r="C64" s="175" t="s">
        <v>16</v>
      </c>
      <c r="D64" s="176">
        <f t="shared" si="5"/>
        <v>2011.9118457300276</v>
      </c>
      <c r="E64" s="177">
        <v>3651.62</v>
      </c>
    </row>
    <row r="65" spans="1:5" ht="31.5" customHeight="1" x14ac:dyDescent="0.25">
      <c r="A65" s="173" t="s">
        <v>336</v>
      </c>
      <c r="B65" s="182">
        <v>1.8149999999999999</v>
      </c>
      <c r="C65" s="175" t="s">
        <v>16</v>
      </c>
      <c r="D65" s="176">
        <f t="shared" si="5"/>
        <v>2013.6859504132233</v>
      </c>
      <c r="E65" s="177">
        <v>3654.84</v>
      </c>
    </row>
    <row r="66" spans="1:5" ht="31.5" customHeight="1" x14ac:dyDescent="0.25">
      <c r="A66" s="173" t="s">
        <v>337</v>
      </c>
      <c r="B66" s="180">
        <f>2*2.46</f>
        <v>4.92</v>
      </c>
      <c r="C66" s="175" t="s">
        <v>16</v>
      </c>
      <c r="D66" s="176">
        <f t="shared" si="5"/>
        <v>610.43495934959356</v>
      </c>
      <c r="E66" s="177">
        <f>2*1501.67</f>
        <v>3003.34</v>
      </c>
    </row>
    <row r="67" spans="1:5" ht="28.5" customHeight="1" x14ac:dyDescent="0.25">
      <c r="A67" s="173" t="s">
        <v>59</v>
      </c>
      <c r="B67" s="182">
        <v>1.8149999999999999</v>
      </c>
      <c r="C67" s="175" t="s">
        <v>16</v>
      </c>
      <c r="D67" s="176">
        <f t="shared" si="5"/>
        <v>2005.5371900826449</v>
      </c>
      <c r="E67" s="177">
        <v>3640.05</v>
      </c>
    </row>
    <row r="68" spans="1:5" ht="15" customHeight="1" x14ac:dyDescent="0.25">
      <c r="A68" s="173" t="s">
        <v>338</v>
      </c>
      <c r="B68" s="179">
        <v>20</v>
      </c>
      <c r="C68" s="175" t="s">
        <v>339</v>
      </c>
      <c r="D68" s="176">
        <f t="shared" si="5"/>
        <v>55.325499999999998</v>
      </c>
      <c r="E68" s="177">
        <v>1106.51</v>
      </c>
    </row>
    <row r="69" spans="1:5" ht="15" customHeight="1" x14ac:dyDescent="0.25">
      <c r="A69" s="173" t="s">
        <v>340</v>
      </c>
      <c r="B69" s="179">
        <v>4</v>
      </c>
      <c r="C69" s="175" t="s">
        <v>13</v>
      </c>
      <c r="D69" s="176">
        <f t="shared" si="5"/>
        <v>514.45000000000005</v>
      </c>
      <c r="E69" s="177">
        <v>2057.8000000000002</v>
      </c>
    </row>
    <row r="70" spans="1:5" ht="27.75" customHeight="1" x14ac:dyDescent="0.25">
      <c r="A70" s="173" t="s">
        <v>252</v>
      </c>
      <c r="B70" s="179">
        <v>93</v>
      </c>
      <c r="C70" s="175" t="s">
        <v>108</v>
      </c>
      <c r="D70" s="176">
        <f t="shared" si="5"/>
        <v>57.496451612903229</v>
      </c>
      <c r="E70" s="177">
        <v>5347.17</v>
      </c>
    </row>
    <row r="71" spans="1:5" ht="27.75" customHeight="1" x14ac:dyDescent="0.25">
      <c r="A71" s="173" t="s">
        <v>185</v>
      </c>
      <c r="B71" s="179">
        <v>93</v>
      </c>
      <c r="C71" s="175" t="s">
        <v>108</v>
      </c>
      <c r="D71" s="176">
        <f t="shared" si="5"/>
        <v>97.730430107526885</v>
      </c>
      <c r="E71" s="177">
        <v>9088.93</v>
      </c>
    </row>
    <row r="72" spans="1:5" ht="31.5" customHeight="1" x14ac:dyDescent="0.25">
      <c r="A72" s="173" t="s">
        <v>341</v>
      </c>
      <c r="B72" s="180">
        <f>2.05</f>
        <v>2.0499999999999998</v>
      </c>
      <c r="C72" s="175" t="s">
        <v>16</v>
      </c>
      <c r="D72" s="176">
        <f>E72/B72</f>
        <v>1217.1317073170733</v>
      </c>
      <c r="E72" s="177">
        <f>2495.12</f>
        <v>2495.12</v>
      </c>
    </row>
    <row r="73" spans="1:5" ht="15" customHeight="1" x14ac:dyDescent="0.25">
      <c r="A73" s="222" t="s">
        <v>38</v>
      </c>
      <c r="B73" s="223"/>
      <c r="C73" s="223"/>
      <c r="D73" s="224"/>
      <c r="E73" s="178"/>
    </row>
    <row r="74" spans="1:5" ht="30.75" customHeight="1" x14ac:dyDescent="0.25">
      <c r="A74" s="173" t="s">
        <v>57</v>
      </c>
      <c r="B74" s="174" t="s">
        <v>218</v>
      </c>
      <c r="C74" s="175" t="s">
        <v>11</v>
      </c>
      <c r="D74" s="176">
        <f t="shared" ref="D74:D81" si="6">E74</f>
        <v>8410.6200000000008</v>
      </c>
      <c r="E74" s="177">
        <v>8410.6200000000008</v>
      </c>
    </row>
    <row r="75" spans="1:5" ht="15" customHeight="1" x14ac:dyDescent="0.25">
      <c r="A75" s="222" t="s">
        <v>92</v>
      </c>
      <c r="B75" s="223"/>
      <c r="C75" s="223"/>
      <c r="D75" s="224"/>
      <c r="E75" s="178"/>
    </row>
    <row r="76" spans="1:5" ht="15" customHeight="1" x14ac:dyDescent="0.25">
      <c r="A76" s="173" t="s">
        <v>171</v>
      </c>
      <c r="B76" s="174" t="s">
        <v>218</v>
      </c>
      <c r="C76" s="175" t="s">
        <v>239</v>
      </c>
      <c r="D76" s="176">
        <f t="shared" si="6"/>
        <v>10200</v>
      </c>
      <c r="E76" s="177">
        <v>10200</v>
      </c>
    </row>
    <row r="77" spans="1:5" ht="15" customHeight="1" x14ac:dyDescent="0.25">
      <c r="A77" s="222" t="s">
        <v>78</v>
      </c>
      <c r="B77" s="223"/>
      <c r="C77" s="223"/>
      <c r="D77" s="224"/>
      <c r="E77" s="178"/>
    </row>
    <row r="78" spans="1:5" ht="15" customHeight="1" x14ac:dyDescent="0.25">
      <c r="A78" s="173" t="s">
        <v>79</v>
      </c>
      <c r="B78" s="174" t="s">
        <v>218</v>
      </c>
      <c r="C78" s="175" t="s">
        <v>11</v>
      </c>
      <c r="D78" s="176">
        <f t="shared" si="6"/>
        <v>21600</v>
      </c>
      <c r="E78" s="177">
        <v>21600</v>
      </c>
    </row>
    <row r="79" spans="1:5" ht="15" customHeight="1" x14ac:dyDescent="0.25">
      <c r="A79" s="222" t="s">
        <v>315</v>
      </c>
      <c r="B79" s="223"/>
      <c r="C79" s="223"/>
      <c r="D79" s="224"/>
      <c r="E79" s="178"/>
    </row>
    <row r="80" spans="1:5" ht="15" customHeight="1" thickBot="1" x14ac:dyDescent="0.3">
      <c r="A80" s="173" t="s">
        <v>276</v>
      </c>
      <c r="B80" s="174" t="s">
        <v>22</v>
      </c>
      <c r="C80" s="175" t="s">
        <v>11</v>
      </c>
      <c r="D80" s="176">
        <f t="shared" si="6"/>
        <v>1772.39</v>
      </c>
      <c r="E80" s="177">
        <v>1772.39</v>
      </c>
    </row>
    <row r="81" spans="1:7" ht="29.25" customHeight="1" x14ac:dyDescent="0.25">
      <c r="A81" s="173" t="s">
        <v>316</v>
      </c>
      <c r="B81" s="174" t="s">
        <v>22</v>
      </c>
      <c r="C81" s="175" t="s">
        <v>11</v>
      </c>
      <c r="D81" s="176">
        <f t="shared" si="6"/>
        <v>1474.03</v>
      </c>
      <c r="E81" s="177">
        <v>1474.03</v>
      </c>
      <c r="F81" s="165">
        <f>SUM(E17:E81)</f>
        <v>385163.27000000008</v>
      </c>
      <c r="G81" s="163" t="s">
        <v>343</v>
      </c>
    </row>
    <row r="82" spans="1:7" s="28" customFormat="1" x14ac:dyDescent="0.25">
      <c r="A82" s="32" t="s">
        <v>10</v>
      </c>
      <c r="B82" s="149"/>
      <c r="C82" s="149"/>
      <c r="D82" s="149"/>
      <c r="E82" s="150"/>
    </row>
    <row r="83" spans="1:7" s="28" customFormat="1" x14ac:dyDescent="0.25">
      <c r="A83" s="33" t="s">
        <v>70</v>
      </c>
      <c r="B83" s="151" t="s">
        <v>21</v>
      </c>
      <c r="C83" s="151" t="s">
        <v>11</v>
      </c>
      <c r="D83" s="151">
        <f>E83</f>
        <v>38516.327000000012</v>
      </c>
      <c r="E83" s="152">
        <f>SUM(E17:E81)*10%</f>
        <v>38516.327000000012</v>
      </c>
    </row>
    <row r="84" spans="1:7" x14ac:dyDescent="0.25">
      <c r="A84" s="153" t="s">
        <v>24</v>
      </c>
      <c r="B84" s="148"/>
      <c r="C84" s="148"/>
      <c r="D84" s="148"/>
      <c r="E84" s="154">
        <f>F81+E83</f>
        <v>423679.59700000007</v>
      </c>
    </row>
    <row r="85" spans="1:7" x14ac:dyDescent="0.25">
      <c r="A85" s="217"/>
      <c r="B85" s="217"/>
      <c r="C85" s="217"/>
      <c r="D85" s="217"/>
      <c r="E85" s="217"/>
    </row>
    <row r="86" spans="1:7" x14ac:dyDescent="0.25">
      <c r="A86" s="217"/>
      <c r="B86" s="217"/>
      <c r="C86" s="217"/>
      <c r="D86" s="217"/>
      <c r="E86" s="217"/>
    </row>
    <row r="87" spans="1:7" s="168" customFormat="1" ht="21.75" customHeight="1" x14ac:dyDescent="0.25">
      <c r="A87" s="220" t="s">
        <v>345</v>
      </c>
      <c r="B87" s="220"/>
      <c r="C87" s="220"/>
      <c r="D87" s="220"/>
      <c r="E87" s="166">
        <f>E84</f>
        <v>423679.59700000007</v>
      </c>
      <c r="F87" s="167"/>
    </row>
    <row r="88" spans="1:7" s="168" customFormat="1" ht="20.25" customHeight="1" x14ac:dyDescent="0.25">
      <c r="A88" s="221" t="s">
        <v>348</v>
      </c>
      <c r="B88" s="221"/>
      <c r="C88" s="221"/>
      <c r="D88" s="221"/>
      <c r="E88" s="221"/>
      <c r="F88" s="169"/>
    </row>
    <row r="89" spans="1:7" s="168" customFormat="1" ht="24.75" customHeight="1" x14ac:dyDescent="0.25">
      <c r="A89" s="220" t="s">
        <v>255</v>
      </c>
      <c r="B89" s="220"/>
      <c r="C89" s="220"/>
      <c r="D89" s="220"/>
      <c r="E89" s="220"/>
      <c r="F89" s="170"/>
    </row>
    <row r="90" spans="1:7" s="168" customFormat="1" ht="24" customHeight="1" x14ac:dyDescent="0.25">
      <c r="A90" s="220" t="s">
        <v>256</v>
      </c>
      <c r="B90" s="220"/>
      <c r="C90" s="220"/>
      <c r="D90" s="220"/>
      <c r="E90" s="220"/>
      <c r="F90" s="170"/>
    </row>
    <row r="91" spans="1:7" s="168" customFormat="1" ht="30.75" customHeight="1" x14ac:dyDescent="0.25">
      <c r="A91" s="220" t="s">
        <v>257</v>
      </c>
      <c r="B91" s="220"/>
      <c r="C91" s="220"/>
      <c r="D91" s="220"/>
      <c r="E91" s="220"/>
      <c r="F91" s="170"/>
    </row>
    <row r="92" spans="1:7" s="168" customFormat="1" x14ac:dyDescent="0.25">
      <c r="A92" s="171"/>
      <c r="B92" s="171"/>
      <c r="C92" s="171"/>
      <c r="D92" s="171"/>
      <c r="E92" s="171"/>
      <c r="F92" s="171"/>
    </row>
    <row r="93" spans="1:7" s="168" customFormat="1" ht="24.75" customHeight="1" x14ac:dyDescent="0.25">
      <c r="A93" s="220" t="s">
        <v>344</v>
      </c>
      <c r="B93" s="220"/>
      <c r="C93" s="220"/>
      <c r="D93" s="220"/>
      <c r="E93" s="220"/>
      <c r="F93" s="170"/>
    </row>
    <row r="94" spans="1:7" ht="18.75" customHeight="1" x14ac:dyDescent="0.25">
      <c r="A94" s="172" t="s">
        <v>317</v>
      </c>
      <c r="B94" s="172"/>
      <c r="C94" s="172"/>
      <c r="D94" s="172"/>
      <c r="E94" s="172"/>
    </row>
    <row r="95" spans="1:7" ht="24.75" customHeight="1" x14ac:dyDescent="0.25">
      <c r="A95" s="172" t="s">
        <v>346</v>
      </c>
      <c r="B95" s="172"/>
      <c r="C95" s="172"/>
      <c r="D95" s="172"/>
      <c r="E95" s="172"/>
    </row>
    <row r="96" spans="1:7" ht="10.5" customHeight="1" x14ac:dyDescent="0.25">
      <c r="B96" s="172"/>
      <c r="C96" s="172"/>
      <c r="D96" s="172" t="s">
        <v>26</v>
      </c>
      <c r="E96" s="172"/>
    </row>
    <row r="97" spans="1:5" x14ac:dyDescent="0.25">
      <c r="A97" s="217"/>
      <c r="B97" s="217"/>
      <c r="C97" s="217"/>
      <c r="D97" s="217"/>
      <c r="E97" s="217"/>
    </row>
    <row r="98" spans="1:5" x14ac:dyDescent="0.25">
      <c r="A98" s="217" t="s">
        <v>258</v>
      </c>
      <c r="B98" s="217"/>
      <c r="C98" s="217"/>
      <c r="D98" s="217"/>
      <c r="E98" s="217"/>
    </row>
    <row r="99" spans="1:5" ht="10.5" customHeight="1" x14ac:dyDescent="0.25">
      <c r="B99" s="217"/>
      <c r="C99" s="217"/>
      <c r="D99" s="217" t="s">
        <v>26</v>
      </c>
      <c r="E99" s="217"/>
    </row>
  </sheetData>
  <mergeCells count="35">
    <mergeCell ref="A9:E9"/>
    <mergeCell ref="A1:E1"/>
    <mergeCell ref="A2:E2"/>
    <mergeCell ref="A3:E3"/>
    <mergeCell ref="A29:D29"/>
    <mergeCell ref="A27:D27"/>
    <mergeCell ref="A18:D18"/>
    <mergeCell ref="A16:D16"/>
    <mergeCell ref="A10:E10"/>
    <mergeCell ref="A11:E11"/>
    <mergeCell ref="A12:E12"/>
    <mergeCell ref="A13:E13"/>
    <mergeCell ref="A14:E14"/>
    <mergeCell ref="A6:D6"/>
    <mergeCell ref="A79:D79"/>
    <mergeCell ref="A77:D77"/>
    <mergeCell ref="A75:D75"/>
    <mergeCell ref="A73:D73"/>
    <mergeCell ref="A55:D55"/>
    <mergeCell ref="A98:E98"/>
    <mergeCell ref="B99:C99"/>
    <mergeCell ref="D99:E99"/>
    <mergeCell ref="A4:E4"/>
    <mergeCell ref="A5:E5"/>
    <mergeCell ref="A93:E93"/>
    <mergeCell ref="A97:E97"/>
    <mergeCell ref="A88:E88"/>
    <mergeCell ref="A89:E89"/>
    <mergeCell ref="A90:E90"/>
    <mergeCell ref="A91:E91"/>
    <mergeCell ref="A87:D87"/>
    <mergeCell ref="A85:E85"/>
    <mergeCell ref="A86:E86"/>
    <mergeCell ref="A7:E7"/>
    <mergeCell ref="A8:E8"/>
  </mergeCells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Лист2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2022-04-11T13:09:37Z</dcterms:modified>
</cp:coreProperties>
</file>