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30" yWindow="540" windowWidth="16890" windowHeight="11250" firstSheet="1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Акт!$A$1:$E$94</definedName>
    <definedName name="_xlnm.Print_Area" localSheetId="3">'Акт (2)'!$A$1:$E$95</definedName>
    <definedName name="_xlnm.Print_Area" localSheetId="9">акт21!$A$1:$E$98</definedName>
    <definedName name="_xlnm.Print_Area" localSheetId="1">Бюджет!$A$1:$D$38</definedName>
    <definedName name="_xlnm.Print_Area" localSheetId="7">Лист1!$A$3:$E$107</definedName>
    <definedName name="_xlnm.Print_Area" localSheetId="5">Лист3!$A$2:$E$94</definedName>
  </definedNames>
  <calcPr calcId="145621"/>
</workbook>
</file>

<file path=xl/calcChain.xml><?xml version="1.0" encoding="utf-8"?>
<calcChain xmlns="http://schemas.openxmlformats.org/spreadsheetml/2006/main">
  <c r="F79" i="10" l="1"/>
  <c r="E24" i="10" l="1"/>
  <c r="E25" i="10"/>
  <c r="E26" i="10"/>
  <c r="E65" i="10"/>
  <c r="B65" i="10"/>
  <c r="D21" i="10"/>
  <c r="E82" i="10" l="1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55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31" i="10"/>
  <c r="D22" i="10"/>
  <c r="D24" i="10"/>
  <c r="D25" i="10"/>
  <c r="D26" i="10"/>
  <c r="D27" i="10"/>
  <c r="D29" i="10"/>
  <c r="D73" i="10"/>
  <c r="D75" i="10"/>
  <c r="D77" i="10"/>
  <c r="D79" i="10"/>
  <c r="D80" i="10"/>
  <c r="D23" i="10"/>
  <c r="D20" i="10"/>
  <c r="D19" i="10"/>
  <c r="F18" i="9"/>
  <c r="F22" i="9" s="1"/>
  <c r="F14" i="9"/>
  <c r="E83" i="10" l="1"/>
  <c r="E86" i="10" s="1"/>
  <c r="F23" i="9" s="1"/>
  <c r="F24" i="9" s="1"/>
  <c r="F25" i="9"/>
  <c r="D82" i="10"/>
  <c r="D83" i="8"/>
  <c r="D85" i="8"/>
  <c r="D86" i="8"/>
  <c r="D88" i="8"/>
  <c r="D89" i="8"/>
  <c r="D81" i="8"/>
  <c r="D79" i="8"/>
  <c r="D68" i="8"/>
  <c r="D61" i="8"/>
  <c r="D60" i="8"/>
  <c r="D36" i="8"/>
  <c r="D35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2" i="8"/>
  <c r="D63" i="8"/>
  <c r="D64" i="8"/>
  <c r="D66" i="8"/>
  <c r="D67" i="8"/>
  <c r="D69" i="8"/>
  <c r="D70" i="8"/>
  <c r="D71" i="8"/>
  <c r="D72" i="8"/>
  <c r="D73" i="8"/>
  <c r="D74" i="8"/>
  <c r="D75" i="8"/>
  <c r="D76" i="8"/>
  <c r="D77" i="8"/>
  <c r="D78" i="8"/>
  <c r="D34" i="8"/>
  <c r="D23" i="8"/>
  <c r="D20" i="8"/>
  <c r="D21" i="8"/>
  <c r="D22" i="8"/>
  <c r="D24" i="8"/>
  <c r="D25" i="8"/>
  <c r="D26" i="8"/>
  <c r="D28" i="8"/>
  <c r="D30" i="8"/>
  <c r="D32" i="8"/>
  <c r="D19" i="8"/>
  <c r="E91" i="8" l="1"/>
  <c r="D91" i="8" s="1"/>
  <c r="E92" i="8" l="1"/>
  <c r="F23" i="7" s="1"/>
  <c r="F19" i="7"/>
  <c r="F15" i="7"/>
  <c r="F18" i="7"/>
  <c r="F22" i="7" s="1"/>
  <c r="F14" i="7"/>
  <c r="F24" i="7" l="1"/>
  <c r="F25" i="7"/>
  <c r="F19" i="6"/>
  <c r="F15" i="6"/>
  <c r="E79" i="3"/>
  <c r="E80" i="3" s="1"/>
  <c r="F23" i="6" s="1"/>
  <c r="D77" i="3"/>
  <c r="D75" i="3"/>
  <c r="D67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8" i="3"/>
  <c r="D69" i="3"/>
  <c r="D70" i="3"/>
  <c r="D71" i="3"/>
  <c r="D72" i="3"/>
  <c r="D73" i="3"/>
  <c r="D30" i="3"/>
  <c r="D20" i="3"/>
  <c r="D22" i="3"/>
  <c r="D23" i="3"/>
  <c r="D24" i="3"/>
  <c r="D26" i="3"/>
  <c r="D28" i="3"/>
  <c r="D19" i="3"/>
  <c r="D79" i="3" l="1"/>
  <c r="F14" i="6"/>
  <c r="F18" i="6"/>
  <c r="F22" i="6" s="1"/>
  <c r="F24" i="6" s="1"/>
  <c r="F25" i="6" l="1"/>
  <c r="E79" i="5"/>
  <c r="D73" i="5"/>
  <c r="D75" i="5"/>
  <c r="D76" i="5"/>
  <c r="D71" i="5"/>
  <c r="D56" i="5"/>
  <c r="D54" i="5"/>
  <c r="D50" i="5"/>
  <c r="E20" i="5"/>
  <c r="D20" i="5" s="1"/>
  <c r="D18" i="5"/>
  <c r="D16" i="5"/>
  <c r="D14" i="5"/>
  <c r="D10" i="5"/>
  <c r="D9" i="5"/>
  <c r="D7" i="5"/>
  <c r="D12" i="5"/>
  <c r="D21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5" i="5"/>
  <c r="D46" i="5"/>
  <c r="D47" i="5"/>
  <c r="D48" i="5"/>
  <c r="D49" i="5"/>
  <c r="D51" i="5"/>
  <c r="D52" i="5"/>
  <c r="D58" i="5"/>
  <c r="D59" i="5"/>
  <c r="D60" i="5"/>
  <c r="D61" i="5"/>
  <c r="D62" i="5"/>
  <c r="D63" i="5"/>
  <c r="D64" i="5"/>
  <c r="D65" i="5"/>
  <c r="D66" i="5"/>
  <c r="D68" i="5"/>
  <c r="D69" i="5"/>
  <c r="D11" i="5"/>
  <c r="E78" i="5"/>
  <c r="F24" i="4" l="1"/>
  <c r="D78" i="5" l="1"/>
  <c r="F16" i="4"/>
  <c r="F13" i="4"/>
  <c r="F19" i="4" l="1"/>
  <c r="F23" i="4" s="1"/>
  <c r="F25" i="4" s="1"/>
  <c r="F15" i="4"/>
  <c r="F26" i="4" l="1"/>
  <c r="E32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C31" i="2"/>
  <c r="D31" i="2"/>
  <c r="E79" i="1"/>
  <c r="D11" i="1"/>
  <c r="B31" i="2" l="1"/>
  <c r="D78" i="1"/>
  <c r="D76" i="1"/>
  <c r="D74" i="1"/>
  <c r="D72" i="1"/>
  <c r="D71" i="1"/>
  <c r="D69" i="1"/>
  <c r="D68" i="1"/>
  <c r="D67" i="1"/>
  <c r="D66" i="1"/>
  <c r="D65" i="1"/>
  <c r="D64" i="1"/>
  <c r="D62" i="1"/>
  <c r="D61" i="1"/>
  <c r="D60" i="1"/>
  <c r="D58" i="1"/>
  <c r="D56" i="1"/>
  <c r="D55" i="1"/>
  <c r="D54" i="1"/>
  <c r="D53" i="1"/>
  <c r="D52" i="1"/>
  <c r="D51" i="1"/>
  <c r="D50" i="1"/>
  <c r="D49" i="1"/>
  <c r="D48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5" i="1"/>
  <c r="D23" i="1"/>
  <c r="D21" i="1"/>
  <c r="D20" i="1"/>
  <c r="D19" i="1"/>
  <c r="D18" i="1"/>
  <c r="D16" i="1"/>
  <c r="D14" i="1"/>
  <c r="D13" i="1"/>
  <c r="D12" i="1"/>
  <c r="D10" i="1"/>
  <c r="D9" i="1"/>
  <c r="D7" i="1"/>
</calcChain>
</file>

<file path=xl/sharedStrings.xml><?xml version="1.0" encoding="utf-8"?>
<sst xmlns="http://schemas.openxmlformats.org/spreadsheetml/2006/main" count="1062" uniqueCount="358">
  <si>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</si>
  <si>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</si>
  <si>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</si>
  <si>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</si>
  <si>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</si>
  <si>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</si>
  <si>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</si>
  <si>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</si>
  <si>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</si>
  <si>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</si>
  <si>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</si>
  <si>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</si>
  <si>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</si>
  <si>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</si>
  <si>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</si>
  <si>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</si>
  <si>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</si>
  <si>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</si>
  <si>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</si>
  <si>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</si>
  <si>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</si>
  <si>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</si>
  <si>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</si>
  <si>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</si>
  <si>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</si>
  <si>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</si>
  <si>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</si>
  <si>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</si>
  <si>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</si>
  <si>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</si>
  <si>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</si>
  <si>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</si>
  <si>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</si>
  <si>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</si>
  <si>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</si>
  <si>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</si>
  <si>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</si>
  <si>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</si>
  <si>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</si>
  <si>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</si>
  <si>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</si>
  <si>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</si>
  <si>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</si>
  <si>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</si>
  <si>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</si>
  <si>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</si>
  <si>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</si>
  <si>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</si>
  <si>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</si>
  <si>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</si>
  <si>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</si>
  <si>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</si>
  <si>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</si>
  <si>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</si>
  <si>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</si>
  <si>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</si>
  <si>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</si>
  <si>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</si>
  <si>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</si>
  <si>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</si>
  <si>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</si>
  <si>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</si>
  <si>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</si>
  <si>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</si>
  <si>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</si>
  <si>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</si>
  <si>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</si>
  <si>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</si>
  <si>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</si>
  <si>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</si>
  <si>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</si>
  <si>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</si>
  <si>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</si>
  <si>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</si>
  <si>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</si>
  <si>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</si>
  <si>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</si>
  <si>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</si>
  <si>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 xml:space="preserve">     Очистка кровли от снега, сбивание сосулей</t>
  </si>
  <si>
    <t>Обслуживание ОДПУ</t>
  </si>
  <si>
    <t xml:space="preserve">     Техническое обслуживание ОДПУ</t>
  </si>
  <si>
    <t>Текущий ремонт конструктивных элементов жилых зданий</t>
  </si>
  <si>
    <t>100 м2</t>
  </si>
  <si>
    <t>100 приборов</t>
  </si>
  <si>
    <t xml:space="preserve">     Укрепление дверных приборов: петли (шарниры), шпингалеты, ручки накладные</t>
  </si>
  <si>
    <t xml:space="preserve">     Услуги а/вышки</t>
  </si>
  <si>
    <t>Ежемесячно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</si>
  <si>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</si>
  <si>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</si>
  <si>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</si>
  <si>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</si>
  <si>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</si>
  <si>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</si>
  <si>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</si>
  <si>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</si>
  <si>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</si>
  <si>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</si>
  <si>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</si>
  <si>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</si>
  <si>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</si>
  <si>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</si>
  <si>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</si>
  <si>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 (вышка)</t>
  </si>
  <si>
    <t>По нормативу</t>
  </si>
  <si>
    <t xml:space="preserve">     Ликвидация воздушных пробок в системе отопления, в стояке</t>
  </si>
  <si>
    <t xml:space="preserve">     Перекрытие потока воды: отопление, ГВС</t>
  </si>
  <si>
    <t xml:space="preserve">     Проверка на прогрев отопительных приборов с регулировкой.</t>
  </si>
  <si>
    <t>1 узел</t>
  </si>
  <si>
    <t>1 стояк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</si>
  <si>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</si>
  <si>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</si>
  <si>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Запуск потока воды: отопление, ГВС</t>
  </si>
  <si>
    <t xml:space="preserve">     Устранение засоров санитарных приборов</t>
  </si>
  <si>
    <t>1 прибор</t>
  </si>
  <si>
    <t>м</t>
  </si>
  <si>
    <t>1 участок</t>
  </si>
  <si>
    <t xml:space="preserve">     Ремонт обделок из листовой стали (парапета, карниза, отливов,  т.д)-(укрепление, промазка свищ.)</t>
  </si>
  <si>
    <t xml:space="preserve">     Обрезка деревьев высотой: более 5 м</t>
  </si>
  <si>
    <t>1 дерево</t>
  </si>
  <si>
    <t xml:space="preserve">     Осмотр системы центрального отопления, устройств в чердачных и подвальных помещениях.</t>
  </si>
  <si>
    <t>10 шт.</t>
  </si>
  <si>
    <t xml:space="preserve">     Закрытие слуховых окон и люков выхода на кровлю</t>
  </si>
  <si>
    <t xml:space="preserve">     Очистка желобов от мусора: вручную (при расчете 1 кг. мусора = 3 м 1 желоба)</t>
  </si>
  <si>
    <t>1 м3</t>
  </si>
  <si>
    <t xml:space="preserve">     Смена отдельных участков трубопроводов диаметром: 15 мм</t>
  </si>
  <si>
    <t xml:space="preserve">     Постановка заклепок в местах соединения труб</t>
  </si>
  <si>
    <t xml:space="preserve">     Ремонт штукатурки стен мусорной стоянки площадью отдельных мест до 5 м2 толщиной слоя до 20 мм</t>
  </si>
  <si>
    <t xml:space="preserve">     Приготовление растворов вручную.</t>
  </si>
  <si>
    <t xml:space="preserve">     Смена частей водосточных труб: отливов (отметов)</t>
  </si>
  <si>
    <t xml:space="preserve">     Очистка кровли от снега толщ. 10 см, сбивание сосулей</t>
  </si>
  <si>
    <t xml:space="preserve">     Очистка кровли от снега толщ. 10 см, сбивание сосулей (в)</t>
  </si>
  <si>
    <t>Отчет по бюджету №106/2-2017</t>
  </si>
  <si>
    <t>Задолженность по оплате за содержание и текущий ремонт на 01.01.2018 г. -  121 285,52 руб.</t>
  </si>
  <si>
    <t xml:space="preserve">     Устройство скамейки без спинки с окраской</t>
  </si>
  <si>
    <t xml:space="preserve">     Устройство скамейки со спинки и с окраской</t>
  </si>
  <si>
    <t xml:space="preserve">     Притирка запорной арматуры без снятия с места: клапан вентиля диаметром до 25 мм</t>
  </si>
  <si>
    <t xml:space="preserve">     Смена стекол в деревянных переплетах при площади стекла  до: 0,5 м</t>
  </si>
  <si>
    <t xml:space="preserve">     Врезка диаметром: 15 мм</t>
  </si>
  <si>
    <t xml:space="preserve">     Смена внутренних трубопроводов из стальных труб д. 25 мм</t>
  </si>
  <si>
    <t xml:space="preserve">     Ремонт металлических парапетных решеток</t>
  </si>
  <si>
    <t>10 м</t>
  </si>
  <si>
    <t xml:space="preserve">     Ремонт отдельных мест покрытия из асбоцементных листов: обыкновенного профиля (мат. БУ)</t>
  </si>
  <si>
    <t>АКТ № 106/2-2017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</si>
  <si>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 квартала 106.</t>
  </si>
  <si>
    <t xml:space="preserve">     Завоз песка и земли </t>
  </si>
  <si>
    <t>Долг за выполненные работы (доходы за минусом расходов) на  01.01.2018 г. -  226 270,13 руб.</t>
  </si>
  <si>
    <t>на общую сумму 524 099,92 руб. (Пятьсот двадцать четыре тысячи девяносто девять рублей 92 копейки).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</si>
  <si>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</si>
  <si>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</si>
  <si>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</si>
  <si>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</si>
  <si>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</si>
  <si>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</si>
  <si>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</si>
  <si>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</si>
  <si>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</si>
  <si>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</si>
  <si>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</si>
  <si>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</si>
  <si>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</si>
  <si>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</si>
  <si>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</si>
  <si>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</si>
  <si>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</si>
  <si>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</si>
  <si>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</si>
  <si>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</si>
  <si>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</si>
  <si>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</si>
  <si>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</si>
  <si>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</si>
  <si>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</si>
  <si>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</si>
  <si>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106/2-2018</t>
  </si>
  <si>
    <t>Списание долга за выполненые работы на 01.01.2015</t>
  </si>
  <si>
    <t xml:space="preserve">     Санитарная обработка деревьев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</si>
  <si>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</si>
  <si>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</si>
  <si>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Разделка древесины мягких пород, полученной от валки леса, диам. стволов: до 20 см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</si>
  <si>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</si>
  <si>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</si>
  <si>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</si>
  <si>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 xml:space="preserve">     Устройство прожектрора с фотореле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</si>
  <si>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</si>
  <si>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</si>
  <si>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Промывка трубопровода системы отопления</t>
  </si>
  <si>
    <t>м3</t>
  </si>
  <si>
    <t xml:space="preserve">     Ремонт смесителя без душа, без снятия с места, смена прокладок</t>
  </si>
  <si>
    <t>1 смеситель</t>
  </si>
  <si>
    <t xml:space="preserve">     Ремонт смесителя с душем</t>
  </si>
  <si>
    <t xml:space="preserve">     Смена заглушек на обратный клапан АЭРАТОР диаметром: до 50 мм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</si>
  <si>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</si>
  <si>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</si>
  <si>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Осмотр  подвальных помещениях (засоры, подпоры)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</si>
  <si>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</si>
  <si>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 вышка</t>
  </si>
  <si>
    <t>1 м 1 основания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</si>
  <si>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</si>
  <si>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</si>
  <si>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Смена дверных приборов: навесного замка</t>
  </si>
  <si>
    <t xml:space="preserve">     Смена дверных приборов: петли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</si>
  <si>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</si>
  <si>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</si>
  <si>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Замена сборки Д-20 со спускником</t>
  </si>
  <si>
    <t xml:space="preserve">     Замена трубопровода диаметром: 20 мм</t>
  </si>
  <si>
    <t xml:space="preserve">     Осмотр замеры рамок холодной воды</t>
  </si>
  <si>
    <t>чел.-ч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</si>
  <si>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</si>
  <si>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 диаметром 50мм</t>
  </si>
  <si>
    <t xml:space="preserve">     Смена отдельных участков трубопроводов диаметром: 20 мм</t>
  </si>
  <si>
    <t xml:space="preserve">     Установка заглушек на трубопроводах д. до 50мм</t>
  </si>
  <si>
    <t xml:space="preserve">     Смена частей водосточных труб: прямых звеньев с земли, лестниц или подмостей</t>
  </si>
  <si>
    <t xml:space="preserve">     Услуги  по вывозу и утилизации листвы, веток, деревьев, скошенной травы , смета и др.</t>
  </si>
  <si>
    <t xml:space="preserve">1 дерево </t>
  </si>
  <si>
    <t>АКТ № 106/2-2018</t>
  </si>
  <si>
    <t>"31" марта 2019 г.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</si>
  <si>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</si>
  <si>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</si>
  <si>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</si>
  <si>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</si>
  <si>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</si>
  <si>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458 667,77 руб. (Четыреста пятьдесят восемь тысяч шестьсот шестьдесят семь рублей 77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</si>
  <si>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</si>
  <si>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</si>
  <si>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</si>
  <si>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</si>
  <si>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</si>
  <si>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</si>
  <si>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</si>
  <si>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</si>
  <si>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</si>
  <si>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</si>
  <si>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</si>
  <si>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</si>
  <si>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</si>
  <si>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Ремонт качели-маятник с окраской отремонтированных мест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</si>
  <si>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</si>
  <si>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</si>
  <si>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</si>
  <si>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</si>
  <si>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</si>
  <si>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</si>
  <si>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</si>
  <si>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</si>
  <si>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</si>
  <si>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Демонтаж решеток на подвальных окнах, приямках</t>
  </si>
  <si>
    <t>т</t>
  </si>
  <si>
    <t xml:space="preserve">     Перемотка сгона со сливом стояка</t>
  </si>
  <si>
    <t xml:space="preserve">     Подготовка элеваторного узла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</si>
  <si>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</si>
  <si>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</si>
  <si>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</si>
  <si>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</si>
  <si>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 стенда, вывески, доски объявления и т.д.</t>
  </si>
  <si>
    <t xml:space="preserve">     Демонтаж-монтаж частей канализационных вытяжек</t>
  </si>
  <si>
    <t xml:space="preserve">     Окраска масляными составами  по дереву: доски объявления</t>
  </si>
  <si>
    <t xml:space="preserve">     Ремонт: прямой части поручня</t>
  </si>
  <si>
    <t xml:space="preserve">     Смена: колен водосточных труб</t>
  </si>
  <si>
    <t xml:space="preserve">     Установка досок объявлений с изготовлением</t>
  </si>
  <si>
    <t xml:space="preserve">     Установка частей водосточных труб (отметов)</t>
  </si>
  <si>
    <t xml:space="preserve">     Очистка  кровли от снега толщ. 10см, сбивание сосулей вышка</t>
  </si>
  <si>
    <t xml:space="preserve">     Очистка воронки и колен от мусора, снега (вышка)</t>
  </si>
  <si>
    <t xml:space="preserve">     Перенавеска водосточных труб.</t>
  </si>
  <si>
    <t xml:space="preserve">     Проверка исправности канализационных вытяжек</t>
  </si>
  <si>
    <t>1 кв</t>
  </si>
  <si>
    <t xml:space="preserve">     Смена дверных приборов: накладка дверная</t>
  </si>
  <si>
    <t xml:space="preserve">     Смена ухватов для водосточных труб: в каменных стенах</t>
  </si>
  <si>
    <t xml:space="preserve">     Укладка (установка) щитов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</si>
  <si>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</si>
  <si>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</si>
  <si>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</si>
  <si>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</si>
  <si>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106/2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</si>
  <si>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</si>
  <si>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</si>
  <si>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 _______________________________________      ____________________________________</t>
  </si>
  <si>
    <t>Отчет по бюджету № 106/2-2019</t>
  </si>
  <si>
    <t>Период: с 01.01.2019 по 31.12.2019 года.</t>
  </si>
  <si>
    <t xml:space="preserve">           2. Всего за период с "01"января 2019 г. по "31"декабря 2019 г. выполнено работ на общую сумму 336297.29 руб. (Триста тридцать шесть тысяч двести девяносто семь рублей 29 копеек)</t>
  </si>
  <si>
    <t xml:space="preserve">Исполнитель -           Директор ООО "ТРЭК" Плотников А.А. </t>
  </si>
  <si>
    <t>Отчет по бюджету № 106/2-2020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</si>
  <si>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</si>
  <si>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</si>
  <si>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</si>
  <si>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</si>
  <si>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</si>
  <si>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</si>
  <si>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Разделка древесины мягких пород, полученной от валки леса, диам. стволов: до 16 см</t>
  </si>
  <si>
    <t xml:space="preserve">     Устройство скамейки со спинкой и с окраской</t>
  </si>
  <si>
    <t>Дезинсекция и дератизация</t>
  </si>
  <si>
    <t xml:space="preserve">     Дезинсекция и дератизация</t>
  </si>
  <si>
    <t xml:space="preserve">     Демонтаж-монтаж вентилей и клапанов обратных муфтовых Д-15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</si>
  <si>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</si>
  <si>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</si>
  <si>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</si>
  <si>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</si>
  <si>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</si>
  <si>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Слив и наполнение водой системы</t>
  </si>
  <si>
    <t xml:space="preserve">     Смена внутренних трубопроводов из стальных труб д. до 40 мм</t>
  </si>
  <si>
    <t xml:space="preserve">     Водоотлив из подвала: эл. насосами</t>
  </si>
  <si>
    <t>100 м3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</si>
  <si>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</si>
  <si>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</si>
  <si>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(засоры, подпоры) прим.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</si>
  <si>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</si>
  <si>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</si>
  <si>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помещения, чердачного помещения - по жалобе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</si>
  <si>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</si>
  <si>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</si>
  <si>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Промывка выпусков канализации (устранение засора)</t>
  </si>
  <si>
    <t xml:space="preserve">     Демонтаж-монтаж стенда, вывески, доски объявлений и т.д</t>
  </si>
  <si>
    <t xml:space="preserve">     Монтаж аншлагов, стенда, вывески, доски объявления и т.д.</t>
  </si>
  <si>
    <t xml:space="preserve">     Смена частей канализационных вытяжек - трубы</t>
  </si>
  <si>
    <t xml:space="preserve">     Смена: прямых звеньев водосточных труб</t>
  </si>
  <si>
    <t xml:space="preserve">     Осмотр квартир</t>
  </si>
  <si>
    <t xml:space="preserve">     Очистка  кровли от снега толщ. 10см,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</si>
  <si>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</si>
  <si>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</si>
  <si>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</si>
  <si>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Валка деревьев и обрезка</t>
  </si>
  <si>
    <t xml:space="preserve">     Установка прожекторов и фотореле</t>
  </si>
  <si>
    <t xml:space="preserve">Исполнитель -           Директор ООО "ТРЭК", Плотников А.А. </t>
  </si>
  <si>
    <t>1000 м3</t>
  </si>
  <si>
    <t>По плану</t>
  </si>
  <si>
    <t xml:space="preserve">           2. Всего за период с "01"января 2020 г. по "31"декабря 2020 г. выполнено работ на общую сумму 496508.54 руб. (Четыреста девяносто шесть тысяч пятьсот восемь рублей 54 копейки)</t>
  </si>
  <si>
    <t xml:space="preserve">                        ___________________________________________      ____________________________________</t>
  </si>
  <si>
    <t>Отчет по бюджету № 106/2-2021</t>
  </si>
  <si>
    <t>Период: с 01.01.2021 по 31.12.2021 года.</t>
  </si>
  <si>
    <t>АКТ № _____</t>
  </si>
  <si>
    <t>31 марта 2022 г.</t>
  </si>
  <si>
    <t xml:space="preserve">     Ремонт качели-балансир</t>
  </si>
  <si>
    <t xml:space="preserve">     Ремонт скамейки без спинки</t>
  </si>
  <si>
    <t xml:space="preserve">     Спиливание скелетных ветвей деревьев</t>
  </si>
  <si>
    <t xml:space="preserve">     Изоляция трубопровода матами с совмещенным покрывным  слоем</t>
  </si>
  <si>
    <t xml:space="preserve">     Смена вентилей Д-20</t>
  </si>
  <si>
    <t xml:space="preserve">     Смена вентилей Д-25</t>
  </si>
  <si>
    <t xml:space="preserve">     Смена внутренних трубопроводов из стальных труб д. 50 мм</t>
  </si>
  <si>
    <t xml:space="preserve">     Осмотр и устранение мелких неисправностей на РХВ</t>
  </si>
  <si>
    <t xml:space="preserve">     Осмотр подъездов, подвального помещения чердачного помещения</t>
  </si>
  <si>
    <t xml:space="preserve">     Отключение системы отопления</t>
  </si>
  <si>
    <t xml:space="preserve">     Демонтаж доски объявления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</si>
  <si>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</si>
  <si>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Ручная газовая резка Срезка замка, кронштейна, штырей</t>
  </si>
  <si>
    <t xml:space="preserve">     Смена обделок из листовой стали поясков, сандриков, отливов, карнизов шириной до: 0,7 мм</t>
  </si>
  <si>
    <t xml:space="preserve">     Установка досок объявлений</t>
  </si>
  <si>
    <t xml:space="preserve">     Установка частей водосточных труб с  земли, лестниц и подмостей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</si>
  <si>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</si>
  <si>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</si>
  <si>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с выходом на кровлю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</si>
  <si>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</si>
  <si>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пружин</t>
  </si>
  <si>
    <t xml:space="preserve">     Ремонт мусорного контейнера</t>
  </si>
  <si>
    <t>363251.16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</si>
  <si>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</si>
  <si>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</si>
  <si>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</si>
  <si>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</si>
  <si>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>Четыреста  шесть тысяч семьсот семьдесят три рубля 91 копейка.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</si>
</sst>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4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6" xfId="0" applyNumberFormat="1" applyFont="1" applyFill="1" applyBorder="1" applyAlignment="1">
      <alignment horizontal="center" vertical="center"/>
    </xf>
    <xf numFmtId="2" fontId="14" fillId="2" borderId="10" xfId="0" applyNumberFormat="1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/>
    </xf>
    <xf numFmtId="0" fontId="16" fillId="0" borderId="7" xfId="0" applyFont="1" applyBorder="1" applyAlignment="1">
      <alignment vertical="top"/>
    </xf>
    <xf numFmtId="164" fontId="0" fillId="0" borderId="0" xfId="0" applyNumberFormat="1" applyAlignment="1"/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3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14" fillId="0" borderId="9" xfId="0" applyFont="1" applyFill="1" applyBorder="1" applyAlignment="1">
      <alignment vertical="top" wrapText="1"/>
    </xf>
    <xf numFmtId="0" fontId="13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167" fontId="15" fillId="0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2" fontId="22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2" fillId="0" borderId="22" xfId="1" applyFont="1" applyFill="1" applyBorder="1" applyAlignment="1">
      <alignment horizontal="left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23" xfId="1" applyFont="1" applyBorder="1" applyAlignment="1">
      <alignment horizontal="right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3" xfId="1" applyFont="1" applyBorder="1" applyAlignment="1">
      <alignment horizontal="right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10" xfId="1" applyFont="1" applyFill="1" applyBorder="1" applyAlignment="1">
      <alignment horizontal="center" vertical="center" wrapText="1"/>
    </xf>
    <xf numFmtId="164" fontId="14" fillId="2" borderId="11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6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8" fillId="0" borderId="0" xfId="1" quotePrefix="1" applyFont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5" xfId="0" applyFont="1" applyBorder="1" applyAlignment="1">
      <alignment horizontal="centerContinuous" vertical="center" wrapText="1"/>
    </xf>
    <xf numFmtId="0" fontId="15" fillId="0" borderId="27" xfId="0" applyFont="1" applyBorder="1" applyAlignment="1">
      <alignment horizontal="left" vertical="center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165" fontId="16" fillId="0" borderId="6" xfId="0" applyNumberFormat="1" applyFont="1" applyBorder="1" applyAlignment="1">
      <alignment horizontal="left" vertical="center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164" fontId="20" fillId="6" borderId="0" xfId="1" applyFont="1" applyFill="1" applyAlignment="1">
      <alignment horizontal="left" vertical="top"/>
    </xf>
    <xf numFmtId="0" fontId="15" fillId="6" borderId="26" xfId="0" applyFont="1" applyFill="1" applyBorder="1" applyAlignment="1">
      <alignment horizontal="left" vertical="center" wrapText="1"/>
    </xf>
    <xf numFmtId="0" fontId="15" fillId="6" borderId="5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6" xfId="0" applyNumberFormat="1" applyFont="1" applyFill="1" applyBorder="1" applyAlignment="1">
      <alignment horizontal="center" vertical="center"/>
    </xf>
    <xf numFmtId="2" fontId="16" fillId="6" borderId="6" xfId="0" applyNumberFormat="1" applyFont="1" applyFill="1" applyBorder="1" applyAlignment="1">
      <alignment horizontal="center" vertical="center"/>
    </xf>
    <xf numFmtId="166" fontId="15" fillId="6" borderId="5" xfId="0" applyNumberFormat="1" applyFont="1" applyFill="1" applyBorder="1" applyAlignment="1">
      <alignment horizontal="center" vertical="center"/>
    </xf>
    <xf numFmtId="165" fontId="15" fillId="6" borderId="5" xfId="0" applyNumberFormat="1" applyFont="1" applyFill="1" applyBorder="1" applyAlignment="1">
      <alignment horizontal="center" vertical="center"/>
    </xf>
    <xf numFmtId="168" fontId="15" fillId="6" borderId="5" xfId="0" applyNumberFormat="1" applyFont="1" applyFill="1" applyBorder="1" applyAlignment="1">
      <alignment horizontal="center" vertical="center"/>
    </xf>
    <xf numFmtId="167" fontId="15" fillId="6" borderId="5" xfId="0" applyNumberFormat="1" applyFont="1" applyFill="1" applyBorder="1" applyAlignment="1">
      <alignment horizontal="center" vertical="center"/>
    </xf>
    <xf numFmtId="164" fontId="20" fillId="7" borderId="0" xfId="1" applyFont="1" applyFill="1" applyAlignment="1">
      <alignment horizontal="left" vertical="top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164" fontId="15" fillId="0" borderId="0" xfId="1" applyFont="1" applyBorder="1" applyAlignment="1">
      <alignment horizontal="left" vertical="center"/>
    </xf>
    <xf numFmtId="164" fontId="15" fillId="0" borderId="0" xfId="1" applyFont="1" applyBorder="1" applyAlignment="1">
      <alignment horizontal="left" vertical="top"/>
    </xf>
    <xf numFmtId="164" fontId="19" fillId="0" borderId="0" xfId="1" applyFont="1" applyBorder="1" applyAlignment="1">
      <alignment horizontal="left" vertical="top"/>
    </xf>
    <xf numFmtId="164" fontId="19" fillId="0" borderId="0" xfId="1" applyFont="1" applyBorder="1" applyAlignment="1">
      <alignment horizontal="left" vertical="center"/>
    </xf>
    <xf numFmtId="164" fontId="20" fillId="0" borderId="0" xfId="1" applyFont="1" applyBorder="1" applyAlignment="1">
      <alignment horizontal="left" vertical="top"/>
    </xf>
    <xf numFmtId="164" fontId="21" fillId="0" borderId="0" xfId="1" applyFont="1" applyBorder="1"/>
    <xf numFmtId="164" fontId="25" fillId="0" borderId="0" xfId="1" applyFont="1" applyBorder="1"/>
    <xf numFmtId="164" fontId="21" fillId="0" borderId="0" xfId="1" applyFont="1" applyBorder="1" applyAlignment="1"/>
    <xf numFmtId="164" fontId="0" fillId="0" borderId="0" xfId="1" applyFont="1" applyBorder="1"/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22" fillId="0" borderId="19" xfId="1" applyFont="1" applyFill="1" applyBorder="1" applyAlignment="1">
      <alignment horizontal="left" vertical="center"/>
    </xf>
    <xf numFmtId="164" fontId="22" fillId="0" borderId="20" xfId="1" applyFont="1" applyFill="1" applyBorder="1" applyAlignment="1">
      <alignment horizontal="left" vertical="center"/>
    </xf>
    <xf numFmtId="164" fontId="22" fillId="0" borderId="21" xfId="1" applyFont="1" applyFill="1" applyBorder="1" applyAlignment="1">
      <alignment horizontal="left" vertical="center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4" borderId="17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view="pageBreakPreview" topLeftCell="A68" zoomScale="85" zoomScaleNormal="100" zoomScaleSheetLayoutView="85" workbookViewId="0">
      <selection activeCell="J64" sqref="J64"/>
    </sheetView>
  </sheetViews>
  <sheetFormatPr defaultColWidth="9.140625" defaultRowHeight="12.75" x14ac:dyDescent="0.2"/>
  <cols>
    <col min="1" max="1" width="47.7109375" style="1" customWidth="1"/>
    <col min="2" max="2" width="16.28515625" style="39" bestFit="1" customWidth="1"/>
    <col min="3" max="3" width="12.85546875" style="15" customWidth="1"/>
    <col min="4" max="4" width="13.85546875" style="48" customWidth="1"/>
    <col min="5" max="5" width="15" style="48" customWidth="1"/>
    <col min="6" max="6" width="10.140625" style="1" bestFit="1" customWidth="1"/>
    <col min="7" max="16384" width="9.140625" style="1"/>
  </cols>
  <sheetData>
    <row r="1" spans="1:9" ht="14.25" x14ac:dyDescent="0.2">
      <c r="A1" s="197" t="s">
        <v>142</v>
      </c>
      <c r="B1" s="197"/>
      <c r="C1" s="197"/>
      <c r="D1" s="197"/>
      <c r="E1" s="197"/>
      <c r="I1" s="3"/>
    </row>
    <row r="2" spans="1:9" ht="31.5" customHeight="1" x14ac:dyDescent="0.2">
      <c r="A2" s="196" t="s">
        <v>143</v>
      </c>
      <c r="B2" s="196"/>
      <c r="C2" s="196"/>
      <c r="D2" s="196"/>
      <c r="E2" s="196"/>
      <c r="I2" s="3"/>
    </row>
    <row r="3" spans="1:9" ht="14.25" x14ac:dyDescent="0.2">
      <c r="A3" s="17" t="s">
        <v>6</v>
      </c>
      <c r="B3" s="38"/>
      <c r="C3" s="31"/>
      <c r="D3" s="198" t="s">
        <v>7</v>
      </c>
      <c r="E3" s="198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9" t="s">
        <v>4</v>
      </c>
      <c r="E5" s="49" t="s">
        <v>1</v>
      </c>
      <c r="I5" s="3"/>
    </row>
    <row r="6" spans="1:9" s="28" customFormat="1" ht="15" x14ac:dyDescent="0.25">
      <c r="A6" s="35" t="s">
        <v>8</v>
      </c>
      <c r="B6" s="40"/>
      <c r="C6" s="40"/>
      <c r="D6" s="60"/>
      <c r="E6" s="61"/>
    </row>
    <row r="7" spans="1:9" s="27" customFormat="1" ht="15" x14ac:dyDescent="0.25">
      <c r="A7" s="36" t="s">
        <v>54</v>
      </c>
      <c r="B7" s="41" t="s">
        <v>21</v>
      </c>
      <c r="C7" s="41" t="s">
        <v>11</v>
      </c>
      <c r="D7" s="58">
        <f>E7</f>
        <v>4241.17</v>
      </c>
      <c r="E7" s="59">
        <v>4241.17</v>
      </c>
    </row>
    <row r="8" spans="1:9" s="28" customFormat="1" ht="15" x14ac:dyDescent="0.25">
      <c r="A8" s="35" t="s">
        <v>37</v>
      </c>
      <c r="B8" s="40"/>
      <c r="C8" s="40"/>
      <c r="D8" s="60"/>
      <c r="E8" s="61"/>
    </row>
    <row r="9" spans="1:9" s="28" customFormat="1" ht="15" x14ac:dyDescent="0.25">
      <c r="A9" s="36" t="s">
        <v>55</v>
      </c>
      <c r="B9" s="42">
        <v>4000</v>
      </c>
      <c r="C9" s="41" t="s">
        <v>12</v>
      </c>
      <c r="D9" s="58">
        <f t="shared" ref="D9:D14" si="0">E9/B9</f>
        <v>3.950005</v>
      </c>
      <c r="E9" s="59">
        <v>15800.02</v>
      </c>
    </row>
    <row r="10" spans="1:9" s="28" customFormat="1" ht="15" x14ac:dyDescent="0.25">
      <c r="A10" s="36" t="s">
        <v>117</v>
      </c>
      <c r="B10" s="42">
        <v>1</v>
      </c>
      <c r="C10" s="41" t="s">
        <v>118</v>
      </c>
      <c r="D10" s="58">
        <f t="shared" si="0"/>
        <v>2412.58</v>
      </c>
      <c r="E10" s="59">
        <v>2412.58</v>
      </c>
    </row>
    <row r="11" spans="1:9" s="28" customFormat="1" ht="15" x14ac:dyDescent="0.25">
      <c r="A11" s="36" t="s">
        <v>144</v>
      </c>
      <c r="B11" s="42">
        <v>1</v>
      </c>
      <c r="C11" s="41" t="s">
        <v>11</v>
      </c>
      <c r="D11" s="58">
        <f t="shared" si="0"/>
        <v>8000</v>
      </c>
      <c r="E11" s="59">
        <v>8000</v>
      </c>
    </row>
    <row r="12" spans="1:9" s="28" customFormat="1" ht="45" x14ac:dyDescent="0.25">
      <c r="A12" s="36" t="s">
        <v>126</v>
      </c>
      <c r="B12" s="43">
        <v>1.4E-2</v>
      </c>
      <c r="C12" s="41" t="s">
        <v>82</v>
      </c>
      <c r="D12" s="58">
        <f t="shared" si="0"/>
        <v>85217.142857142855</v>
      </c>
      <c r="E12" s="59">
        <v>1193.04</v>
      </c>
    </row>
    <row r="13" spans="1:9" s="28" customFormat="1" ht="15" x14ac:dyDescent="0.25">
      <c r="A13" s="36" t="s">
        <v>133</v>
      </c>
      <c r="B13" s="42">
        <v>1</v>
      </c>
      <c r="C13" s="41" t="s">
        <v>13</v>
      </c>
      <c r="D13" s="58">
        <f t="shared" si="0"/>
        <v>1864.8</v>
      </c>
      <c r="E13" s="59">
        <v>1864.8</v>
      </c>
    </row>
    <row r="14" spans="1:9" s="28" customFormat="1" ht="15" x14ac:dyDescent="0.25">
      <c r="A14" s="36" t="s">
        <v>134</v>
      </c>
      <c r="B14" s="42">
        <v>1</v>
      </c>
      <c r="C14" s="41" t="s">
        <v>13</v>
      </c>
      <c r="D14" s="58">
        <f t="shared" si="0"/>
        <v>3411.3</v>
      </c>
      <c r="E14" s="59">
        <v>3411.3</v>
      </c>
    </row>
    <row r="15" spans="1:9" s="28" customFormat="1" ht="15" x14ac:dyDescent="0.25">
      <c r="A15" s="37" t="s">
        <v>53</v>
      </c>
      <c r="B15" s="40"/>
      <c r="C15" s="40"/>
      <c r="D15" s="60"/>
      <c r="E15" s="61"/>
    </row>
    <row r="16" spans="1:9" s="28" customFormat="1" ht="30" x14ac:dyDescent="0.25">
      <c r="A16" s="36" t="s">
        <v>56</v>
      </c>
      <c r="B16" s="41" t="s">
        <v>21</v>
      </c>
      <c r="C16" s="41" t="s">
        <v>11</v>
      </c>
      <c r="D16" s="58">
        <f>E16</f>
        <v>65248.800000000003</v>
      </c>
      <c r="E16" s="59">
        <v>65248.800000000003</v>
      </c>
    </row>
    <row r="17" spans="1:5" s="28" customFormat="1" ht="15" x14ac:dyDescent="0.25">
      <c r="A17" s="37" t="s">
        <v>93</v>
      </c>
      <c r="B17" s="40"/>
      <c r="C17" s="40"/>
      <c r="D17" s="60"/>
      <c r="E17" s="61"/>
    </row>
    <row r="18" spans="1:5" s="28" customFormat="1" ht="15" x14ac:dyDescent="0.25">
      <c r="A18" s="36" t="s">
        <v>95</v>
      </c>
      <c r="B18" s="41" t="s">
        <v>22</v>
      </c>
      <c r="C18" s="41" t="s">
        <v>11</v>
      </c>
      <c r="D18" s="58">
        <f>E18</f>
        <v>5729.37</v>
      </c>
      <c r="E18" s="59">
        <v>5729.37</v>
      </c>
    </row>
    <row r="19" spans="1:5" s="28" customFormat="1" ht="30" x14ac:dyDescent="0.25">
      <c r="A19" s="36" t="s">
        <v>96</v>
      </c>
      <c r="B19" s="41" t="s">
        <v>103</v>
      </c>
      <c r="C19" s="41" t="s">
        <v>11</v>
      </c>
      <c r="D19" s="58">
        <f t="shared" ref="D19:D20" si="1">E19</f>
        <v>2228.6999999999998</v>
      </c>
      <c r="E19" s="59">
        <v>2228.6999999999998</v>
      </c>
    </row>
    <row r="20" spans="1:5" s="28" customFormat="1" ht="15" x14ac:dyDescent="0.25">
      <c r="A20" s="36" t="s">
        <v>97</v>
      </c>
      <c r="B20" s="41" t="s">
        <v>103</v>
      </c>
      <c r="C20" s="41" t="s">
        <v>11</v>
      </c>
      <c r="D20" s="58">
        <f t="shared" si="1"/>
        <v>1885.4</v>
      </c>
      <c r="E20" s="59">
        <v>1885.4</v>
      </c>
    </row>
    <row r="21" spans="1:5" s="28" customFormat="1" ht="30" x14ac:dyDescent="0.25">
      <c r="A21" s="36" t="s">
        <v>98</v>
      </c>
      <c r="B21" s="41" t="s">
        <v>22</v>
      </c>
      <c r="C21" s="41" t="s">
        <v>11</v>
      </c>
      <c r="D21" s="58">
        <f>E21</f>
        <v>8289.5499999999993</v>
      </c>
      <c r="E21" s="59">
        <v>8289.5499999999993</v>
      </c>
    </row>
    <row r="22" spans="1:5" s="28" customFormat="1" ht="15" x14ac:dyDescent="0.25">
      <c r="A22" s="35" t="s">
        <v>94</v>
      </c>
      <c r="B22" s="40"/>
      <c r="C22" s="40"/>
      <c r="D22" s="60"/>
      <c r="E22" s="61"/>
    </row>
    <row r="23" spans="1:5" s="28" customFormat="1" ht="15" x14ac:dyDescent="0.25">
      <c r="A23" s="36" t="s">
        <v>99</v>
      </c>
      <c r="B23" s="41" t="s">
        <v>22</v>
      </c>
      <c r="C23" s="41" t="s">
        <v>11</v>
      </c>
      <c r="D23" s="58">
        <f>E23</f>
        <v>62400</v>
      </c>
      <c r="E23" s="59">
        <v>62400</v>
      </c>
    </row>
    <row r="24" spans="1:5" s="28" customFormat="1" ht="15" x14ac:dyDescent="0.25">
      <c r="A24" s="37" t="s">
        <v>38</v>
      </c>
      <c r="B24" s="40"/>
      <c r="C24" s="40"/>
      <c r="D24" s="60"/>
      <c r="E24" s="61"/>
    </row>
    <row r="25" spans="1:5" s="28" customFormat="1" ht="30" x14ac:dyDescent="0.25">
      <c r="A25" s="36" t="s">
        <v>57</v>
      </c>
      <c r="B25" s="41" t="s">
        <v>22</v>
      </c>
      <c r="C25" s="41" t="s">
        <v>11</v>
      </c>
      <c r="D25" s="58">
        <f>E25</f>
        <v>13291.37</v>
      </c>
      <c r="E25" s="59">
        <v>13291.37</v>
      </c>
    </row>
    <row r="26" spans="1:5" s="28" customFormat="1" ht="15" x14ac:dyDescent="0.25">
      <c r="A26" s="35" t="s">
        <v>39</v>
      </c>
      <c r="B26" s="40"/>
      <c r="C26" s="40"/>
      <c r="D26" s="60"/>
      <c r="E26" s="61"/>
    </row>
    <row r="27" spans="1:5" s="28" customFormat="1" ht="30" x14ac:dyDescent="0.25">
      <c r="A27" s="36" t="s">
        <v>109</v>
      </c>
      <c r="B27" s="42">
        <v>1</v>
      </c>
      <c r="C27" s="41" t="s">
        <v>110</v>
      </c>
      <c r="D27" s="58">
        <f t="shared" ref="D27:D46" si="2">E27/B27</f>
        <v>217.79</v>
      </c>
      <c r="E27" s="59">
        <v>217.79</v>
      </c>
    </row>
    <row r="28" spans="1:5" s="28" customFormat="1" ht="15" x14ac:dyDescent="0.25">
      <c r="A28" s="36" t="s">
        <v>111</v>
      </c>
      <c r="B28" s="42">
        <v>3</v>
      </c>
      <c r="C28" s="41" t="s">
        <v>107</v>
      </c>
      <c r="D28" s="58">
        <f t="shared" si="2"/>
        <v>74.836666666666659</v>
      </c>
      <c r="E28" s="59">
        <v>224.51</v>
      </c>
    </row>
    <row r="29" spans="1:5" s="28" customFormat="1" ht="15" x14ac:dyDescent="0.25">
      <c r="A29" s="36" t="s">
        <v>58</v>
      </c>
      <c r="B29" s="42">
        <v>1</v>
      </c>
      <c r="C29" s="41" t="s">
        <v>14</v>
      </c>
      <c r="D29" s="58">
        <f t="shared" si="2"/>
        <v>796.94</v>
      </c>
      <c r="E29" s="59">
        <v>796.94</v>
      </c>
    </row>
    <row r="30" spans="1:5" s="28" customFormat="1" ht="30" x14ac:dyDescent="0.25">
      <c r="A30" s="36" t="s">
        <v>104</v>
      </c>
      <c r="B30" s="42">
        <v>2</v>
      </c>
      <c r="C30" s="41" t="s">
        <v>108</v>
      </c>
      <c r="D30" s="58">
        <f t="shared" si="2"/>
        <v>440.68</v>
      </c>
      <c r="E30" s="59">
        <v>881.36</v>
      </c>
    </row>
    <row r="31" spans="1:5" s="28" customFormat="1" ht="15" x14ac:dyDescent="0.25">
      <c r="A31" s="36" t="s">
        <v>100</v>
      </c>
      <c r="B31" s="44">
        <v>0.09</v>
      </c>
      <c r="C31" s="41" t="s">
        <v>15</v>
      </c>
      <c r="D31" s="58">
        <f t="shared" si="2"/>
        <v>4450.7777777777783</v>
      </c>
      <c r="E31" s="59">
        <v>400.57</v>
      </c>
    </row>
    <row r="32" spans="1:5" s="28" customFormat="1" ht="45" x14ac:dyDescent="0.25">
      <c r="A32" s="36" t="s">
        <v>119</v>
      </c>
      <c r="B32" s="44">
        <v>1.66</v>
      </c>
      <c r="C32" s="41" t="s">
        <v>16</v>
      </c>
      <c r="D32" s="58">
        <f t="shared" si="2"/>
        <v>1582.7710843373495</v>
      </c>
      <c r="E32" s="59">
        <v>2627.4</v>
      </c>
    </row>
    <row r="33" spans="1:5" s="28" customFormat="1" ht="15" x14ac:dyDescent="0.25">
      <c r="A33" s="36" t="s">
        <v>75</v>
      </c>
      <c r="B33" s="44">
        <v>0.06</v>
      </c>
      <c r="C33" s="41" t="s">
        <v>76</v>
      </c>
      <c r="D33" s="58">
        <f t="shared" si="2"/>
        <v>23123.000000000004</v>
      </c>
      <c r="E33" s="59">
        <v>1387.38</v>
      </c>
    </row>
    <row r="34" spans="1:5" s="28" customFormat="1" ht="30" x14ac:dyDescent="0.25">
      <c r="A34" s="36" t="s">
        <v>59</v>
      </c>
      <c r="B34" s="57">
        <v>1.7</v>
      </c>
      <c r="C34" s="41" t="s">
        <v>16</v>
      </c>
      <c r="D34" s="58">
        <f t="shared" si="2"/>
        <v>1559.1</v>
      </c>
      <c r="E34" s="59">
        <v>2650.47</v>
      </c>
    </row>
    <row r="35" spans="1:5" s="28" customFormat="1" ht="15" x14ac:dyDescent="0.25">
      <c r="A35" s="36" t="s">
        <v>60</v>
      </c>
      <c r="B35" s="44">
        <v>0.01</v>
      </c>
      <c r="C35" s="41" t="s">
        <v>17</v>
      </c>
      <c r="D35" s="58">
        <f t="shared" si="2"/>
        <v>24653</v>
      </c>
      <c r="E35" s="59">
        <v>246.53</v>
      </c>
    </row>
    <row r="36" spans="1:5" s="28" customFormat="1" ht="30" x14ac:dyDescent="0.25">
      <c r="A36" s="36" t="s">
        <v>61</v>
      </c>
      <c r="B36" s="42">
        <v>1</v>
      </c>
      <c r="C36" s="41" t="s">
        <v>14</v>
      </c>
      <c r="D36" s="58">
        <f t="shared" si="2"/>
        <v>384.58</v>
      </c>
      <c r="E36" s="59">
        <v>384.58</v>
      </c>
    </row>
    <row r="37" spans="1:5" s="28" customFormat="1" ht="15" x14ac:dyDescent="0.25">
      <c r="A37" s="36" t="s">
        <v>77</v>
      </c>
      <c r="B37" s="44">
        <v>0.22</v>
      </c>
      <c r="C37" s="41" t="s">
        <v>15</v>
      </c>
      <c r="D37" s="58">
        <f t="shared" si="2"/>
        <v>12459.818181818182</v>
      </c>
      <c r="E37" s="59">
        <v>2741.16</v>
      </c>
    </row>
    <row r="38" spans="1:5" s="28" customFormat="1" ht="31.5" customHeight="1" x14ac:dyDescent="0.25">
      <c r="A38" s="36" t="s">
        <v>62</v>
      </c>
      <c r="B38" s="42">
        <v>5</v>
      </c>
      <c r="C38" s="41" t="s">
        <v>18</v>
      </c>
      <c r="D38" s="58">
        <f t="shared" si="2"/>
        <v>151.42000000000002</v>
      </c>
      <c r="E38" s="59">
        <v>757.1</v>
      </c>
    </row>
    <row r="39" spans="1:5" s="28" customFormat="1" ht="15" x14ac:dyDescent="0.25">
      <c r="A39" s="36" t="s">
        <v>105</v>
      </c>
      <c r="B39" s="42">
        <v>3</v>
      </c>
      <c r="C39" s="41" t="s">
        <v>107</v>
      </c>
      <c r="D39" s="58">
        <f t="shared" si="2"/>
        <v>59.683333333333337</v>
      </c>
      <c r="E39" s="59">
        <v>179.05</v>
      </c>
    </row>
    <row r="40" spans="1:5" s="28" customFormat="1" ht="15" x14ac:dyDescent="0.25">
      <c r="A40" s="36" t="s">
        <v>101</v>
      </c>
      <c r="B40" s="42">
        <v>1</v>
      </c>
      <c r="C40" s="41" t="s">
        <v>13</v>
      </c>
      <c r="D40" s="58">
        <f t="shared" si="2"/>
        <v>4978.5200000000004</v>
      </c>
      <c r="E40" s="59">
        <v>4978.5200000000004</v>
      </c>
    </row>
    <row r="41" spans="1:5" s="28" customFormat="1" ht="30" x14ac:dyDescent="0.25">
      <c r="A41" s="36" t="s">
        <v>135</v>
      </c>
      <c r="B41" s="42">
        <v>1</v>
      </c>
      <c r="C41" s="41" t="s">
        <v>13</v>
      </c>
      <c r="D41" s="58">
        <f t="shared" si="2"/>
        <v>106.78</v>
      </c>
      <c r="E41" s="59">
        <v>106.78</v>
      </c>
    </row>
    <row r="42" spans="1:5" s="28" customFormat="1" ht="30" x14ac:dyDescent="0.25">
      <c r="A42" s="36" t="s">
        <v>106</v>
      </c>
      <c r="B42" s="44">
        <v>0.02</v>
      </c>
      <c r="C42" s="41" t="s">
        <v>83</v>
      </c>
      <c r="D42" s="58">
        <f t="shared" si="2"/>
        <v>6185.5</v>
      </c>
      <c r="E42" s="59">
        <v>123.71</v>
      </c>
    </row>
    <row r="43" spans="1:5" s="28" customFormat="1" ht="15" x14ac:dyDescent="0.25">
      <c r="A43" s="36" t="s">
        <v>63</v>
      </c>
      <c r="B43" s="42">
        <v>1</v>
      </c>
      <c r="C43" s="41" t="s">
        <v>13</v>
      </c>
      <c r="D43" s="58">
        <f t="shared" si="2"/>
        <v>387.91</v>
      </c>
      <c r="E43" s="59">
        <v>387.91</v>
      </c>
    </row>
    <row r="44" spans="1:5" s="28" customFormat="1" ht="30" x14ac:dyDescent="0.25">
      <c r="A44" s="36" t="s">
        <v>64</v>
      </c>
      <c r="B44" s="42">
        <v>1</v>
      </c>
      <c r="C44" s="41" t="s">
        <v>19</v>
      </c>
      <c r="D44" s="58">
        <f t="shared" si="2"/>
        <v>542.77</v>
      </c>
      <c r="E44" s="59">
        <v>542.77</v>
      </c>
    </row>
    <row r="45" spans="1:5" s="28" customFormat="1" ht="15" x14ac:dyDescent="0.25">
      <c r="A45" s="36" t="s">
        <v>65</v>
      </c>
      <c r="B45" s="42">
        <v>29</v>
      </c>
      <c r="C45" s="41" t="s">
        <v>19</v>
      </c>
      <c r="D45" s="58">
        <f t="shared" si="2"/>
        <v>226.88758620689654</v>
      </c>
      <c r="E45" s="59">
        <v>6579.74</v>
      </c>
    </row>
    <row r="46" spans="1:5" s="28" customFormat="1" ht="15" x14ac:dyDescent="0.25">
      <c r="A46" s="36" t="s">
        <v>112</v>
      </c>
      <c r="B46" s="42">
        <v>1</v>
      </c>
      <c r="C46" s="41" t="s">
        <v>113</v>
      </c>
      <c r="D46" s="58">
        <f t="shared" si="2"/>
        <v>272.33</v>
      </c>
      <c r="E46" s="59">
        <v>272.33</v>
      </c>
    </row>
    <row r="47" spans="1:5" s="28" customFormat="1" ht="15" x14ac:dyDescent="0.25">
      <c r="A47" s="35" t="s">
        <v>40</v>
      </c>
      <c r="B47" s="40"/>
      <c r="C47" s="40"/>
      <c r="D47" s="60"/>
      <c r="E47" s="61"/>
    </row>
    <row r="48" spans="1:5" s="28" customFormat="1" ht="30" customHeight="1" x14ac:dyDescent="0.25">
      <c r="A48" s="36" t="s">
        <v>121</v>
      </c>
      <c r="B48" s="57">
        <v>0.3</v>
      </c>
      <c r="C48" s="41" t="s">
        <v>120</v>
      </c>
      <c r="D48" s="58">
        <f t="shared" ref="D48:D56" si="3">E48/B48</f>
        <v>1885.4</v>
      </c>
      <c r="E48" s="59">
        <v>565.62</v>
      </c>
    </row>
    <row r="49" spans="1:5" s="28" customFormat="1" ht="30" x14ac:dyDescent="0.25">
      <c r="A49" s="36" t="s">
        <v>66</v>
      </c>
      <c r="B49" s="43">
        <v>1.544</v>
      </c>
      <c r="C49" s="41" t="s">
        <v>16</v>
      </c>
      <c r="D49" s="58">
        <f t="shared" si="3"/>
        <v>1557.1955958549222</v>
      </c>
      <c r="E49" s="59">
        <v>2404.31</v>
      </c>
    </row>
    <row r="50" spans="1:5" s="28" customFormat="1" ht="30" x14ac:dyDescent="0.25">
      <c r="A50" s="36" t="s">
        <v>122</v>
      </c>
      <c r="B50" s="42">
        <v>95</v>
      </c>
      <c r="C50" s="41" t="s">
        <v>114</v>
      </c>
      <c r="D50" s="58">
        <f t="shared" si="3"/>
        <v>43.963263157894737</v>
      </c>
      <c r="E50" s="59">
        <v>4176.51</v>
      </c>
    </row>
    <row r="51" spans="1:5" s="28" customFormat="1" ht="30" x14ac:dyDescent="0.25">
      <c r="A51" s="36" t="s">
        <v>129</v>
      </c>
      <c r="B51" s="42">
        <v>97</v>
      </c>
      <c r="C51" s="41" t="s">
        <v>67</v>
      </c>
      <c r="D51" s="58">
        <f t="shared" si="3"/>
        <v>35.078556701030926</v>
      </c>
      <c r="E51" s="59">
        <v>3402.62</v>
      </c>
    </row>
    <row r="52" spans="1:5" s="28" customFormat="1" ht="30" x14ac:dyDescent="0.25">
      <c r="A52" s="36" t="s">
        <v>130</v>
      </c>
      <c r="B52" s="42">
        <v>67</v>
      </c>
      <c r="C52" s="41" t="s">
        <v>67</v>
      </c>
      <c r="D52" s="58">
        <f t="shared" si="3"/>
        <v>68.690149253731335</v>
      </c>
      <c r="E52" s="59">
        <v>4602.24</v>
      </c>
    </row>
    <row r="53" spans="1:5" s="28" customFormat="1" ht="30" x14ac:dyDescent="0.25">
      <c r="A53" s="36" t="s">
        <v>102</v>
      </c>
      <c r="B53" s="42">
        <v>60</v>
      </c>
      <c r="C53" s="41" t="s">
        <v>67</v>
      </c>
      <c r="D53" s="58">
        <f t="shared" si="3"/>
        <v>67.366833333333332</v>
      </c>
      <c r="E53" s="59">
        <v>4042.01</v>
      </c>
    </row>
    <row r="54" spans="1:5" s="28" customFormat="1" ht="15" x14ac:dyDescent="0.25">
      <c r="A54" s="36" t="s">
        <v>78</v>
      </c>
      <c r="B54" s="42">
        <v>30</v>
      </c>
      <c r="C54" s="41" t="s">
        <v>67</v>
      </c>
      <c r="D54" s="58">
        <f t="shared" si="3"/>
        <v>47.076666666666668</v>
      </c>
      <c r="E54" s="59">
        <v>1412.3</v>
      </c>
    </row>
    <row r="55" spans="1:5" s="28" customFormat="1" ht="30" x14ac:dyDescent="0.25">
      <c r="A55" s="36" t="s">
        <v>136</v>
      </c>
      <c r="B55" s="43">
        <v>4.0000000000000001E-3</v>
      </c>
      <c r="C55" s="41" t="s">
        <v>82</v>
      </c>
      <c r="D55" s="58">
        <f t="shared" si="3"/>
        <v>76375</v>
      </c>
      <c r="E55" s="59">
        <v>305.5</v>
      </c>
    </row>
    <row r="56" spans="1:5" s="28" customFormat="1" ht="30" x14ac:dyDescent="0.25">
      <c r="A56" s="36" t="s">
        <v>84</v>
      </c>
      <c r="B56" s="44">
        <v>0.06</v>
      </c>
      <c r="C56" s="41" t="s">
        <v>17</v>
      </c>
      <c r="D56" s="58">
        <f t="shared" si="3"/>
        <v>36766.333333333336</v>
      </c>
      <c r="E56" s="59">
        <v>2205.98</v>
      </c>
    </row>
    <row r="57" spans="1:5" s="28" customFormat="1" ht="15" x14ac:dyDescent="0.25">
      <c r="A57" s="35" t="s">
        <v>79</v>
      </c>
      <c r="B57" s="40"/>
      <c r="C57" s="40"/>
      <c r="D57" s="60"/>
      <c r="E57" s="61"/>
    </row>
    <row r="58" spans="1:5" s="28" customFormat="1" ht="15" x14ac:dyDescent="0.25">
      <c r="A58" s="36" t="s">
        <v>80</v>
      </c>
      <c r="B58" s="41" t="s">
        <v>86</v>
      </c>
      <c r="C58" s="41" t="s">
        <v>11</v>
      </c>
      <c r="D58" s="58">
        <f>E58/12</f>
        <v>1800</v>
      </c>
      <c r="E58" s="59">
        <v>21600</v>
      </c>
    </row>
    <row r="59" spans="1:5" s="28" customFormat="1" ht="15" x14ac:dyDescent="0.25">
      <c r="A59" s="35" t="s">
        <v>41</v>
      </c>
      <c r="B59" s="40"/>
      <c r="C59" s="40"/>
      <c r="D59" s="60"/>
      <c r="E59" s="61"/>
    </row>
    <row r="60" spans="1:5" s="28" customFormat="1" ht="15" x14ac:dyDescent="0.25">
      <c r="A60" s="36" t="s">
        <v>137</v>
      </c>
      <c r="B60" s="42">
        <v>2</v>
      </c>
      <c r="C60" s="41" t="s">
        <v>13</v>
      </c>
      <c r="D60" s="58">
        <f t="shared" ref="D60:D62" si="4">E60/B60</f>
        <v>1393.85</v>
      </c>
      <c r="E60" s="59">
        <v>2787.7</v>
      </c>
    </row>
    <row r="61" spans="1:5" s="28" customFormat="1" ht="30" x14ac:dyDescent="0.25">
      <c r="A61" s="36" t="s">
        <v>138</v>
      </c>
      <c r="B61" s="44">
        <v>0.06</v>
      </c>
      <c r="C61" s="41" t="s">
        <v>15</v>
      </c>
      <c r="D61" s="58">
        <f t="shared" si="4"/>
        <v>51010.166666666672</v>
      </c>
      <c r="E61" s="59">
        <v>3060.61</v>
      </c>
    </row>
    <row r="62" spans="1:5" s="28" customFormat="1" ht="30" x14ac:dyDescent="0.25">
      <c r="A62" s="36" t="s">
        <v>124</v>
      </c>
      <c r="B62" s="42">
        <v>1</v>
      </c>
      <c r="C62" s="41" t="s">
        <v>115</v>
      </c>
      <c r="D62" s="58">
        <f t="shared" si="4"/>
        <v>770.79</v>
      </c>
      <c r="E62" s="59">
        <v>770.79</v>
      </c>
    </row>
    <row r="63" spans="1:5" s="28" customFormat="1" ht="15" x14ac:dyDescent="0.25">
      <c r="A63" s="37" t="s">
        <v>81</v>
      </c>
      <c r="B63" s="40"/>
      <c r="C63" s="40"/>
      <c r="D63" s="60"/>
      <c r="E63" s="61"/>
    </row>
    <row r="64" spans="1:5" s="28" customFormat="1" ht="15" x14ac:dyDescent="0.25">
      <c r="A64" s="62" t="s">
        <v>125</v>
      </c>
      <c r="B64" s="44">
        <v>0.08</v>
      </c>
      <c r="C64" s="41" t="s">
        <v>17</v>
      </c>
      <c r="D64" s="58">
        <f t="shared" ref="D64:D69" si="5">E64/B64</f>
        <v>5126.375</v>
      </c>
      <c r="E64" s="59">
        <v>410.11</v>
      </c>
    </row>
    <row r="65" spans="1:5" s="28" customFormat="1" ht="15" x14ac:dyDescent="0.25">
      <c r="A65" s="36" t="s">
        <v>127</v>
      </c>
      <c r="B65" s="44">
        <v>0.04</v>
      </c>
      <c r="C65" s="41" t="s">
        <v>123</v>
      </c>
      <c r="D65" s="58">
        <f t="shared" si="5"/>
        <v>4492.25</v>
      </c>
      <c r="E65" s="59">
        <v>179.69</v>
      </c>
    </row>
    <row r="66" spans="1:5" s="28" customFormat="1" ht="15" x14ac:dyDescent="0.25">
      <c r="A66" s="36" t="s">
        <v>139</v>
      </c>
      <c r="B66" s="57">
        <v>0.4</v>
      </c>
      <c r="C66" s="41" t="s">
        <v>140</v>
      </c>
      <c r="D66" s="58">
        <f t="shared" si="5"/>
        <v>2372.5749999999998</v>
      </c>
      <c r="E66" s="59">
        <v>949.03</v>
      </c>
    </row>
    <row r="67" spans="1:5" s="28" customFormat="1" ht="31.5" customHeight="1" x14ac:dyDescent="0.25">
      <c r="A67" s="36" t="s">
        <v>116</v>
      </c>
      <c r="B67" s="42">
        <v>6</v>
      </c>
      <c r="C67" s="41" t="s">
        <v>114</v>
      </c>
      <c r="D67" s="58">
        <f t="shared" si="5"/>
        <v>94.384999999999991</v>
      </c>
      <c r="E67" s="59">
        <v>566.30999999999995</v>
      </c>
    </row>
    <row r="68" spans="1:5" s="28" customFormat="1" ht="30.75" customHeight="1" x14ac:dyDescent="0.25">
      <c r="A68" s="36" t="s">
        <v>141</v>
      </c>
      <c r="B68" s="57">
        <v>3.5</v>
      </c>
      <c r="C68" s="41" t="s">
        <v>12</v>
      </c>
      <c r="D68" s="58">
        <f t="shared" si="5"/>
        <v>240.22</v>
      </c>
      <c r="E68" s="59">
        <v>840.77</v>
      </c>
    </row>
    <row r="69" spans="1:5" s="28" customFormat="1" ht="15" x14ac:dyDescent="0.25">
      <c r="A69" s="62" t="s">
        <v>128</v>
      </c>
      <c r="B69" s="44">
        <v>0.02</v>
      </c>
      <c r="C69" s="41" t="s">
        <v>17</v>
      </c>
      <c r="D69" s="58">
        <f t="shared" si="5"/>
        <v>60652.5</v>
      </c>
      <c r="E69" s="59">
        <v>1213.05</v>
      </c>
    </row>
    <row r="70" spans="1:5" s="28" customFormat="1" ht="15" x14ac:dyDescent="0.25">
      <c r="A70" s="35" t="s">
        <v>42</v>
      </c>
      <c r="B70" s="40"/>
      <c r="C70" s="40"/>
      <c r="D70" s="60"/>
      <c r="E70" s="61"/>
    </row>
    <row r="71" spans="1:5" s="28" customFormat="1" ht="15" x14ac:dyDescent="0.25">
      <c r="A71" s="36" t="s">
        <v>85</v>
      </c>
      <c r="B71" s="41" t="s">
        <v>22</v>
      </c>
      <c r="C71" s="41" t="s">
        <v>11</v>
      </c>
      <c r="D71" s="58">
        <f t="shared" ref="D71:D72" si="6">E71</f>
        <v>2081.71</v>
      </c>
      <c r="E71" s="59">
        <v>2081.71</v>
      </c>
    </row>
    <row r="72" spans="1:5" s="28" customFormat="1" ht="15" x14ac:dyDescent="0.25">
      <c r="A72" s="36" t="s">
        <v>68</v>
      </c>
      <c r="B72" s="41" t="s">
        <v>22</v>
      </c>
      <c r="C72" s="41" t="s">
        <v>11</v>
      </c>
      <c r="D72" s="58">
        <f t="shared" si="6"/>
        <v>18324.32</v>
      </c>
      <c r="E72" s="59">
        <v>18324.32</v>
      </c>
    </row>
    <row r="73" spans="1:5" s="28" customFormat="1" ht="15" x14ac:dyDescent="0.25">
      <c r="A73" s="35" t="s">
        <v>43</v>
      </c>
      <c r="B73" s="40"/>
      <c r="C73" s="40"/>
      <c r="D73" s="60"/>
      <c r="E73" s="61"/>
    </row>
    <row r="74" spans="1:5" s="28" customFormat="1" ht="15" x14ac:dyDescent="0.25">
      <c r="A74" s="36" t="s">
        <v>72</v>
      </c>
      <c r="B74" s="41" t="s">
        <v>23</v>
      </c>
      <c r="C74" s="41" t="s">
        <v>12</v>
      </c>
      <c r="D74" s="58">
        <f>E74</f>
        <v>55135.24</v>
      </c>
      <c r="E74" s="59">
        <v>55135.24</v>
      </c>
    </row>
    <row r="75" spans="1:5" s="28" customFormat="1" ht="15" x14ac:dyDescent="0.25">
      <c r="A75" s="35" t="s">
        <v>9</v>
      </c>
      <c r="B75" s="40"/>
      <c r="C75" s="40"/>
      <c r="D75" s="60"/>
      <c r="E75" s="61"/>
    </row>
    <row r="76" spans="1:5" s="28" customFormat="1" ht="15" x14ac:dyDescent="0.25">
      <c r="A76" s="36" t="s">
        <v>69</v>
      </c>
      <c r="B76" s="41" t="s">
        <v>23</v>
      </c>
      <c r="C76" s="41" t="s">
        <v>12</v>
      </c>
      <c r="D76" s="58">
        <f>E76</f>
        <v>125930.18</v>
      </c>
      <c r="E76" s="59">
        <v>125930.18</v>
      </c>
    </row>
    <row r="77" spans="1:5" s="28" customFormat="1" ht="15" x14ac:dyDescent="0.25">
      <c r="A77" s="35" t="s">
        <v>10</v>
      </c>
      <c r="B77" s="40"/>
      <c r="C77" s="40"/>
      <c r="D77" s="60"/>
      <c r="E77" s="61"/>
    </row>
    <row r="78" spans="1:5" s="28" customFormat="1" ht="15" x14ac:dyDescent="0.25">
      <c r="A78" s="36" t="s">
        <v>70</v>
      </c>
      <c r="B78" s="41" t="s">
        <v>21</v>
      </c>
      <c r="C78" s="41" t="s">
        <v>11</v>
      </c>
      <c r="D78" s="58">
        <f>E78</f>
        <v>44650.62</v>
      </c>
      <c r="E78" s="59">
        <v>44650.62</v>
      </c>
    </row>
    <row r="79" spans="1:5" ht="14.25" x14ac:dyDescent="0.2">
      <c r="A79" s="24" t="s">
        <v>24</v>
      </c>
      <c r="B79" s="45" t="s">
        <v>20</v>
      </c>
      <c r="C79" s="25"/>
      <c r="D79" s="50"/>
      <c r="E79" s="26">
        <f>SUM(E7:E78)</f>
        <v>524099.91999999993</v>
      </c>
    </row>
    <row r="80" spans="1:5" ht="15" x14ac:dyDescent="0.2">
      <c r="D80" s="51"/>
    </row>
    <row r="81" spans="1:5" ht="15" x14ac:dyDescent="0.2">
      <c r="A81" s="12" t="s">
        <v>30</v>
      </c>
      <c r="B81" s="46"/>
      <c r="C81" s="46"/>
      <c r="D81" s="51"/>
      <c r="E81" s="51"/>
    </row>
    <row r="82" spans="1:5" ht="15" x14ac:dyDescent="0.2">
      <c r="A82" s="12" t="s">
        <v>146</v>
      </c>
      <c r="B82" s="46"/>
      <c r="C82" s="46"/>
      <c r="D82" s="51"/>
      <c r="E82" s="51"/>
    </row>
    <row r="83" spans="1:5" ht="15" x14ac:dyDescent="0.2">
      <c r="A83" s="12" t="s">
        <v>31</v>
      </c>
      <c r="B83" s="46"/>
      <c r="C83" s="46"/>
      <c r="D83" s="51"/>
      <c r="E83" s="51"/>
    </row>
    <row r="84" spans="1:5" ht="15" x14ac:dyDescent="0.2">
      <c r="A84" s="12" t="s">
        <v>32</v>
      </c>
      <c r="B84" s="46"/>
      <c r="C84" s="46"/>
      <c r="D84" s="52"/>
      <c r="E84" s="51"/>
    </row>
    <row r="85" spans="1:5" ht="15" customHeight="1" x14ac:dyDescent="0.2">
      <c r="A85" s="55" t="s">
        <v>73</v>
      </c>
      <c r="B85" s="47"/>
      <c r="C85" s="47"/>
      <c r="E85" s="52"/>
    </row>
    <row r="86" spans="1:5" ht="15" x14ac:dyDescent="0.25">
      <c r="A86" s="55" t="s">
        <v>74</v>
      </c>
      <c r="D86" s="53"/>
    </row>
    <row r="87" spans="1:5" ht="15" x14ac:dyDescent="0.25">
      <c r="A87" s="55"/>
      <c r="D87" s="53"/>
    </row>
    <row r="88" spans="1:5" ht="15" x14ac:dyDescent="0.25">
      <c r="A88" s="5" t="s">
        <v>25</v>
      </c>
      <c r="B88" s="56"/>
      <c r="C88" s="4"/>
      <c r="D88" s="53"/>
      <c r="E88" s="53"/>
    </row>
    <row r="89" spans="1:5" ht="15" x14ac:dyDescent="0.25">
      <c r="A89" s="5"/>
      <c r="B89" s="56"/>
      <c r="C89" s="4"/>
      <c r="D89" s="54"/>
      <c r="E89" s="53"/>
    </row>
    <row r="90" spans="1:5" ht="15" x14ac:dyDescent="0.25">
      <c r="A90" s="195" t="s">
        <v>50</v>
      </c>
      <c r="B90" s="195"/>
      <c r="C90" s="56" t="s">
        <v>29</v>
      </c>
      <c r="D90" s="53"/>
      <c r="E90" s="54"/>
    </row>
    <row r="91" spans="1:5" ht="15" x14ac:dyDescent="0.25">
      <c r="A91" s="199" t="s">
        <v>51</v>
      </c>
      <c r="B91" s="199"/>
      <c r="C91" s="4" t="s">
        <v>26</v>
      </c>
      <c r="D91" s="53"/>
      <c r="E91" s="53"/>
    </row>
    <row r="92" spans="1:5" ht="15" x14ac:dyDescent="0.25">
      <c r="A92" s="5"/>
      <c r="B92" s="56"/>
      <c r="C92" s="4"/>
      <c r="D92" s="54"/>
      <c r="E92" s="53"/>
    </row>
    <row r="93" spans="1:5" ht="15" x14ac:dyDescent="0.25">
      <c r="A93" s="195" t="s">
        <v>28</v>
      </c>
      <c r="B93" s="195"/>
      <c r="C93" s="32" t="s">
        <v>29</v>
      </c>
      <c r="D93" s="53"/>
      <c r="E93" s="53"/>
    </row>
    <row r="94" spans="1:5" ht="15" x14ac:dyDescent="0.25">
      <c r="A94" s="13" t="s">
        <v>27</v>
      </c>
      <c r="B94" s="32"/>
      <c r="C94" s="4" t="s">
        <v>26</v>
      </c>
      <c r="D94" s="53"/>
      <c r="E94" s="53"/>
    </row>
    <row r="95" spans="1:5" ht="15" x14ac:dyDescent="0.25">
      <c r="A95" s="2"/>
      <c r="B95" s="32"/>
      <c r="C95" s="4"/>
      <c r="E95" s="53"/>
    </row>
  </sheetData>
  <mergeCells count="6">
    <mergeCell ref="A93:B93"/>
    <mergeCell ref="A2:E2"/>
    <mergeCell ref="A1:E1"/>
    <mergeCell ref="D3:E3"/>
    <mergeCell ref="A91:B91"/>
    <mergeCell ref="A90:B90"/>
  </mergeCells>
  <printOptions horizontalCentered="1"/>
  <pageMargins left="0.82677165354330717" right="0.43307086614173229" top="0.19685039370078741" bottom="0.19685039370078741" header="0.31496062992125984" footer="0.31496062992125984"/>
  <pageSetup paperSize="9" scale="83" fitToHeight="0" orientation="portrait" r:id="rId1"/>
  <rowBreaks count="1" manualBreakCount="1">
    <brk id="41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view="pageBreakPreview" topLeftCell="A10" zoomScale="90" zoomScaleNormal="100" zoomScaleSheetLayoutView="90" workbookViewId="0">
      <selection activeCell="H26" sqref="H26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3" width="13.28515625" style="2" bestFit="1" customWidth="1"/>
    <col min="4" max="4" width="13.85546875" style="2" customWidth="1"/>
    <col min="5" max="5" width="13.85546875" style="2" bestFit="1" customWidth="1"/>
    <col min="6" max="16384" width="9.140625" style="2"/>
  </cols>
  <sheetData>
    <row r="1" spans="1:4" ht="20.25" x14ac:dyDescent="0.3">
      <c r="A1" s="200" t="s">
        <v>131</v>
      </c>
      <c r="B1" s="200"/>
      <c r="C1" s="200"/>
      <c r="D1" s="200"/>
    </row>
    <row r="2" spans="1:4" x14ac:dyDescent="0.25">
      <c r="A2" s="6"/>
      <c r="B2" s="6"/>
      <c r="C2" s="6"/>
      <c r="D2" s="6"/>
    </row>
    <row r="3" spans="1:4" x14ac:dyDescent="0.25">
      <c r="A3" s="7" t="s">
        <v>49</v>
      </c>
      <c r="B3" s="8"/>
      <c r="C3" s="207"/>
      <c r="D3" s="207"/>
    </row>
    <row r="4" spans="1:4" x14ac:dyDescent="0.25">
      <c r="A4" s="7"/>
      <c r="B4" s="8"/>
      <c r="C4" s="11"/>
      <c r="D4" s="11"/>
    </row>
    <row r="5" spans="1:4" x14ac:dyDescent="0.25">
      <c r="A5" s="19" t="s">
        <v>33</v>
      </c>
      <c r="B5" s="19" t="s">
        <v>34</v>
      </c>
      <c r="C5" s="20" t="s">
        <v>35</v>
      </c>
      <c r="D5" s="20" t="s">
        <v>36</v>
      </c>
    </row>
    <row r="6" spans="1:4" x14ac:dyDescent="0.25">
      <c r="A6" s="22" t="s">
        <v>71</v>
      </c>
      <c r="B6" s="201">
        <v>130588.69</v>
      </c>
      <c r="C6" s="202"/>
      <c r="D6" s="203"/>
    </row>
    <row r="7" spans="1:4" x14ac:dyDescent="0.25">
      <c r="A7" s="29" t="s">
        <v>48</v>
      </c>
      <c r="B7" s="30" t="s">
        <v>20</v>
      </c>
      <c r="C7" s="34">
        <v>326884.44</v>
      </c>
      <c r="D7" s="33">
        <v>321881.52</v>
      </c>
    </row>
    <row r="8" spans="1:4" x14ac:dyDescent="0.25">
      <c r="A8" s="29" t="s">
        <v>87</v>
      </c>
      <c r="B8" s="30" t="s">
        <v>20</v>
      </c>
      <c r="C8" s="34">
        <v>2500</v>
      </c>
      <c r="D8" s="33">
        <v>3768.32</v>
      </c>
    </row>
    <row r="9" spans="1:4" x14ac:dyDescent="0.25">
      <c r="A9" s="29" t="s">
        <v>52</v>
      </c>
      <c r="B9" s="30" t="s">
        <v>20</v>
      </c>
      <c r="C9" s="34">
        <v>65246.400000000001</v>
      </c>
      <c r="D9" s="33">
        <v>69007.67</v>
      </c>
    </row>
    <row r="10" spans="1:4" x14ac:dyDescent="0.25">
      <c r="A10" s="29" t="s">
        <v>88</v>
      </c>
      <c r="B10" s="30" t="s">
        <v>20</v>
      </c>
      <c r="C10" s="34">
        <v>7163.1</v>
      </c>
      <c r="D10" s="33">
        <v>4836.88</v>
      </c>
    </row>
    <row r="11" spans="1:4" x14ac:dyDescent="0.25">
      <c r="A11" s="29" t="s">
        <v>89</v>
      </c>
      <c r="B11" s="30" t="s">
        <v>20</v>
      </c>
      <c r="C11" s="34">
        <v>4567.2</v>
      </c>
      <c r="D11" s="33">
        <v>4644.58</v>
      </c>
    </row>
    <row r="12" spans="1:4" x14ac:dyDescent="0.25">
      <c r="A12" s="29" t="s">
        <v>79</v>
      </c>
      <c r="B12" s="30" t="s">
        <v>20</v>
      </c>
      <c r="C12" s="34">
        <v>21857.52</v>
      </c>
      <c r="D12" s="33">
        <v>16050.34</v>
      </c>
    </row>
    <row r="13" spans="1:4" x14ac:dyDescent="0.25">
      <c r="A13" s="29" t="s">
        <v>90</v>
      </c>
      <c r="B13" s="30" t="s">
        <v>20</v>
      </c>
      <c r="C13" s="34">
        <v>2228.6999999999998</v>
      </c>
      <c r="D13" s="33" t="s">
        <v>20</v>
      </c>
    </row>
    <row r="14" spans="1:4" x14ac:dyDescent="0.25">
      <c r="A14" s="29" t="s">
        <v>91</v>
      </c>
      <c r="B14" s="30" t="s">
        <v>20</v>
      </c>
      <c r="C14" s="34">
        <v>1885.4</v>
      </c>
      <c r="D14" s="33">
        <v>2469.83</v>
      </c>
    </row>
    <row r="15" spans="1:4" x14ac:dyDescent="0.25">
      <c r="A15" s="63" t="s">
        <v>92</v>
      </c>
      <c r="B15" s="30" t="s">
        <v>20</v>
      </c>
      <c r="C15" s="34">
        <v>14173.35</v>
      </c>
      <c r="D15" s="33">
        <v>5759.34</v>
      </c>
    </row>
    <row r="16" spans="1:4" ht="15" customHeight="1" x14ac:dyDescent="0.25">
      <c r="A16" s="29" t="s">
        <v>8</v>
      </c>
      <c r="B16" s="30">
        <f>Акт!E7</f>
        <v>4241.17</v>
      </c>
      <c r="C16" s="34" t="s">
        <v>20</v>
      </c>
      <c r="D16" s="33" t="s">
        <v>20</v>
      </c>
    </row>
    <row r="17" spans="1:5" ht="15.75" customHeight="1" x14ac:dyDescent="0.25">
      <c r="A17" s="29" t="s">
        <v>37</v>
      </c>
      <c r="B17" s="30">
        <f>SUM(Акт!E9:E14)</f>
        <v>32681.739999999998</v>
      </c>
      <c r="C17" s="34" t="s">
        <v>20</v>
      </c>
      <c r="D17" s="33" t="s">
        <v>20</v>
      </c>
    </row>
    <row r="18" spans="1:5" ht="15.75" customHeight="1" x14ac:dyDescent="0.25">
      <c r="A18" s="29" t="s">
        <v>53</v>
      </c>
      <c r="B18" s="30">
        <f>Акт!E16</f>
        <v>65248.800000000003</v>
      </c>
      <c r="C18" s="34" t="s">
        <v>20</v>
      </c>
      <c r="D18" s="33" t="s">
        <v>20</v>
      </c>
    </row>
    <row r="19" spans="1:5" ht="30" x14ac:dyDescent="0.25">
      <c r="A19" s="29" t="s">
        <v>93</v>
      </c>
      <c r="B19" s="30">
        <f>SUM(Акт!E18:E21)</f>
        <v>18133.019999999997</v>
      </c>
      <c r="C19" s="34" t="s">
        <v>20</v>
      </c>
      <c r="D19" s="33" t="s">
        <v>20</v>
      </c>
    </row>
    <row r="20" spans="1:5" x14ac:dyDescent="0.25">
      <c r="A20" s="29" t="s">
        <v>94</v>
      </c>
      <c r="B20" s="30">
        <f>Акт!E23</f>
        <v>62400</v>
      </c>
      <c r="C20" s="34" t="s">
        <v>20</v>
      </c>
      <c r="D20" s="33" t="s">
        <v>20</v>
      </c>
    </row>
    <row r="21" spans="1:5" ht="30" x14ac:dyDescent="0.25">
      <c r="A21" s="29" t="s">
        <v>38</v>
      </c>
      <c r="B21" s="30">
        <f>Акт!E25</f>
        <v>13291.37</v>
      </c>
      <c r="C21" s="34" t="s">
        <v>20</v>
      </c>
      <c r="D21" s="33" t="s">
        <v>20</v>
      </c>
    </row>
    <row r="22" spans="1:5" x14ac:dyDescent="0.25">
      <c r="A22" s="29" t="s">
        <v>39</v>
      </c>
      <c r="B22" s="30">
        <f>SUM(Акт!E27:E46)</f>
        <v>26486.6</v>
      </c>
      <c r="C22" s="34" t="s">
        <v>20</v>
      </c>
      <c r="D22" s="33" t="s">
        <v>20</v>
      </c>
    </row>
    <row r="23" spans="1:5" x14ac:dyDescent="0.25">
      <c r="A23" s="29" t="s">
        <v>40</v>
      </c>
      <c r="B23" s="30">
        <f>SUM(Акт!E48:E56)</f>
        <v>23117.09</v>
      </c>
      <c r="C23" s="34" t="s">
        <v>20</v>
      </c>
      <c r="D23" s="33" t="s">
        <v>20</v>
      </c>
    </row>
    <row r="24" spans="1:5" x14ac:dyDescent="0.25">
      <c r="A24" s="29" t="s">
        <v>79</v>
      </c>
      <c r="B24" s="30">
        <f>Акт!E58</f>
        <v>21600</v>
      </c>
      <c r="C24" s="34" t="s">
        <v>20</v>
      </c>
      <c r="D24" s="33" t="s">
        <v>20</v>
      </c>
    </row>
    <row r="25" spans="1:5" x14ac:dyDescent="0.25">
      <c r="A25" s="29" t="s">
        <v>41</v>
      </c>
      <c r="B25" s="30">
        <f>SUM(Акт!E60:E62)</f>
        <v>6619.0999999999995</v>
      </c>
      <c r="C25" s="34" t="s">
        <v>20</v>
      </c>
      <c r="D25" s="33" t="s">
        <v>20</v>
      </c>
    </row>
    <row r="26" spans="1:5" ht="30" x14ac:dyDescent="0.25">
      <c r="A26" s="29" t="s">
        <v>81</v>
      </c>
      <c r="B26" s="30">
        <f>SUM(Акт!E64:E69)</f>
        <v>4158.96</v>
      </c>
      <c r="C26" s="34" t="s">
        <v>20</v>
      </c>
      <c r="D26" s="33" t="s">
        <v>20</v>
      </c>
    </row>
    <row r="27" spans="1:5" x14ac:dyDescent="0.25">
      <c r="A27" s="29" t="s">
        <v>42</v>
      </c>
      <c r="B27" s="30">
        <f>SUM(Акт!E71:E72)</f>
        <v>20406.03</v>
      </c>
      <c r="C27" s="34" t="s">
        <v>20</v>
      </c>
      <c r="D27" s="33" t="s">
        <v>20</v>
      </c>
    </row>
    <row r="28" spans="1:5" x14ac:dyDescent="0.25">
      <c r="A28" s="29" t="s">
        <v>43</v>
      </c>
      <c r="B28" s="30">
        <f>Акт!E74</f>
        <v>55135.24</v>
      </c>
      <c r="C28" s="34" t="s">
        <v>20</v>
      </c>
      <c r="D28" s="33" t="s">
        <v>20</v>
      </c>
    </row>
    <row r="29" spans="1:5" x14ac:dyDescent="0.25">
      <c r="A29" s="29" t="s">
        <v>9</v>
      </c>
      <c r="B29" s="30">
        <f>Акт!E76</f>
        <v>125930.18</v>
      </c>
      <c r="C29" s="34" t="s">
        <v>20</v>
      </c>
      <c r="D29" s="33" t="s">
        <v>20</v>
      </c>
    </row>
    <row r="30" spans="1:5" x14ac:dyDescent="0.25">
      <c r="A30" s="29" t="s">
        <v>10</v>
      </c>
      <c r="B30" s="30">
        <f>Акт!E78</f>
        <v>44650.62</v>
      </c>
      <c r="C30" s="34" t="s">
        <v>20</v>
      </c>
      <c r="D30" s="33" t="s">
        <v>20</v>
      </c>
    </row>
    <row r="31" spans="1:5" x14ac:dyDescent="0.25">
      <c r="A31" s="21" t="s">
        <v>24</v>
      </c>
      <c r="B31" s="23">
        <f t="shared" ref="B31:C31" si="0">SUM(B7:B30)</f>
        <v>524099.92</v>
      </c>
      <c r="C31" s="23">
        <f t="shared" si="0"/>
        <v>446506.11000000004</v>
      </c>
      <c r="D31" s="23">
        <f>SUM(D7:D30)</f>
        <v>428418.4800000001</v>
      </c>
    </row>
    <row r="32" spans="1:5" s="10" customFormat="1" ht="24.75" customHeight="1" x14ac:dyDescent="0.25">
      <c r="A32" s="204" t="s">
        <v>145</v>
      </c>
      <c r="B32" s="205"/>
      <c r="C32" s="205"/>
      <c r="D32" s="206"/>
      <c r="E32" s="64">
        <f>D31-B6-B31</f>
        <v>-226270.12999999989</v>
      </c>
    </row>
    <row r="33" spans="1:4" s="10" customFormat="1" ht="24.75" customHeight="1" x14ac:dyDescent="0.25">
      <c r="A33" s="204" t="s">
        <v>132</v>
      </c>
      <c r="B33" s="205"/>
      <c r="C33" s="205"/>
      <c r="D33" s="206"/>
    </row>
    <row r="34" spans="1:4" s="10" customFormat="1" ht="24.75" customHeight="1" x14ac:dyDescent="0.25">
      <c r="A34" s="2"/>
      <c r="B34" s="2"/>
      <c r="C34" s="2"/>
      <c r="D34" s="2"/>
    </row>
    <row r="35" spans="1:4" ht="15" customHeight="1" x14ac:dyDescent="0.25">
      <c r="A35" s="9" t="s">
        <v>46</v>
      </c>
      <c r="B35" s="8"/>
      <c r="C35" s="8"/>
      <c r="D35" s="6"/>
    </row>
    <row r="36" spans="1:4" ht="22.5" customHeight="1" x14ac:dyDescent="0.25">
      <c r="A36" s="8" t="s">
        <v>47</v>
      </c>
      <c r="B36" s="8"/>
      <c r="C36" s="8"/>
      <c r="D36" s="6"/>
    </row>
    <row r="37" spans="1:4" ht="22.5" customHeight="1" x14ac:dyDescent="0.25">
      <c r="A37" s="9" t="s">
        <v>44</v>
      </c>
      <c r="B37" s="8"/>
      <c r="C37" s="8"/>
      <c r="D37" s="6"/>
    </row>
    <row r="38" spans="1:4" ht="22.5" customHeight="1" x14ac:dyDescent="0.25">
      <c r="A38" s="9" t="s">
        <v>45</v>
      </c>
      <c r="B38" s="8"/>
      <c r="C38" s="8"/>
      <c r="D38" s="6"/>
    </row>
    <row r="39" spans="1:4" ht="22.5" customHeight="1" x14ac:dyDescent="0.25">
      <c r="A39" s="1"/>
      <c r="B39" s="1"/>
      <c r="C39" s="1"/>
    </row>
  </sheetData>
  <mergeCells count="5">
    <mergeCell ref="A1:D1"/>
    <mergeCell ref="B6:D6"/>
    <mergeCell ref="A32:D32"/>
    <mergeCell ref="A33:D33"/>
    <mergeCell ref="C3:D3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A26" sqref="A26:E26"/>
    </sheetView>
  </sheetViews>
  <sheetFormatPr defaultColWidth="9.140625" defaultRowHeight="15" x14ac:dyDescent="0.25"/>
  <cols>
    <col min="1" max="1" width="12.5703125" style="94" customWidth="1"/>
    <col min="2" max="2" width="14.5703125" style="94" customWidth="1"/>
    <col min="3" max="3" width="19.5703125" style="94" customWidth="1"/>
    <col min="4" max="4" width="14.42578125" style="94" customWidth="1"/>
    <col min="5" max="5" width="18.28515625" style="94" customWidth="1"/>
    <col min="6" max="6" width="16.28515625" style="94" customWidth="1"/>
    <col min="7" max="16384" width="9.140625" style="94"/>
  </cols>
  <sheetData>
    <row r="1" spans="1:19" s="65" customFormat="1" ht="35.25" customHeight="1" x14ac:dyDescent="0.3">
      <c r="A1" s="222" t="s">
        <v>173</v>
      </c>
      <c r="B1" s="222"/>
      <c r="C1" s="222"/>
      <c r="D1" s="222"/>
      <c r="E1" s="222"/>
      <c r="F1" s="222"/>
    </row>
    <row r="2" spans="1:19" s="65" customFormat="1" x14ac:dyDescent="0.25">
      <c r="A2" s="66"/>
      <c r="B2" s="66"/>
      <c r="C2" s="66"/>
      <c r="D2" s="66"/>
      <c r="E2" s="66"/>
      <c r="F2" s="66"/>
    </row>
    <row r="3" spans="1:19" s="65" customFormat="1" ht="19.5" customHeight="1" x14ac:dyDescent="0.25">
      <c r="A3" s="67" t="s">
        <v>147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65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65" customFormat="1" ht="36.75" customHeight="1" x14ac:dyDescent="0.25">
      <c r="A5" s="223" t="s">
        <v>148</v>
      </c>
      <c r="B5" s="223"/>
      <c r="C5" s="223"/>
      <c r="D5" s="223"/>
      <c r="E5" s="223"/>
      <c r="F5" s="223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1" t="s">
        <v>149</v>
      </c>
      <c r="B6" s="111">
        <v>4</v>
      </c>
      <c r="C6" s="111" t="s">
        <v>150</v>
      </c>
      <c r="D6" s="112">
        <v>2718.7</v>
      </c>
      <c r="E6" s="111" t="s">
        <v>151</v>
      </c>
      <c r="F6" s="113">
        <v>1234.4000000000001</v>
      </c>
      <c r="G6" s="70"/>
      <c r="H6" s="72"/>
      <c r="I6" s="73"/>
      <c r="J6" s="74"/>
      <c r="K6" s="75"/>
      <c r="L6" s="76"/>
      <c r="M6" s="76"/>
      <c r="N6" s="76"/>
      <c r="O6" s="76"/>
      <c r="P6" s="77"/>
      <c r="Q6" s="224"/>
      <c r="R6" s="225"/>
      <c r="S6" s="78"/>
    </row>
    <row r="7" spans="1:19" s="81" customFormat="1" ht="32.25" customHeight="1" x14ac:dyDescent="0.25">
      <c r="A7" s="111" t="s">
        <v>152</v>
      </c>
      <c r="B7" s="111">
        <v>3</v>
      </c>
      <c r="C7" s="111" t="s">
        <v>153</v>
      </c>
      <c r="D7" s="112">
        <v>0</v>
      </c>
      <c r="E7" s="111" t="s">
        <v>154</v>
      </c>
      <c r="F7" s="113">
        <v>822.9</v>
      </c>
      <c r="G7" s="70"/>
      <c r="H7" s="72"/>
      <c r="I7" s="73"/>
      <c r="J7" s="74"/>
      <c r="K7" s="75"/>
      <c r="L7" s="76"/>
      <c r="M7" s="76"/>
      <c r="N7" s="76"/>
      <c r="O7" s="76"/>
      <c r="P7" s="77"/>
      <c r="Q7" s="224"/>
      <c r="R7" s="226"/>
      <c r="S7" s="80"/>
    </row>
    <row r="8" spans="1:19" s="81" customFormat="1" ht="33.75" customHeight="1" x14ac:dyDescent="0.25">
      <c r="A8" s="111" t="s">
        <v>155</v>
      </c>
      <c r="B8" s="111">
        <v>48</v>
      </c>
      <c r="C8" s="111" t="s">
        <v>156</v>
      </c>
      <c r="D8" s="113">
        <v>283.39999999999998</v>
      </c>
      <c r="E8" s="111" t="s">
        <v>157</v>
      </c>
      <c r="F8" s="113">
        <v>721.7</v>
      </c>
      <c r="G8" s="70"/>
      <c r="H8" s="72"/>
      <c r="I8" s="73"/>
      <c r="J8" s="74"/>
      <c r="K8" s="75"/>
      <c r="L8" s="76"/>
      <c r="M8" s="76"/>
      <c r="N8" s="76"/>
      <c r="O8" s="76"/>
      <c r="P8" s="77"/>
      <c r="Q8" s="224"/>
      <c r="R8" s="225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75"/>
      <c r="L9" s="76"/>
      <c r="M9" s="76"/>
      <c r="N9" s="76"/>
      <c r="O9" s="76"/>
      <c r="P9" s="70"/>
      <c r="Q9" s="75"/>
      <c r="R9" s="84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86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</row>
    <row r="11" spans="1:19" s="87" customFormat="1" ht="30" customHeight="1" x14ac:dyDescent="0.25">
      <c r="A11" s="219" t="s">
        <v>158</v>
      </c>
      <c r="B11" s="220"/>
      <c r="C11" s="220"/>
      <c r="D11" s="220"/>
      <c r="E11" s="221"/>
      <c r="F11" s="88" t="s">
        <v>159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6" customFormat="1" ht="30" customHeight="1" x14ac:dyDescent="0.25">
      <c r="A12" s="213" t="s">
        <v>174</v>
      </c>
      <c r="B12" s="214"/>
      <c r="C12" s="214"/>
      <c r="D12" s="214"/>
      <c r="E12" s="215"/>
      <c r="F12" s="114">
        <v>153663.32999999999</v>
      </c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</row>
    <row r="13" spans="1:19" s="119" customFormat="1" ht="30" customHeight="1" x14ac:dyDescent="0.25">
      <c r="A13" s="209" t="s">
        <v>160</v>
      </c>
      <c r="B13" s="210"/>
      <c r="C13" s="210"/>
      <c r="D13" s="210"/>
      <c r="E13" s="211"/>
      <c r="F13" s="117">
        <f>-226270.13+F12</f>
        <v>-72606.800000000017</v>
      </c>
      <c r="G13" s="118"/>
    </row>
    <row r="14" spans="1:19" s="119" customFormat="1" ht="30" customHeight="1" x14ac:dyDescent="0.25">
      <c r="A14" s="209" t="s">
        <v>161</v>
      </c>
      <c r="B14" s="210"/>
      <c r="C14" s="210"/>
      <c r="D14" s="210"/>
      <c r="E14" s="211"/>
      <c r="F14" s="117">
        <v>97426.28</v>
      </c>
    </row>
    <row r="15" spans="1:19" s="119" customFormat="1" ht="30" customHeight="1" x14ac:dyDescent="0.25">
      <c r="A15" s="209" t="s">
        <v>162</v>
      </c>
      <c r="B15" s="210"/>
      <c r="C15" s="210"/>
      <c r="D15" s="210"/>
      <c r="E15" s="211"/>
      <c r="F15" s="120">
        <f>SUM(F16:F18)</f>
        <v>447586.16</v>
      </c>
    </row>
    <row r="16" spans="1:19" s="87" customFormat="1" ht="27" customHeight="1" x14ac:dyDescent="0.25">
      <c r="A16" s="216" t="s">
        <v>163</v>
      </c>
      <c r="B16" s="217"/>
      <c r="C16" s="217"/>
      <c r="D16" s="217"/>
      <c r="E16" s="218"/>
      <c r="F16" s="90">
        <f>430786.17+14549.99</f>
        <v>445336.16</v>
      </c>
    </row>
    <row r="17" spans="1:19" s="87" customFormat="1" ht="24.75" hidden="1" customHeight="1" x14ac:dyDescent="0.25">
      <c r="A17" s="216" t="s">
        <v>164</v>
      </c>
      <c r="B17" s="217"/>
      <c r="C17" s="217"/>
      <c r="D17" s="217"/>
      <c r="E17" s="218"/>
      <c r="F17" s="90"/>
    </row>
    <row r="18" spans="1:19" s="87" customFormat="1" ht="30" customHeight="1" x14ac:dyDescent="0.25">
      <c r="A18" s="216" t="s">
        <v>165</v>
      </c>
      <c r="B18" s="217"/>
      <c r="C18" s="217"/>
      <c r="D18" s="217"/>
      <c r="E18" s="218"/>
      <c r="F18" s="90">
        <v>2250</v>
      </c>
    </row>
    <row r="19" spans="1:19" s="119" customFormat="1" ht="30" customHeight="1" x14ac:dyDescent="0.25">
      <c r="A19" s="209" t="s">
        <v>166</v>
      </c>
      <c r="B19" s="210"/>
      <c r="C19" s="210"/>
      <c r="D19" s="210"/>
      <c r="E19" s="211"/>
      <c r="F19" s="120">
        <f>SUM(F20:F22)</f>
        <v>472619.85</v>
      </c>
    </row>
    <row r="20" spans="1:19" s="87" customFormat="1" ht="30" customHeight="1" x14ac:dyDescent="0.25">
      <c r="A20" s="216" t="s">
        <v>163</v>
      </c>
      <c r="B20" s="217"/>
      <c r="C20" s="217"/>
      <c r="D20" s="217"/>
      <c r="E20" s="218"/>
      <c r="F20" s="90">
        <v>470557.35</v>
      </c>
    </row>
    <row r="21" spans="1:19" s="87" customFormat="1" ht="30" hidden="1" customHeight="1" x14ac:dyDescent="0.25">
      <c r="A21" s="216" t="s">
        <v>164</v>
      </c>
      <c r="B21" s="217"/>
      <c r="C21" s="217"/>
      <c r="D21" s="217"/>
      <c r="E21" s="218"/>
      <c r="F21" s="90"/>
    </row>
    <row r="22" spans="1:19" s="91" customFormat="1" ht="30" customHeight="1" x14ac:dyDescent="0.2">
      <c r="A22" s="216" t="s">
        <v>165</v>
      </c>
      <c r="B22" s="217"/>
      <c r="C22" s="217"/>
      <c r="D22" s="217"/>
      <c r="E22" s="218"/>
      <c r="F22" s="90">
        <v>2062.5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</row>
    <row r="23" spans="1:19" s="121" customFormat="1" ht="30" customHeight="1" x14ac:dyDescent="0.25">
      <c r="A23" s="209" t="s">
        <v>167</v>
      </c>
      <c r="B23" s="210"/>
      <c r="C23" s="210"/>
      <c r="D23" s="210"/>
      <c r="E23" s="211"/>
      <c r="F23" s="120">
        <f>F13+F19</f>
        <v>400013.04999999993</v>
      </c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</row>
    <row r="24" spans="1:19" s="121" customFormat="1" ht="30" customHeight="1" x14ac:dyDescent="0.25">
      <c r="A24" s="209" t="s">
        <v>168</v>
      </c>
      <c r="B24" s="210"/>
      <c r="C24" s="210"/>
      <c r="D24" s="210"/>
      <c r="E24" s="211"/>
      <c r="F24" s="120">
        <f>'Акт (2)'!E79</f>
        <v>458667.77000000008</v>
      </c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</row>
    <row r="25" spans="1:19" s="121" customFormat="1" ht="30" customHeight="1" x14ac:dyDescent="0.25">
      <c r="A25" s="209" t="s">
        <v>169</v>
      </c>
      <c r="B25" s="210"/>
      <c r="C25" s="210"/>
      <c r="D25" s="210"/>
      <c r="E25" s="211"/>
      <c r="F25" s="120">
        <f>F23-F24</f>
        <v>-58654.720000000147</v>
      </c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</row>
    <row r="26" spans="1:19" s="121" customFormat="1" ht="30" customHeight="1" x14ac:dyDescent="0.25">
      <c r="A26" s="209" t="s">
        <v>170</v>
      </c>
      <c r="B26" s="210"/>
      <c r="C26" s="210"/>
      <c r="D26" s="210"/>
      <c r="E26" s="211"/>
      <c r="F26" s="117">
        <f>F14+F15-F19</f>
        <v>72392.589999999967</v>
      </c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</row>
    <row r="27" spans="1:19" s="91" customFormat="1" ht="11.45" customHeight="1" x14ac:dyDescent="0.25">
      <c r="A27" s="92"/>
      <c r="B27" s="92"/>
      <c r="C27" s="92"/>
      <c r="D27" s="92"/>
      <c r="E27" s="92"/>
      <c r="F27" s="92"/>
    </row>
    <row r="28" spans="1:19" s="93" customFormat="1" ht="64.5" customHeight="1" x14ac:dyDescent="0.2">
      <c r="A28" s="208" t="s">
        <v>171</v>
      </c>
      <c r="B28" s="208"/>
      <c r="C28" s="208"/>
      <c r="D28" s="208"/>
    </row>
    <row r="29" spans="1:19" s="65" customFormat="1" ht="21.75" customHeight="1" x14ac:dyDescent="0.25">
      <c r="A29" s="212" t="s">
        <v>172</v>
      </c>
      <c r="B29" s="212"/>
      <c r="C29" s="212"/>
      <c r="D29" s="212"/>
    </row>
    <row r="30" spans="1:19" s="65" customFormat="1" ht="22.5" customHeight="1" x14ac:dyDescent="0.25">
      <c r="A30" s="208" t="s">
        <v>44</v>
      </c>
      <c r="B30" s="208"/>
      <c r="C30" s="208"/>
      <c r="D30" s="208"/>
    </row>
    <row r="31" spans="1:19" s="65" customFormat="1" ht="22.5" customHeight="1" x14ac:dyDescent="0.25">
      <c r="A31" s="208" t="s">
        <v>45</v>
      </c>
      <c r="B31" s="208"/>
      <c r="C31" s="208"/>
      <c r="D31" s="66"/>
    </row>
  </sheetData>
  <mergeCells count="25">
    <mergeCell ref="A11:E11"/>
    <mergeCell ref="A1:F1"/>
    <mergeCell ref="A5:F5"/>
    <mergeCell ref="Q6:R6"/>
    <mergeCell ref="Q7:R7"/>
    <mergeCell ref="Q8:R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31:C31"/>
    <mergeCell ref="A24:E24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view="pageBreakPreview" topLeftCell="A22" zoomScale="85" zoomScaleNormal="100" zoomScaleSheetLayoutView="85" workbookViewId="0">
      <selection activeCell="E38" sqref="E38"/>
    </sheetView>
  </sheetViews>
  <sheetFormatPr defaultColWidth="9.140625" defaultRowHeight="15" x14ac:dyDescent="0.25"/>
  <cols>
    <col min="1" max="1" width="47.7109375" style="2" customWidth="1"/>
    <col min="2" max="2" width="16.28515625" style="96" bestFit="1" customWidth="1"/>
    <col min="3" max="3" width="12.140625" style="4" customWidth="1"/>
    <col min="4" max="4" width="13.85546875" style="53" customWidth="1"/>
    <col min="5" max="5" width="15.7109375" style="53" customWidth="1"/>
    <col min="6" max="6" width="10.140625" style="2" bestFit="1" customWidth="1"/>
    <col min="7" max="16384" width="9.140625" style="2"/>
  </cols>
  <sheetData>
    <row r="1" spans="1:9" x14ac:dyDescent="0.25">
      <c r="A1" s="197" t="s">
        <v>214</v>
      </c>
      <c r="B1" s="197"/>
      <c r="C1" s="197"/>
      <c r="D1" s="197"/>
      <c r="E1" s="197"/>
      <c r="I1" s="5"/>
    </row>
    <row r="2" spans="1:9" ht="31.5" customHeight="1" x14ac:dyDescent="0.25">
      <c r="A2" s="196" t="s">
        <v>143</v>
      </c>
      <c r="B2" s="196"/>
      <c r="C2" s="196"/>
      <c r="D2" s="196"/>
      <c r="E2" s="196"/>
      <c r="I2" s="5"/>
    </row>
    <row r="3" spans="1:9" x14ac:dyDescent="0.25">
      <c r="A3" s="17" t="s">
        <v>6</v>
      </c>
      <c r="B3" s="38"/>
      <c r="C3" s="95"/>
      <c r="D3" s="198" t="s">
        <v>215</v>
      </c>
      <c r="E3" s="198"/>
      <c r="I3" s="5" t="s">
        <v>5</v>
      </c>
    </row>
    <row r="4" spans="1:9" x14ac:dyDescent="0.25">
      <c r="A4" s="97"/>
      <c r="I4" s="5"/>
    </row>
    <row r="5" spans="1:9" s="98" customFormat="1" ht="120" x14ac:dyDescent="0.25">
      <c r="A5" s="18" t="s">
        <v>2</v>
      </c>
      <c r="B5" s="18" t="s">
        <v>3</v>
      </c>
      <c r="C5" s="18" t="s">
        <v>0</v>
      </c>
      <c r="D5" s="49" t="s">
        <v>4</v>
      </c>
      <c r="E5" s="49" t="s">
        <v>1</v>
      </c>
      <c r="I5" s="5"/>
    </row>
    <row r="6" spans="1:9" s="100" customFormat="1" ht="14.25" x14ac:dyDescent="0.2">
      <c r="A6" s="99" t="s">
        <v>8</v>
      </c>
      <c r="B6" s="45"/>
      <c r="C6" s="45"/>
      <c r="D6" s="45"/>
      <c r="E6" s="45"/>
    </row>
    <row r="7" spans="1:9" s="104" customFormat="1" x14ac:dyDescent="0.25">
      <c r="A7" s="101" t="s">
        <v>54</v>
      </c>
      <c r="B7" s="102" t="s">
        <v>21</v>
      </c>
      <c r="C7" s="102" t="s">
        <v>11</v>
      </c>
      <c r="D7" s="103">
        <f>E7</f>
        <v>4241.17</v>
      </c>
      <c r="E7" s="103">
        <v>4241.17</v>
      </c>
    </row>
    <row r="8" spans="1:9" s="100" customFormat="1" ht="14.25" x14ac:dyDescent="0.2">
      <c r="A8" s="99" t="s">
        <v>37</v>
      </c>
      <c r="B8" s="45"/>
      <c r="C8" s="45"/>
      <c r="D8" s="45"/>
      <c r="E8" s="45"/>
    </row>
    <row r="9" spans="1:9" s="104" customFormat="1" x14ac:dyDescent="0.25">
      <c r="A9" s="101" t="s">
        <v>175</v>
      </c>
      <c r="B9" s="102" t="s">
        <v>22</v>
      </c>
      <c r="C9" s="102" t="s">
        <v>213</v>
      </c>
      <c r="D9" s="103">
        <f>E9</f>
        <v>350</v>
      </c>
      <c r="E9" s="103">
        <v>350</v>
      </c>
    </row>
    <row r="10" spans="1:9" s="104" customFormat="1" x14ac:dyDescent="0.25">
      <c r="A10" s="101" t="s">
        <v>176</v>
      </c>
      <c r="B10" s="102" t="s">
        <v>22</v>
      </c>
      <c r="C10" s="102" t="s">
        <v>11</v>
      </c>
      <c r="D10" s="103">
        <f>E10</f>
        <v>3000</v>
      </c>
      <c r="E10" s="103">
        <v>3000</v>
      </c>
    </row>
    <row r="11" spans="1:9" s="104" customFormat="1" ht="30" x14ac:dyDescent="0.25">
      <c r="A11" s="101" t="s">
        <v>177</v>
      </c>
      <c r="B11" s="105">
        <v>0.29199999999999998</v>
      </c>
      <c r="C11" s="102" t="s">
        <v>82</v>
      </c>
      <c r="D11" s="106">
        <f>E11/B11</f>
        <v>4718.3904109589048</v>
      </c>
      <c r="E11" s="103">
        <v>1377.77</v>
      </c>
    </row>
    <row r="12" spans="1:9" s="104" customFormat="1" ht="30" x14ac:dyDescent="0.25">
      <c r="A12" s="101" t="s">
        <v>178</v>
      </c>
      <c r="B12" s="103">
        <v>0.01</v>
      </c>
      <c r="C12" s="102" t="s">
        <v>17</v>
      </c>
      <c r="D12" s="106">
        <f t="shared" ref="D12:D69" si="0">E12/B12</f>
        <v>8087</v>
      </c>
      <c r="E12" s="103">
        <v>80.87</v>
      </c>
    </row>
    <row r="13" spans="1:9" s="100" customFormat="1" ht="28.5" x14ac:dyDescent="0.2">
      <c r="A13" s="99" t="s">
        <v>53</v>
      </c>
      <c r="B13" s="45"/>
      <c r="C13" s="45"/>
      <c r="D13" s="107"/>
      <c r="E13" s="45"/>
    </row>
    <row r="14" spans="1:9" s="104" customFormat="1" ht="30" x14ac:dyDescent="0.25">
      <c r="A14" s="101" t="s">
        <v>179</v>
      </c>
      <c r="B14" s="102" t="s">
        <v>21</v>
      </c>
      <c r="C14" s="102" t="s">
        <v>11</v>
      </c>
      <c r="D14" s="106">
        <f>E14</f>
        <v>65248.800000000003</v>
      </c>
      <c r="E14" s="103">
        <v>65248.800000000003</v>
      </c>
    </row>
    <row r="15" spans="1:9" s="100" customFormat="1" ht="28.5" x14ac:dyDescent="0.2">
      <c r="A15" s="99" t="s">
        <v>93</v>
      </c>
      <c r="B15" s="45"/>
      <c r="C15" s="45"/>
      <c r="D15" s="107"/>
      <c r="E15" s="45"/>
    </row>
    <row r="16" spans="1:9" s="104" customFormat="1" ht="30" x14ac:dyDescent="0.25">
      <c r="A16" s="101" t="s">
        <v>180</v>
      </c>
      <c r="B16" s="102" t="s">
        <v>22</v>
      </c>
      <c r="C16" s="102" t="s">
        <v>11</v>
      </c>
      <c r="D16" s="106">
        <f>E16</f>
        <v>14791.14</v>
      </c>
      <c r="E16" s="103">
        <v>14791.14</v>
      </c>
    </row>
    <row r="17" spans="1:5" s="100" customFormat="1" ht="14.25" x14ac:dyDescent="0.2">
      <c r="A17" s="99" t="s">
        <v>94</v>
      </c>
      <c r="B17" s="45"/>
      <c r="C17" s="45"/>
      <c r="D17" s="107"/>
      <c r="E17" s="45"/>
    </row>
    <row r="18" spans="1:5" s="104" customFormat="1" x14ac:dyDescent="0.25">
      <c r="A18" s="101" t="s">
        <v>181</v>
      </c>
      <c r="B18" s="102" t="s">
        <v>216</v>
      </c>
      <c r="C18" s="102" t="s">
        <v>108</v>
      </c>
      <c r="D18" s="106">
        <f>E18</f>
        <v>10657.76</v>
      </c>
      <c r="E18" s="103">
        <v>10657.76</v>
      </c>
    </row>
    <row r="19" spans="1:5" s="100" customFormat="1" ht="28.5" x14ac:dyDescent="0.2">
      <c r="A19" s="99" t="s">
        <v>38</v>
      </c>
      <c r="B19" s="45"/>
      <c r="C19" s="45"/>
      <c r="D19" s="107"/>
      <c r="E19" s="45"/>
    </row>
    <row r="20" spans="1:5" s="104" customFormat="1" ht="30" x14ac:dyDescent="0.25">
      <c r="A20" s="101" t="s">
        <v>57</v>
      </c>
      <c r="B20" s="102" t="s">
        <v>217</v>
      </c>
      <c r="C20" s="102" t="s">
        <v>11</v>
      </c>
      <c r="D20" s="106">
        <f>E20</f>
        <v>7393.35</v>
      </c>
      <c r="E20" s="103">
        <f>709.68+6683.67</f>
        <v>7393.35</v>
      </c>
    </row>
    <row r="21" spans="1:5" s="104" customFormat="1" x14ac:dyDescent="0.25">
      <c r="A21" s="101" t="s">
        <v>182</v>
      </c>
      <c r="B21" s="108">
        <v>2</v>
      </c>
      <c r="C21" s="102" t="s">
        <v>13</v>
      </c>
      <c r="D21" s="106">
        <f t="shared" si="0"/>
        <v>5146.8900000000003</v>
      </c>
      <c r="E21" s="103">
        <v>10293.780000000001</v>
      </c>
    </row>
    <row r="22" spans="1:5" s="100" customFormat="1" ht="14.25" x14ac:dyDescent="0.2">
      <c r="A22" s="99" t="s">
        <v>39</v>
      </c>
      <c r="B22" s="45"/>
      <c r="C22" s="45"/>
      <c r="D22" s="107"/>
      <c r="E22" s="45"/>
    </row>
    <row r="23" spans="1:5" s="104" customFormat="1" x14ac:dyDescent="0.25">
      <c r="A23" s="101" t="s">
        <v>111</v>
      </c>
      <c r="B23" s="108">
        <v>1</v>
      </c>
      <c r="C23" s="102" t="s">
        <v>107</v>
      </c>
      <c r="D23" s="106">
        <f t="shared" si="0"/>
        <v>83.75</v>
      </c>
      <c r="E23" s="103">
        <v>83.75</v>
      </c>
    </row>
    <row r="24" spans="1:5" s="104" customFormat="1" x14ac:dyDescent="0.25">
      <c r="A24" s="101" t="s">
        <v>58</v>
      </c>
      <c r="B24" s="108">
        <v>1</v>
      </c>
      <c r="C24" s="102" t="s">
        <v>14</v>
      </c>
      <c r="D24" s="106">
        <f t="shared" si="0"/>
        <v>839.52</v>
      </c>
      <c r="E24" s="103">
        <v>839.52</v>
      </c>
    </row>
    <row r="25" spans="1:5" s="104" customFormat="1" ht="30" x14ac:dyDescent="0.25">
      <c r="A25" s="101" t="s">
        <v>104</v>
      </c>
      <c r="B25" s="108">
        <v>2</v>
      </c>
      <c r="C25" s="102" t="s">
        <v>108</v>
      </c>
      <c r="D25" s="106">
        <f t="shared" si="0"/>
        <v>468.59500000000003</v>
      </c>
      <c r="E25" s="103">
        <v>937.19</v>
      </c>
    </row>
    <row r="26" spans="1:5" s="104" customFormat="1" x14ac:dyDescent="0.25">
      <c r="A26" s="101" t="s">
        <v>100</v>
      </c>
      <c r="B26" s="103">
        <v>0.09</v>
      </c>
      <c r="C26" s="102" t="s">
        <v>15</v>
      </c>
      <c r="D26" s="106">
        <f t="shared" si="0"/>
        <v>6088.8888888888887</v>
      </c>
      <c r="E26" s="103">
        <v>548</v>
      </c>
    </row>
    <row r="27" spans="1:5" s="104" customFormat="1" ht="30" x14ac:dyDescent="0.25">
      <c r="A27" s="101" t="s">
        <v>183</v>
      </c>
      <c r="B27" s="108">
        <v>1</v>
      </c>
      <c r="C27" s="102" t="s">
        <v>14</v>
      </c>
      <c r="D27" s="106">
        <f t="shared" si="0"/>
        <v>254.67</v>
      </c>
      <c r="E27" s="103">
        <v>254.67</v>
      </c>
    </row>
    <row r="28" spans="1:5" s="104" customFormat="1" ht="45" x14ac:dyDescent="0.25">
      <c r="A28" s="101" t="s">
        <v>119</v>
      </c>
      <c r="B28" s="103">
        <v>0.27</v>
      </c>
      <c r="C28" s="102" t="s">
        <v>16</v>
      </c>
      <c r="D28" s="106">
        <f t="shared" si="0"/>
        <v>1678.9999999999998</v>
      </c>
      <c r="E28" s="103">
        <v>453.33</v>
      </c>
    </row>
    <row r="29" spans="1:5" s="104" customFormat="1" x14ac:dyDescent="0.25">
      <c r="A29" s="101" t="s">
        <v>75</v>
      </c>
      <c r="B29" s="109">
        <v>0.1</v>
      </c>
      <c r="C29" s="102" t="s">
        <v>76</v>
      </c>
      <c r="D29" s="106">
        <f t="shared" si="0"/>
        <v>25742.199999999997</v>
      </c>
      <c r="E29" s="103">
        <v>2574.2199999999998</v>
      </c>
    </row>
    <row r="30" spans="1:5" s="104" customFormat="1" ht="30" x14ac:dyDescent="0.25">
      <c r="A30" s="101" t="s">
        <v>59</v>
      </c>
      <c r="B30" s="105">
        <v>6.3650000000000002</v>
      </c>
      <c r="C30" s="102" t="s">
        <v>16</v>
      </c>
      <c r="D30" s="106">
        <f t="shared" si="0"/>
        <v>1693.4626865671639</v>
      </c>
      <c r="E30" s="103">
        <v>10778.89</v>
      </c>
    </row>
    <row r="31" spans="1:5" s="104" customFormat="1" ht="30" x14ac:dyDescent="0.25">
      <c r="A31" s="101" t="s">
        <v>184</v>
      </c>
      <c r="B31" s="103">
        <v>0.01</v>
      </c>
      <c r="C31" s="102" t="s">
        <v>17</v>
      </c>
      <c r="D31" s="106">
        <f t="shared" si="0"/>
        <v>25071</v>
      </c>
      <c r="E31" s="103">
        <v>250.71</v>
      </c>
    </row>
    <row r="32" spans="1:5" s="104" customFormat="1" ht="30" x14ac:dyDescent="0.25">
      <c r="A32" s="101" t="s">
        <v>61</v>
      </c>
      <c r="B32" s="108">
        <v>1</v>
      </c>
      <c r="C32" s="102" t="s">
        <v>14</v>
      </c>
      <c r="D32" s="106">
        <f t="shared" si="0"/>
        <v>503.4</v>
      </c>
      <c r="E32" s="103">
        <v>503.4</v>
      </c>
    </row>
    <row r="33" spans="1:5" s="104" customFormat="1" x14ac:dyDescent="0.25">
      <c r="A33" s="101" t="s">
        <v>77</v>
      </c>
      <c r="B33" s="103">
        <v>0.23</v>
      </c>
      <c r="C33" s="102" t="s">
        <v>15</v>
      </c>
      <c r="D33" s="106">
        <f t="shared" si="0"/>
        <v>14881.826086956522</v>
      </c>
      <c r="E33" s="103">
        <v>3422.82</v>
      </c>
    </row>
    <row r="34" spans="1:5" s="104" customFormat="1" ht="30" x14ac:dyDescent="0.25">
      <c r="A34" s="101" t="s">
        <v>62</v>
      </c>
      <c r="B34" s="108">
        <v>4</v>
      </c>
      <c r="C34" s="102" t="s">
        <v>18</v>
      </c>
      <c r="D34" s="106">
        <f t="shared" si="0"/>
        <v>207.71250000000001</v>
      </c>
      <c r="E34" s="103">
        <v>830.85</v>
      </c>
    </row>
    <row r="35" spans="1:5" s="104" customFormat="1" x14ac:dyDescent="0.25">
      <c r="A35" s="101" t="s">
        <v>105</v>
      </c>
      <c r="B35" s="108">
        <v>1</v>
      </c>
      <c r="C35" s="102" t="s">
        <v>107</v>
      </c>
      <c r="D35" s="106">
        <f t="shared" si="0"/>
        <v>67.25</v>
      </c>
      <c r="E35" s="103">
        <v>67.25</v>
      </c>
    </row>
    <row r="36" spans="1:5" s="104" customFormat="1" x14ac:dyDescent="0.25">
      <c r="A36" s="101" t="s">
        <v>101</v>
      </c>
      <c r="B36" s="108">
        <v>1</v>
      </c>
      <c r="C36" s="102" t="s">
        <v>13</v>
      </c>
      <c r="D36" s="106">
        <f t="shared" si="0"/>
        <v>5260.25</v>
      </c>
      <c r="E36" s="103">
        <v>5260.25</v>
      </c>
    </row>
    <row r="37" spans="1:5" s="104" customFormat="1" ht="30" x14ac:dyDescent="0.25">
      <c r="A37" s="101" t="s">
        <v>106</v>
      </c>
      <c r="B37" s="103">
        <v>0.02</v>
      </c>
      <c r="C37" s="102" t="s">
        <v>83</v>
      </c>
      <c r="D37" s="106">
        <f t="shared" si="0"/>
        <v>6581</v>
      </c>
      <c r="E37" s="103">
        <v>131.62</v>
      </c>
    </row>
    <row r="38" spans="1:5" s="104" customFormat="1" x14ac:dyDescent="0.25">
      <c r="A38" s="101" t="s">
        <v>185</v>
      </c>
      <c r="B38" s="108">
        <v>14268</v>
      </c>
      <c r="C38" s="102" t="s">
        <v>186</v>
      </c>
      <c r="D38" s="106">
        <f t="shared" si="0"/>
        <v>1.2219428090832634</v>
      </c>
      <c r="E38" s="103">
        <v>17434.68</v>
      </c>
    </row>
    <row r="39" spans="1:5" s="104" customFormat="1" ht="30" x14ac:dyDescent="0.25">
      <c r="A39" s="101" t="s">
        <v>187</v>
      </c>
      <c r="B39" s="108">
        <v>1</v>
      </c>
      <c r="C39" s="102" t="s">
        <v>188</v>
      </c>
      <c r="D39" s="106">
        <f t="shared" si="0"/>
        <v>100.54</v>
      </c>
      <c r="E39" s="103">
        <v>100.54</v>
      </c>
    </row>
    <row r="40" spans="1:5" s="104" customFormat="1" x14ac:dyDescent="0.25">
      <c r="A40" s="101" t="s">
        <v>189</v>
      </c>
      <c r="B40" s="108">
        <v>1</v>
      </c>
      <c r="C40" s="102" t="s">
        <v>188</v>
      </c>
      <c r="D40" s="106">
        <f t="shared" si="0"/>
        <v>723.06</v>
      </c>
      <c r="E40" s="103">
        <v>723.06</v>
      </c>
    </row>
    <row r="41" spans="1:5" s="104" customFormat="1" ht="30" x14ac:dyDescent="0.25">
      <c r="A41" s="101" t="s">
        <v>190</v>
      </c>
      <c r="B41" s="103">
        <v>0.02</v>
      </c>
      <c r="C41" s="102" t="s">
        <v>17</v>
      </c>
      <c r="D41" s="106">
        <f t="shared" si="0"/>
        <v>94778.5</v>
      </c>
      <c r="E41" s="103">
        <v>1895.57</v>
      </c>
    </row>
    <row r="42" spans="1:5" s="104" customFormat="1" x14ac:dyDescent="0.25">
      <c r="A42" s="101" t="s">
        <v>65</v>
      </c>
      <c r="B42" s="108">
        <v>27</v>
      </c>
      <c r="C42" s="102" t="s">
        <v>19</v>
      </c>
      <c r="D42" s="106">
        <f t="shared" si="0"/>
        <v>254.38481481481483</v>
      </c>
      <c r="E42" s="103">
        <v>6868.39</v>
      </c>
    </row>
    <row r="43" spans="1:5" s="104" customFormat="1" ht="45" x14ac:dyDescent="0.25">
      <c r="A43" s="101" t="s">
        <v>191</v>
      </c>
      <c r="B43" s="108">
        <v>2</v>
      </c>
      <c r="C43" s="102" t="s">
        <v>192</v>
      </c>
      <c r="D43" s="106">
        <f t="shared" si="0"/>
        <v>68.569999999999993</v>
      </c>
      <c r="E43" s="103">
        <v>137.13999999999999</v>
      </c>
    </row>
    <row r="44" spans="1:5" s="100" customFormat="1" ht="14.25" x14ac:dyDescent="0.2">
      <c r="A44" s="99" t="s">
        <v>40</v>
      </c>
      <c r="B44" s="45"/>
      <c r="C44" s="45"/>
      <c r="D44" s="107"/>
      <c r="E44" s="45"/>
    </row>
    <row r="45" spans="1:5" s="104" customFormat="1" ht="30" x14ac:dyDescent="0.25">
      <c r="A45" s="101" t="s">
        <v>121</v>
      </c>
      <c r="B45" s="109">
        <v>0.5</v>
      </c>
      <c r="C45" s="102" t="s">
        <v>120</v>
      </c>
      <c r="D45" s="106">
        <f t="shared" si="0"/>
        <v>1939.18</v>
      </c>
      <c r="E45" s="103">
        <v>969.59</v>
      </c>
    </row>
    <row r="46" spans="1:5" s="104" customFormat="1" ht="30" x14ac:dyDescent="0.25">
      <c r="A46" s="101" t="s">
        <v>193</v>
      </c>
      <c r="B46" s="103">
        <v>0.27</v>
      </c>
      <c r="C46" s="102" t="s">
        <v>16</v>
      </c>
      <c r="D46" s="106">
        <f t="shared" si="0"/>
        <v>1698.5555555555554</v>
      </c>
      <c r="E46" s="103">
        <v>458.61</v>
      </c>
    </row>
    <row r="47" spans="1:5" s="104" customFormat="1" ht="30" x14ac:dyDescent="0.25">
      <c r="A47" s="101" t="s">
        <v>194</v>
      </c>
      <c r="B47" s="105">
        <v>1.8260000000000001</v>
      </c>
      <c r="C47" s="102" t="s">
        <v>16</v>
      </c>
      <c r="D47" s="106">
        <f t="shared" si="0"/>
        <v>1651.3307776560787</v>
      </c>
      <c r="E47" s="103">
        <v>3015.33</v>
      </c>
    </row>
    <row r="48" spans="1:5" s="104" customFormat="1" ht="30" x14ac:dyDescent="0.25">
      <c r="A48" s="101" t="s">
        <v>195</v>
      </c>
      <c r="B48" s="108">
        <v>40</v>
      </c>
      <c r="C48" s="102" t="s">
        <v>196</v>
      </c>
      <c r="D48" s="106">
        <f t="shared" si="0"/>
        <v>77.039000000000001</v>
      </c>
      <c r="E48" s="103">
        <v>3081.56</v>
      </c>
    </row>
    <row r="49" spans="1:5" s="104" customFormat="1" ht="30" x14ac:dyDescent="0.25">
      <c r="A49" s="101" t="s">
        <v>197</v>
      </c>
      <c r="B49" s="108">
        <v>79</v>
      </c>
      <c r="C49" s="102" t="s">
        <v>114</v>
      </c>
      <c r="D49" s="106">
        <f t="shared" si="0"/>
        <v>64.900506329113924</v>
      </c>
      <c r="E49" s="103">
        <v>5127.1400000000003</v>
      </c>
    </row>
    <row r="50" spans="1:5" s="104" customFormat="1" ht="30" x14ac:dyDescent="0.25">
      <c r="A50" s="101" t="s">
        <v>198</v>
      </c>
      <c r="B50" s="102" t="s">
        <v>20</v>
      </c>
      <c r="C50" s="102" t="s">
        <v>12</v>
      </c>
      <c r="D50" s="106">
        <f>E50</f>
        <v>3772.07</v>
      </c>
      <c r="E50" s="103">
        <v>3772.07</v>
      </c>
    </row>
    <row r="51" spans="1:5" s="104" customFormat="1" x14ac:dyDescent="0.25">
      <c r="A51" s="101" t="s">
        <v>199</v>
      </c>
      <c r="B51" s="103">
        <v>0.01</v>
      </c>
      <c r="C51" s="102" t="s">
        <v>83</v>
      </c>
      <c r="D51" s="106">
        <f t="shared" si="0"/>
        <v>33639</v>
      </c>
      <c r="E51" s="103">
        <v>336.39</v>
      </c>
    </row>
    <row r="52" spans="1:5" s="104" customFormat="1" x14ac:dyDescent="0.25">
      <c r="A52" s="101" t="s">
        <v>200</v>
      </c>
      <c r="B52" s="103">
        <v>0.02</v>
      </c>
      <c r="C52" s="102" t="s">
        <v>83</v>
      </c>
      <c r="D52" s="106">
        <f t="shared" si="0"/>
        <v>46942.5</v>
      </c>
      <c r="E52" s="103">
        <v>938.85</v>
      </c>
    </row>
    <row r="53" spans="1:5" s="100" customFormat="1" ht="14.25" x14ac:dyDescent="0.2">
      <c r="A53" s="99" t="s">
        <v>79</v>
      </c>
      <c r="B53" s="45"/>
      <c r="C53" s="45"/>
      <c r="D53" s="107"/>
      <c r="E53" s="45"/>
    </row>
    <row r="54" spans="1:5" s="104" customFormat="1" x14ac:dyDescent="0.25">
      <c r="A54" s="101" t="s">
        <v>80</v>
      </c>
      <c r="B54" s="102" t="s">
        <v>217</v>
      </c>
      <c r="C54" s="102" t="s">
        <v>11</v>
      </c>
      <c r="D54" s="106">
        <f>E54</f>
        <v>21600</v>
      </c>
      <c r="E54" s="103">
        <v>21600</v>
      </c>
    </row>
    <row r="55" spans="1:5" s="100" customFormat="1" ht="28.5" x14ac:dyDescent="0.2">
      <c r="A55" s="99" t="s">
        <v>201</v>
      </c>
      <c r="B55" s="45"/>
      <c r="C55" s="45"/>
      <c r="D55" s="107"/>
      <c r="E55" s="45"/>
    </row>
    <row r="56" spans="1:5" s="104" customFormat="1" x14ac:dyDescent="0.25">
      <c r="A56" s="101" t="s">
        <v>202</v>
      </c>
      <c r="B56" s="102" t="s">
        <v>22</v>
      </c>
      <c r="C56" s="102" t="s">
        <v>11</v>
      </c>
      <c r="D56" s="106">
        <f>E56</f>
        <v>2638.71</v>
      </c>
      <c r="E56" s="103">
        <v>2638.71</v>
      </c>
    </row>
    <row r="57" spans="1:5" s="100" customFormat="1" ht="14.25" x14ac:dyDescent="0.2">
      <c r="A57" s="99" t="s">
        <v>41</v>
      </c>
      <c r="B57" s="45"/>
      <c r="C57" s="45"/>
      <c r="D57" s="107"/>
      <c r="E57" s="45"/>
    </row>
    <row r="58" spans="1:5" s="104" customFormat="1" x14ac:dyDescent="0.25">
      <c r="A58" s="101" t="s">
        <v>203</v>
      </c>
      <c r="B58" s="108">
        <v>1</v>
      </c>
      <c r="C58" s="102" t="s">
        <v>13</v>
      </c>
      <c r="D58" s="106">
        <f t="shared" si="0"/>
        <v>2209.9299999999998</v>
      </c>
      <c r="E58" s="103">
        <v>2209.9299999999998</v>
      </c>
    </row>
    <row r="59" spans="1:5" s="104" customFormat="1" x14ac:dyDescent="0.25">
      <c r="A59" s="101" t="s">
        <v>204</v>
      </c>
      <c r="B59" s="108">
        <v>3</v>
      </c>
      <c r="C59" s="102" t="s">
        <v>114</v>
      </c>
      <c r="D59" s="106">
        <f t="shared" si="0"/>
        <v>768.35333333333335</v>
      </c>
      <c r="E59" s="103">
        <v>2305.06</v>
      </c>
    </row>
    <row r="60" spans="1:5" s="104" customFormat="1" x14ac:dyDescent="0.25">
      <c r="A60" s="101" t="s">
        <v>205</v>
      </c>
      <c r="B60" s="103">
        <v>0.01</v>
      </c>
      <c r="C60" s="102" t="s">
        <v>206</v>
      </c>
      <c r="D60" s="106">
        <f t="shared" si="0"/>
        <v>25297</v>
      </c>
      <c r="E60" s="103">
        <v>252.97</v>
      </c>
    </row>
    <row r="61" spans="1:5" s="104" customFormat="1" ht="30" x14ac:dyDescent="0.25">
      <c r="A61" s="101" t="s">
        <v>207</v>
      </c>
      <c r="B61" s="103">
        <v>0.06</v>
      </c>
      <c r="C61" s="102" t="s">
        <v>15</v>
      </c>
      <c r="D61" s="106">
        <f t="shared" si="0"/>
        <v>54305.333333333336</v>
      </c>
      <c r="E61" s="103">
        <v>3258.32</v>
      </c>
    </row>
    <row r="62" spans="1:5" s="104" customFormat="1" ht="30" x14ac:dyDescent="0.25">
      <c r="A62" s="101" t="s">
        <v>208</v>
      </c>
      <c r="B62" s="103">
        <v>0.06</v>
      </c>
      <c r="C62" s="102" t="s">
        <v>15</v>
      </c>
      <c r="D62" s="106">
        <f t="shared" si="0"/>
        <v>28860.500000000004</v>
      </c>
      <c r="E62" s="103">
        <v>1731.63</v>
      </c>
    </row>
    <row r="63" spans="1:5" s="104" customFormat="1" ht="30" x14ac:dyDescent="0.25">
      <c r="A63" s="101" t="s">
        <v>138</v>
      </c>
      <c r="B63" s="103">
        <v>0.03</v>
      </c>
      <c r="C63" s="102" t="s">
        <v>15</v>
      </c>
      <c r="D63" s="106">
        <f t="shared" si="0"/>
        <v>55252.333333333336</v>
      </c>
      <c r="E63" s="103">
        <v>1657.57</v>
      </c>
    </row>
    <row r="64" spans="1:5" s="104" customFormat="1" ht="30" x14ac:dyDescent="0.25">
      <c r="A64" s="101" t="s">
        <v>124</v>
      </c>
      <c r="B64" s="108">
        <v>1</v>
      </c>
      <c r="C64" s="102" t="s">
        <v>115</v>
      </c>
      <c r="D64" s="106">
        <f t="shared" si="0"/>
        <v>897.35</v>
      </c>
      <c r="E64" s="103">
        <v>897.35</v>
      </c>
    </row>
    <row r="65" spans="1:5" s="104" customFormat="1" ht="30" x14ac:dyDescent="0.25">
      <c r="A65" s="101" t="s">
        <v>209</v>
      </c>
      <c r="B65" s="108">
        <v>1</v>
      </c>
      <c r="C65" s="102" t="s">
        <v>115</v>
      </c>
      <c r="D65" s="106">
        <f t="shared" si="0"/>
        <v>971.1</v>
      </c>
      <c r="E65" s="103">
        <v>971.1</v>
      </c>
    </row>
    <row r="66" spans="1:5" s="104" customFormat="1" ht="30" x14ac:dyDescent="0.25">
      <c r="A66" s="101" t="s">
        <v>210</v>
      </c>
      <c r="B66" s="103">
        <v>0.02</v>
      </c>
      <c r="C66" s="102" t="s">
        <v>17</v>
      </c>
      <c r="D66" s="106">
        <f t="shared" si="0"/>
        <v>53622.5</v>
      </c>
      <c r="E66" s="103">
        <v>1072.45</v>
      </c>
    </row>
    <row r="67" spans="1:5" s="100" customFormat="1" ht="28.5" x14ac:dyDescent="0.2">
      <c r="A67" s="99" t="s">
        <v>81</v>
      </c>
      <c r="B67" s="45"/>
      <c r="C67" s="45"/>
      <c r="D67" s="107"/>
      <c r="E67" s="45"/>
    </row>
    <row r="68" spans="1:5" s="104" customFormat="1" ht="30" x14ac:dyDescent="0.25">
      <c r="A68" s="101" t="s">
        <v>128</v>
      </c>
      <c r="B68" s="103">
        <v>0.02</v>
      </c>
      <c r="C68" s="102" t="s">
        <v>17</v>
      </c>
      <c r="D68" s="106">
        <f t="shared" si="0"/>
        <v>54175.5</v>
      </c>
      <c r="E68" s="103">
        <v>1083.51</v>
      </c>
    </row>
    <row r="69" spans="1:5" s="104" customFormat="1" ht="30" x14ac:dyDescent="0.25">
      <c r="A69" s="101" t="s">
        <v>211</v>
      </c>
      <c r="B69" s="105">
        <v>2.1999999999999999E-2</v>
      </c>
      <c r="C69" s="102" t="s">
        <v>15</v>
      </c>
      <c r="D69" s="106">
        <f t="shared" si="0"/>
        <v>48831.36363636364</v>
      </c>
      <c r="E69" s="103">
        <v>1074.29</v>
      </c>
    </row>
    <row r="70" spans="1:5" s="100" customFormat="1" ht="14.25" x14ac:dyDescent="0.2">
      <c r="A70" s="99" t="s">
        <v>42</v>
      </c>
      <c r="B70" s="45"/>
      <c r="C70" s="45"/>
      <c r="D70" s="45"/>
      <c r="E70" s="45"/>
    </row>
    <row r="71" spans="1:5" s="104" customFormat="1" x14ac:dyDescent="0.25">
      <c r="A71" s="101" t="s">
        <v>68</v>
      </c>
      <c r="B71" s="102" t="s">
        <v>22</v>
      </c>
      <c r="C71" s="102" t="s">
        <v>11</v>
      </c>
      <c r="D71" s="103">
        <f>E71</f>
        <v>2950</v>
      </c>
      <c r="E71" s="103">
        <v>2950</v>
      </c>
    </row>
    <row r="72" spans="1:5" s="100" customFormat="1" x14ac:dyDescent="0.2">
      <c r="A72" s="99" t="s">
        <v>43</v>
      </c>
      <c r="B72" s="45"/>
      <c r="C72" s="45"/>
      <c r="D72" s="103"/>
      <c r="E72" s="45"/>
    </row>
    <row r="73" spans="1:5" s="104" customFormat="1" x14ac:dyDescent="0.25">
      <c r="A73" s="101" t="s">
        <v>72</v>
      </c>
      <c r="B73" s="102" t="s">
        <v>218</v>
      </c>
      <c r="C73" s="102" t="s">
        <v>12</v>
      </c>
      <c r="D73" s="103">
        <f t="shared" ref="D73:D76" si="1">E73</f>
        <v>55135.24</v>
      </c>
      <c r="E73" s="103">
        <v>55135.24</v>
      </c>
    </row>
    <row r="74" spans="1:5" s="100" customFormat="1" x14ac:dyDescent="0.2">
      <c r="A74" s="99" t="s">
        <v>9</v>
      </c>
      <c r="B74" s="45"/>
      <c r="C74" s="45"/>
      <c r="D74" s="103"/>
      <c r="E74" s="45"/>
    </row>
    <row r="75" spans="1:5" s="104" customFormat="1" x14ac:dyDescent="0.25">
      <c r="A75" s="101" t="s">
        <v>69</v>
      </c>
      <c r="B75" s="102" t="s">
        <v>218</v>
      </c>
      <c r="C75" s="102" t="s">
        <v>12</v>
      </c>
      <c r="D75" s="103">
        <f t="shared" si="1"/>
        <v>125930.18</v>
      </c>
      <c r="E75" s="103">
        <v>125930.18</v>
      </c>
    </row>
    <row r="76" spans="1:5" s="104" customFormat="1" ht="30" x14ac:dyDescent="0.25">
      <c r="A76" s="101" t="s">
        <v>212</v>
      </c>
      <c r="B76" s="102" t="s">
        <v>22</v>
      </c>
      <c r="C76" s="102" t="s">
        <v>11</v>
      </c>
      <c r="D76" s="103">
        <f t="shared" si="1"/>
        <v>2972.36</v>
      </c>
      <c r="E76" s="103">
        <v>2972.36</v>
      </c>
    </row>
    <row r="77" spans="1:5" s="28" customFormat="1" x14ac:dyDescent="0.25">
      <c r="A77" s="35" t="s">
        <v>10</v>
      </c>
      <c r="B77" s="40"/>
      <c r="C77" s="40"/>
      <c r="D77" s="60"/>
      <c r="E77" s="61"/>
    </row>
    <row r="78" spans="1:5" s="28" customFormat="1" x14ac:dyDescent="0.25">
      <c r="A78" s="36" t="s">
        <v>70</v>
      </c>
      <c r="B78" s="41" t="s">
        <v>21</v>
      </c>
      <c r="C78" s="41" t="s">
        <v>11</v>
      </c>
      <c r="D78" s="58">
        <f>E78</f>
        <v>41697.070000000007</v>
      </c>
      <c r="E78" s="59">
        <f>SUM(E6:E76)*10%</f>
        <v>41697.070000000007</v>
      </c>
    </row>
    <row r="79" spans="1:5" x14ac:dyDescent="0.25">
      <c r="A79" s="24" t="s">
        <v>24</v>
      </c>
      <c r="B79" s="45" t="s">
        <v>20</v>
      </c>
      <c r="C79" s="25"/>
      <c r="D79" s="50"/>
      <c r="E79" s="26">
        <f>SUM(E6:E78)</f>
        <v>458667.77000000008</v>
      </c>
    </row>
    <row r="80" spans="1:5" x14ac:dyDescent="0.25">
      <c r="D80" s="51"/>
    </row>
    <row r="81" spans="1:5" ht="15" customHeight="1" x14ac:dyDescent="0.25">
      <c r="A81" s="227" t="s">
        <v>221</v>
      </c>
      <c r="B81" s="227"/>
      <c r="C81" s="227"/>
      <c r="D81" s="227"/>
      <c r="E81" s="227"/>
    </row>
    <row r="82" spans="1:5" ht="15" customHeight="1" x14ac:dyDescent="0.25">
      <c r="A82" s="227"/>
      <c r="B82" s="227"/>
      <c r="C82" s="227"/>
      <c r="D82" s="227"/>
      <c r="E82" s="227"/>
    </row>
    <row r="83" spans="1:5" ht="15" customHeight="1" x14ac:dyDescent="0.25">
      <c r="A83" s="228" t="s">
        <v>31</v>
      </c>
      <c r="B83" s="228"/>
      <c r="C83" s="228"/>
      <c r="D83" s="228"/>
      <c r="E83" s="228"/>
    </row>
    <row r="84" spans="1:5" ht="15" customHeight="1" x14ac:dyDescent="0.25">
      <c r="A84" s="228" t="s">
        <v>32</v>
      </c>
      <c r="B84" s="228"/>
      <c r="C84" s="228"/>
      <c r="D84" s="228"/>
      <c r="E84" s="228"/>
    </row>
    <row r="85" spans="1:5" ht="15" customHeight="1" x14ac:dyDescent="0.25">
      <c r="A85" s="229" t="s">
        <v>219</v>
      </c>
      <c r="B85" s="229"/>
      <c r="C85" s="229"/>
      <c r="D85" s="229"/>
      <c r="E85" s="229"/>
    </row>
    <row r="86" spans="1:5" ht="15" customHeight="1" x14ac:dyDescent="0.25">
      <c r="A86" s="229"/>
      <c r="B86" s="229"/>
      <c r="C86" s="229"/>
      <c r="D86" s="229"/>
      <c r="E86" s="229"/>
    </row>
    <row r="87" spans="1:5" ht="15" customHeight="1" x14ac:dyDescent="0.25">
      <c r="A87" s="230"/>
      <c r="B87" s="230"/>
      <c r="C87" s="230"/>
      <c r="D87" s="230"/>
      <c r="E87" s="230"/>
    </row>
    <row r="88" spans="1:5" x14ac:dyDescent="0.25">
      <c r="A88" s="110"/>
      <c r="B88" s="47"/>
      <c r="C88" s="47"/>
      <c r="D88" s="52"/>
      <c r="E88" s="47"/>
    </row>
    <row r="89" spans="1:5" ht="15" customHeight="1" x14ac:dyDescent="0.25">
      <c r="A89" s="5" t="s">
        <v>25</v>
      </c>
      <c r="C89" s="96"/>
      <c r="D89" s="54"/>
      <c r="E89" s="96"/>
    </row>
    <row r="90" spans="1:5" x14ac:dyDescent="0.25">
      <c r="A90" s="5"/>
      <c r="C90" s="96" t="s">
        <v>20</v>
      </c>
      <c r="D90" s="54" t="s">
        <v>20</v>
      </c>
      <c r="E90" s="96"/>
    </row>
    <row r="91" spans="1:5" ht="15" customHeight="1" x14ac:dyDescent="0.25">
      <c r="A91" s="195" t="s">
        <v>220</v>
      </c>
      <c r="B91" s="195"/>
      <c r="C91" s="199" t="s">
        <v>29</v>
      </c>
      <c r="D91" s="199"/>
      <c r="E91" s="96"/>
    </row>
    <row r="92" spans="1:5" ht="15" customHeight="1" x14ac:dyDescent="0.25">
      <c r="A92" s="199" t="s">
        <v>51</v>
      </c>
      <c r="B92" s="199"/>
      <c r="C92" s="199" t="s">
        <v>26</v>
      </c>
      <c r="D92" s="199"/>
      <c r="E92" s="96"/>
    </row>
    <row r="93" spans="1:5" ht="15" customHeight="1" x14ac:dyDescent="0.25">
      <c r="A93" s="5"/>
      <c r="C93" s="96"/>
      <c r="D93" s="54"/>
      <c r="E93" s="96"/>
    </row>
    <row r="94" spans="1:5" ht="15" customHeight="1" x14ac:dyDescent="0.25">
      <c r="A94" s="195" t="s">
        <v>28</v>
      </c>
      <c r="B94" s="195"/>
      <c r="C94" s="199" t="s">
        <v>29</v>
      </c>
      <c r="D94" s="199"/>
      <c r="E94" s="96"/>
    </row>
    <row r="95" spans="1:5" x14ac:dyDescent="0.25">
      <c r="A95" s="13" t="s">
        <v>27</v>
      </c>
      <c r="C95" s="199" t="s">
        <v>26</v>
      </c>
      <c r="D95" s="199"/>
      <c r="E95" s="96"/>
    </row>
    <row r="96" spans="1:5" x14ac:dyDescent="0.25">
      <c r="B96" s="2"/>
      <c r="C96" s="2"/>
      <c r="D96" s="2"/>
      <c r="E96" s="2"/>
    </row>
  </sheetData>
  <mergeCells count="15">
    <mergeCell ref="A1:E1"/>
    <mergeCell ref="A2:E2"/>
    <mergeCell ref="D3:E3"/>
    <mergeCell ref="A91:B91"/>
    <mergeCell ref="A94:B94"/>
    <mergeCell ref="C94:D94"/>
    <mergeCell ref="C95:D95"/>
    <mergeCell ref="A81:E82"/>
    <mergeCell ref="A83:E83"/>
    <mergeCell ref="A84:E84"/>
    <mergeCell ref="A85:E86"/>
    <mergeCell ref="A87:E87"/>
    <mergeCell ref="C91:D91"/>
    <mergeCell ref="A92:B92"/>
    <mergeCell ref="C92:D92"/>
  </mergeCells>
  <printOptions horizontalCentered="1"/>
  <pageMargins left="0.82677165354330717" right="0.43307086614173229" top="0.19685039370078741" bottom="0.19685039370078741" header="0.31496062992125984" footer="0.31496062992125984"/>
  <pageSetup paperSize="9" scale="84" fitToHeight="0" orientation="portrait" r:id="rId1"/>
  <rowBreaks count="2" manualBreakCount="2">
    <brk id="38" max="4" man="1"/>
    <brk id="80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D7" sqref="D7"/>
    </sheetView>
  </sheetViews>
  <sheetFormatPr defaultColWidth="9.140625" defaultRowHeight="15" x14ac:dyDescent="0.25"/>
  <cols>
    <col min="1" max="1" width="12.5703125" style="94" customWidth="1"/>
    <col min="2" max="2" width="14.5703125" style="94" customWidth="1"/>
    <col min="3" max="3" width="19.5703125" style="94" customWidth="1"/>
    <col min="4" max="4" width="14.42578125" style="94" customWidth="1"/>
    <col min="5" max="5" width="18.28515625" style="94" customWidth="1"/>
    <col min="6" max="6" width="16.28515625" style="94" customWidth="1"/>
    <col min="7" max="16384" width="9.140625" style="94"/>
  </cols>
  <sheetData>
    <row r="1" spans="1:19" s="65" customFormat="1" ht="35.25" customHeight="1" x14ac:dyDescent="0.3">
      <c r="A1" s="222" t="s">
        <v>276</v>
      </c>
      <c r="B1" s="222"/>
      <c r="C1" s="222"/>
      <c r="D1" s="222"/>
      <c r="E1" s="222"/>
      <c r="F1" s="222"/>
    </row>
    <row r="2" spans="1:19" s="65" customFormat="1" x14ac:dyDescent="0.25">
      <c r="A2" s="66"/>
      <c r="B2" s="66"/>
      <c r="C2" s="66"/>
      <c r="D2" s="66"/>
      <c r="E2" s="66"/>
      <c r="F2" s="66"/>
    </row>
    <row r="3" spans="1:19" s="65" customFormat="1" ht="19.5" customHeight="1" x14ac:dyDescent="0.25">
      <c r="A3" s="67" t="s">
        <v>277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65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65" customFormat="1" ht="36.75" customHeight="1" x14ac:dyDescent="0.25">
      <c r="A5" s="223" t="s">
        <v>148</v>
      </c>
      <c r="B5" s="223"/>
      <c r="C5" s="223"/>
      <c r="D5" s="223"/>
      <c r="E5" s="223"/>
      <c r="F5" s="223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1" t="s">
        <v>149</v>
      </c>
      <c r="B6" s="111">
        <v>4</v>
      </c>
      <c r="C6" s="111" t="s">
        <v>150</v>
      </c>
      <c r="D6" s="140">
        <v>2716.7</v>
      </c>
      <c r="E6" s="111" t="s">
        <v>151</v>
      </c>
      <c r="F6" s="113">
        <v>1234.4000000000001</v>
      </c>
      <c r="G6" s="70"/>
      <c r="H6" s="72"/>
      <c r="I6" s="73"/>
      <c r="J6" s="74"/>
      <c r="K6" s="123"/>
      <c r="L6" s="76"/>
      <c r="M6" s="76"/>
      <c r="N6" s="76"/>
      <c r="O6" s="76"/>
      <c r="P6" s="77"/>
      <c r="Q6" s="224"/>
      <c r="R6" s="225"/>
      <c r="S6" s="78"/>
    </row>
    <row r="7" spans="1:19" s="81" customFormat="1" ht="32.25" customHeight="1" x14ac:dyDescent="0.25">
      <c r="A7" s="111" t="s">
        <v>152</v>
      </c>
      <c r="B7" s="111">
        <v>3</v>
      </c>
      <c r="C7" s="111" t="s">
        <v>153</v>
      </c>
      <c r="D7" s="140">
        <v>0</v>
      </c>
      <c r="E7" s="111" t="s">
        <v>154</v>
      </c>
      <c r="F7" s="113">
        <v>822.9</v>
      </c>
      <c r="G7" s="70"/>
      <c r="H7" s="72"/>
      <c r="I7" s="73"/>
      <c r="J7" s="74"/>
      <c r="K7" s="123"/>
      <c r="L7" s="76"/>
      <c r="M7" s="76"/>
      <c r="N7" s="76"/>
      <c r="O7" s="76"/>
      <c r="P7" s="77"/>
      <c r="Q7" s="224"/>
      <c r="R7" s="226"/>
      <c r="S7" s="80"/>
    </row>
    <row r="8" spans="1:19" s="81" customFormat="1" ht="47.25" customHeight="1" x14ac:dyDescent="0.25">
      <c r="A8" s="111" t="s">
        <v>155</v>
      </c>
      <c r="B8" s="111">
        <v>48</v>
      </c>
      <c r="C8" s="111" t="s">
        <v>156</v>
      </c>
      <c r="D8" s="113">
        <v>283.39999999999998</v>
      </c>
      <c r="E8" s="111" t="s">
        <v>157</v>
      </c>
      <c r="F8" s="113">
        <v>721.7</v>
      </c>
      <c r="G8" s="70"/>
      <c r="H8" s="72"/>
      <c r="I8" s="73"/>
      <c r="J8" s="74"/>
      <c r="K8" s="123"/>
      <c r="L8" s="76"/>
      <c r="M8" s="76"/>
      <c r="N8" s="76"/>
      <c r="O8" s="76"/>
      <c r="P8" s="77"/>
      <c r="Q8" s="224"/>
      <c r="R8" s="225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23"/>
      <c r="L9" s="76"/>
      <c r="M9" s="76"/>
      <c r="N9" s="76"/>
      <c r="O9" s="76"/>
      <c r="P9" s="70"/>
      <c r="Q9" s="123"/>
      <c r="R9" s="124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22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</row>
    <row r="11" spans="1:19" s="87" customFormat="1" ht="30" customHeight="1" x14ac:dyDescent="0.25">
      <c r="A11" s="219" t="s">
        <v>158</v>
      </c>
      <c r="B11" s="220"/>
      <c r="C11" s="220"/>
      <c r="D11" s="220"/>
      <c r="E11" s="221"/>
      <c r="F11" s="88" t="s">
        <v>159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9" customFormat="1" ht="30" customHeight="1" x14ac:dyDescent="0.25">
      <c r="A12" s="209" t="s">
        <v>160</v>
      </c>
      <c r="B12" s="210"/>
      <c r="C12" s="210"/>
      <c r="D12" s="210"/>
      <c r="E12" s="211"/>
      <c r="F12" s="117">
        <v>-58654.720000000147</v>
      </c>
      <c r="G12" s="118"/>
    </row>
    <row r="13" spans="1:19" s="119" customFormat="1" ht="30" customHeight="1" x14ac:dyDescent="0.25">
      <c r="A13" s="209" t="s">
        <v>161</v>
      </c>
      <c r="B13" s="210"/>
      <c r="C13" s="210"/>
      <c r="D13" s="210"/>
      <c r="E13" s="211"/>
      <c r="F13" s="117">
        <v>72392.589999999967</v>
      </c>
    </row>
    <row r="14" spans="1:19" s="119" customFormat="1" ht="30" customHeight="1" x14ac:dyDescent="0.25">
      <c r="A14" s="209" t="s">
        <v>162</v>
      </c>
      <c r="B14" s="210"/>
      <c r="C14" s="210"/>
      <c r="D14" s="210"/>
      <c r="E14" s="211"/>
      <c r="F14" s="120">
        <f>SUM(F15:F17)</f>
        <v>470348.5</v>
      </c>
    </row>
    <row r="15" spans="1:19" s="87" customFormat="1" ht="27" customHeight="1" x14ac:dyDescent="0.25">
      <c r="A15" s="216" t="s">
        <v>163</v>
      </c>
      <c r="B15" s="217"/>
      <c r="C15" s="217"/>
      <c r="D15" s="217"/>
      <c r="E15" s="218"/>
      <c r="F15" s="90">
        <f>467141.53-108.82+840.79</f>
        <v>467873.5</v>
      </c>
    </row>
    <row r="16" spans="1:19" s="87" customFormat="1" ht="24.75" hidden="1" customHeight="1" x14ac:dyDescent="0.25">
      <c r="A16" s="216" t="s">
        <v>164</v>
      </c>
      <c r="B16" s="217"/>
      <c r="C16" s="217"/>
      <c r="D16" s="217"/>
      <c r="E16" s="218"/>
      <c r="F16" s="90"/>
    </row>
    <row r="17" spans="1:19" s="87" customFormat="1" ht="30" customHeight="1" x14ac:dyDescent="0.25">
      <c r="A17" s="216" t="s">
        <v>165</v>
      </c>
      <c r="B17" s="217"/>
      <c r="C17" s="217"/>
      <c r="D17" s="217"/>
      <c r="E17" s="218"/>
      <c r="F17" s="90">
        <v>2475</v>
      </c>
    </row>
    <row r="18" spans="1:19" s="119" customFormat="1" ht="30" customHeight="1" x14ac:dyDescent="0.25">
      <c r="A18" s="209" t="s">
        <v>166</v>
      </c>
      <c r="B18" s="210"/>
      <c r="C18" s="210"/>
      <c r="D18" s="210"/>
      <c r="E18" s="211"/>
      <c r="F18" s="120">
        <f>SUM(F19:F21)</f>
        <v>500549.77999999997</v>
      </c>
    </row>
    <row r="19" spans="1:19" s="87" customFormat="1" ht="30" customHeight="1" x14ac:dyDescent="0.25">
      <c r="A19" s="216" t="s">
        <v>163</v>
      </c>
      <c r="B19" s="217"/>
      <c r="C19" s="217"/>
      <c r="D19" s="217"/>
      <c r="E19" s="218"/>
      <c r="F19" s="90">
        <f>840.79+497302.74</f>
        <v>498143.52999999997</v>
      </c>
    </row>
    <row r="20" spans="1:19" s="87" customFormat="1" ht="30" hidden="1" customHeight="1" x14ac:dyDescent="0.25">
      <c r="A20" s="216" t="s">
        <v>164</v>
      </c>
      <c r="B20" s="217"/>
      <c r="C20" s="217"/>
      <c r="D20" s="217"/>
      <c r="E20" s="218"/>
      <c r="F20" s="90"/>
    </row>
    <row r="21" spans="1:19" s="91" customFormat="1" ht="30" customHeight="1" x14ac:dyDescent="0.2">
      <c r="A21" s="216" t="s">
        <v>165</v>
      </c>
      <c r="B21" s="217"/>
      <c r="C21" s="217"/>
      <c r="D21" s="217"/>
      <c r="E21" s="218"/>
      <c r="F21" s="90">
        <v>2406.25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21" customFormat="1" ht="30" customHeight="1" x14ac:dyDescent="0.25">
      <c r="A22" s="209" t="s">
        <v>167</v>
      </c>
      <c r="B22" s="210"/>
      <c r="C22" s="210"/>
      <c r="D22" s="210"/>
      <c r="E22" s="211"/>
      <c r="F22" s="120">
        <f>F12+F18</f>
        <v>441895.05999999982</v>
      </c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</row>
    <row r="23" spans="1:19" s="121" customFormat="1" ht="30" customHeight="1" x14ac:dyDescent="0.25">
      <c r="A23" s="209" t="s">
        <v>168</v>
      </c>
      <c r="B23" s="210"/>
      <c r="C23" s="210"/>
      <c r="D23" s="210"/>
      <c r="E23" s="211"/>
      <c r="F23" s="120">
        <f>Лист3!E80</f>
        <v>336297.29100000014</v>
      </c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</row>
    <row r="24" spans="1:19" s="121" customFormat="1" ht="30" customHeight="1" x14ac:dyDescent="0.25">
      <c r="A24" s="209" t="s">
        <v>169</v>
      </c>
      <c r="B24" s="210"/>
      <c r="C24" s="210"/>
      <c r="D24" s="210"/>
      <c r="E24" s="211"/>
      <c r="F24" s="120">
        <f>F22-F23</f>
        <v>105597.76899999968</v>
      </c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</row>
    <row r="25" spans="1:19" s="121" customFormat="1" ht="30" customHeight="1" x14ac:dyDescent="0.25">
      <c r="A25" s="209" t="s">
        <v>170</v>
      </c>
      <c r="B25" s="210"/>
      <c r="C25" s="210"/>
      <c r="D25" s="210"/>
      <c r="E25" s="211"/>
      <c r="F25" s="117">
        <f>F13+F14-F18</f>
        <v>42191.31</v>
      </c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</row>
    <row r="26" spans="1:19" s="91" customFormat="1" ht="11.45" customHeight="1" x14ac:dyDescent="0.25">
      <c r="A26" s="92"/>
      <c r="B26" s="92"/>
      <c r="C26" s="92"/>
      <c r="D26" s="92"/>
      <c r="E26" s="92"/>
      <c r="F26" s="92"/>
    </row>
    <row r="27" spans="1:19" s="93" customFormat="1" ht="64.5" customHeight="1" x14ac:dyDescent="0.2">
      <c r="A27" s="208" t="s">
        <v>171</v>
      </c>
      <c r="B27" s="208"/>
      <c r="C27" s="208"/>
      <c r="D27" s="208"/>
    </row>
    <row r="28" spans="1:19" s="65" customFormat="1" ht="21.75" customHeight="1" x14ac:dyDescent="0.25">
      <c r="A28" s="212" t="s">
        <v>172</v>
      </c>
      <c r="B28" s="212"/>
      <c r="C28" s="212"/>
      <c r="D28" s="212"/>
    </row>
    <row r="29" spans="1:19" s="65" customFormat="1" ht="22.5" customHeight="1" x14ac:dyDescent="0.25">
      <c r="A29" s="208" t="s">
        <v>44</v>
      </c>
      <c r="B29" s="208"/>
      <c r="C29" s="208"/>
      <c r="D29" s="208"/>
    </row>
    <row r="30" spans="1:19" s="65" customFormat="1" ht="22.5" customHeight="1" x14ac:dyDescent="0.25">
      <c r="A30" s="208" t="s">
        <v>45</v>
      </c>
      <c r="B30" s="208"/>
      <c r="C30" s="208"/>
      <c r="D30" s="66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topLeftCell="A28" zoomScaleNormal="100" workbookViewId="0">
      <selection activeCell="A45" sqref="A45"/>
    </sheetView>
  </sheetViews>
  <sheetFormatPr defaultRowHeight="15" x14ac:dyDescent="0.25"/>
  <cols>
    <col min="1" max="1" width="54.42578125" style="104" customWidth="1"/>
    <col min="2" max="2" width="13.85546875" style="133" customWidth="1"/>
    <col min="3" max="3" width="11" style="133" customWidth="1"/>
    <col min="4" max="4" width="17.5703125" style="133" customWidth="1"/>
    <col min="5" max="5" width="14.7109375" style="133" customWidth="1"/>
    <col min="6" max="255" width="9.140625" style="104"/>
    <col min="256" max="256" width="8.7109375" style="104" customWidth="1"/>
    <col min="257" max="257" width="31.5703125" style="104" customWidth="1"/>
    <col min="258" max="258" width="13.85546875" style="104" customWidth="1"/>
    <col min="259" max="259" width="19.140625" style="104" customWidth="1"/>
    <col min="260" max="260" width="17.5703125" style="104" customWidth="1"/>
    <col min="261" max="261" width="14.7109375" style="104" customWidth="1"/>
    <col min="262" max="511" width="9.140625" style="104"/>
    <col min="512" max="512" width="8.7109375" style="104" customWidth="1"/>
    <col min="513" max="513" width="31.5703125" style="104" customWidth="1"/>
    <col min="514" max="514" width="13.85546875" style="104" customWidth="1"/>
    <col min="515" max="515" width="19.140625" style="104" customWidth="1"/>
    <col min="516" max="516" width="17.5703125" style="104" customWidth="1"/>
    <col min="517" max="517" width="14.7109375" style="104" customWidth="1"/>
    <col min="518" max="767" width="9.140625" style="104"/>
    <col min="768" max="768" width="8.7109375" style="104" customWidth="1"/>
    <col min="769" max="769" width="31.5703125" style="104" customWidth="1"/>
    <col min="770" max="770" width="13.85546875" style="104" customWidth="1"/>
    <col min="771" max="771" width="19.140625" style="104" customWidth="1"/>
    <col min="772" max="772" width="17.5703125" style="104" customWidth="1"/>
    <col min="773" max="773" width="14.7109375" style="104" customWidth="1"/>
    <col min="774" max="1023" width="9.140625" style="104"/>
    <col min="1024" max="1024" width="8.7109375" style="104" customWidth="1"/>
    <col min="1025" max="1025" width="31.5703125" style="104" customWidth="1"/>
    <col min="1026" max="1026" width="13.85546875" style="104" customWidth="1"/>
    <col min="1027" max="1027" width="19.140625" style="104" customWidth="1"/>
    <col min="1028" max="1028" width="17.5703125" style="104" customWidth="1"/>
    <col min="1029" max="1029" width="14.7109375" style="104" customWidth="1"/>
    <col min="1030" max="1279" width="9.140625" style="104"/>
    <col min="1280" max="1280" width="8.7109375" style="104" customWidth="1"/>
    <col min="1281" max="1281" width="31.5703125" style="104" customWidth="1"/>
    <col min="1282" max="1282" width="13.85546875" style="104" customWidth="1"/>
    <col min="1283" max="1283" width="19.140625" style="104" customWidth="1"/>
    <col min="1284" max="1284" width="17.5703125" style="104" customWidth="1"/>
    <col min="1285" max="1285" width="14.7109375" style="104" customWidth="1"/>
    <col min="1286" max="1535" width="9.140625" style="104"/>
    <col min="1536" max="1536" width="8.7109375" style="104" customWidth="1"/>
    <col min="1537" max="1537" width="31.5703125" style="104" customWidth="1"/>
    <col min="1538" max="1538" width="13.85546875" style="104" customWidth="1"/>
    <col min="1539" max="1539" width="19.140625" style="104" customWidth="1"/>
    <col min="1540" max="1540" width="17.5703125" style="104" customWidth="1"/>
    <col min="1541" max="1541" width="14.7109375" style="104" customWidth="1"/>
    <col min="1542" max="1791" width="9.140625" style="104"/>
    <col min="1792" max="1792" width="8.7109375" style="104" customWidth="1"/>
    <col min="1793" max="1793" width="31.5703125" style="104" customWidth="1"/>
    <col min="1794" max="1794" width="13.85546875" style="104" customWidth="1"/>
    <col min="1795" max="1795" width="19.140625" style="104" customWidth="1"/>
    <col min="1796" max="1796" width="17.5703125" style="104" customWidth="1"/>
    <col min="1797" max="1797" width="14.7109375" style="104" customWidth="1"/>
    <col min="1798" max="2047" width="9.140625" style="104"/>
    <col min="2048" max="2048" width="8.7109375" style="104" customWidth="1"/>
    <col min="2049" max="2049" width="31.5703125" style="104" customWidth="1"/>
    <col min="2050" max="2050" width="13.85546875" style="104" customWidth="1"/>
    <col min="2051" max="2051" width="19.140625" style="104" customWidth="1"/>
    <col min="2052" max="2052" width="17.5703125" style="104" customWidth="1"/>
    <col min="2053" max="2053" width="14.7109375" style="104" customWidth="1"/>
    <col min="2054" max="2303" width="9.140625" style="104"/>
    <col min="2304" max="2304" width="8.7109375" style="104" customWidth="1"/>
    <col min="2305" max="2305" width="31.5703125" style="104" customWidth="1"/>
    <col min="2306" max="2306" width="13.85546875" style="104" customWidth="1"/>
    <col min="2307" max="2307" width="19.140625" style="104" customWidth="1"/>
    <col min="2308" max="2308" width="17.5703125" style="104" customWidth="1"/>
    <col min="2309" max="2309" width="14.7109375" style="104" customWidth="1"/>
    <col min="2310" max="2559" width="9.140625" style="104"/>
    <col min="2560" max="2560" width="8.7109375" style="104" customWidth="1"/>
    <col min="2561" max="2561" width="31.5703125" style="104" customWidth="1"/>
    <col min="2562" max="2562" width="13.85546875" style="104" customWidth="1"/>
    <col min="2563" max="2563" width="19.140625" style="104" customWidth="1"/>
    <col min="2564" max="2564" width="17.5703125" style="104" customWidth="1"/>
    <col min="2565" max="2565" width="14.7109375" style="104" customWidth="1"/>
    <col min="2566" max="2815" width="9.140625" style="104"/>
    <col min="2816" max="2816" width="8.7109375" style="104" customWidth="1"/>
    <col min="2817" max="2817" width="31.5703125" style="104" customWidth="1"/>
    <col min="2818" max="2818" width="13.85546875" style="104" customWidth="1"/>
    <col min="2819" max="2819" width="19.140625" style="104" customWidth="1"/>
    <col min="2820" max="2820" width="17.5703125" style="104" customWidth="1"/>
    <col min="2821" max="2821" width="14.7109375" style="104" customWidth="1"/>
    <col min="2822" max="3071" width="9.140625" style="104"/>
    <col min="3072" max="3072" width="8.7109375" style="104" customWidth="1"/>
    <col min="3073" max="3073" width="31.5703125" style="104" customWidth="1"/>
    <col min="3074" max="3074" width="13.85546875" style="104" customWidth="1"/>
    <col min="3075" max="3075" width="19.140625" style="104" customWidth="1"/>
    <col min="3076" max="3076" width="17.5703125" style="104" customWidth="1"/>
    <col min="3077" max="3077" width="14.7109375" style="104" customWidth="1"/>
    <col min="3078" max="3327" width="9.140625" style="104"/>
    <col min="3328" max="3328" width="8.7109375" style="104" customWidth="1"/>
    <col min="3329" max="3329" width="31.5703125" style="104" customWidth="1"/>
    <col min="3330" max="3330" width="13.85546875" style="104" customWidth="1"/>
    <col min="3331" max="3331" width="19.140625" style="104" customWidth="1"/>
    <col min="3332" max="3332" width="17.5703125" style="104" customWidth="1"/>
    <col min="3333" max="3333" width="14.7109375" style="104" customWidth="1"/>
    <col min="3334" max="3583" width="9.140625" style="104"/>
    <col min="3584" max="3584" width="8.7109375" style="104" customWidth="1"/>
    <col min="3585" max="3585" width="31.5703125" style="104" customWidth="1"/>
    <col min="3586" max="3586" width="13.85546875" style="104" customWidth="1"/>
    <col min="3587" max="3587" width="19.140625" style="104" customWidth="1"/>
    <col min="3588" max="3588" width="17.5703125" style="104" customWidth="1"/>
    <col min="3589" max="3589" width="14.7109375" style="104" customWidth="1"/>
    <col min="3590" max="3839" width="9.140625" style="104"/>
    <col min="3840" max="3840" width="8.7109375" style="104" customWidth="1"/>
    <col min="3841" max="3841" width="31.5703125" style="104" customWidth="1"/>
    <col min="3842" max="3842" width="13.85546875" style="104" customWidth="1"/>
    <col min="3843" max="3843" width="19.140625" style="104" customWidth="1"/>
    <col min="3844" max="3844" width="17.5703125" style="104" customWidth="1"/>
    <col min="3845" max="3845" width="14.7109375" style="104" customWidth="1"/>
    <col min="3846" max="4095" width="9.140625" style="104"/>
    <col min="4096" max="4096" width="8.7109375" style="104" customWidth="1"/>
    <col min="4097" max="4097" width="31.5703125" style="104" customWidth="1"/>
    <col min="4098" max="4098" width="13.85546875" style="104" customWidth="1"/>
    <col min="4099" max="4099" width="19.140625" style="104" customWidth="1"/>
    <col min="4100" max="4100" width="17.5703125" style="104" customWidth="1"/>
    <col min="4101" max="4101" width="14.7109375" style="104" customWidth="1"/>
    <col min="4102" max="4351" width="9.140625" style="104"/>
    <col min="4352" max="4352" width="8.7109375" style="104" customWidth="1"/>
    <col min="4353" max="4353" width="31.5703125" style="104" customWidth="1"/>
    <col min="4354" max="4354" width="13.85546875" style="104" customWidth="1"/>
    <col min="4355" max="4355" width="19.140625" style="104" customWidth="1"/>
    <col min="4356" max="4356" width="17.5703125" style="104" customWidth="1"/>
    <col min="4357" max="4357" width="14.7109375" style="104" customWidth="1"/>
    <col min="4358" max="4607" width="9.140625" style="104"/>
    <col min="4608" max="4608" width="8.7109375" style="104" customWidth="1"/>
    <col min="4609" max="4609" width="31.5703125" style="104" customWidth="1"/>
    <col min="4610" max="4610" width="13.85546875" style="104" customWidth="1"/>
    <col min="4611" max="4611" width="19.140625" style="104" customWidth="1"/>
    <col min="4612" max="4612" width="17.5703125" style="104" customWidth="1"/>
    <col min="4613" max="4613" width="14.7109375" style="104" customWidth="1"/>
    <col min="4614" max="4863" width="9.140625" style="104"/>
    <col min="4864" max="4864" width="8.7109375" style="104" customWidth="1"/>
    <col min="4865" max="4865" width="31.5703125" style="104" customWidth="1"/>
    <col min="4866" max="4866" width="13.85546875" style="104" customWidth="1"/>
    <col min="4867" max="4867" width="19.140625" style="104" customWidth="1"/>
    <col min="4868" max="4868" width="17.5703125" style="104" customWidth="1"/>
    <col min="4869" max="4869" width="14.7109375" style="104" customWidth="1"/>
    <col min="4870" max="5119" width="9.140625" style="104"/>
    <col min="5120" max="5120" width="8.7109375" style="104" customWidth="1"/>
    <col min="5121" max="5121" width="31.5703125" style="104" customWidth="1"/>
    <col min="5122" max="5122" width="13.85546875" style="104" customWidth="1"/>
    <col min="5123" max="5123" width="19.140625" style="104" customWidth="1"/>
    <col min="5124" max="5124" width="17.5703125" style="104" customWidth="1"/>
    <col min="5125" max="5125" width="14.7109375" style="104" customWidth="1"/>
    <col min="5126" max="5375" width="9.140625" style="104"/>
    <col min="5376" max="5376" width="8.7109375" style="104" customWidth="1"/>
    <col min="5377" max="5377" width="31.5703125" style="104" customWidth="1"/>
    <col min="5378" max="5378" width="13.85546875" style="104" customWidth="1"/>
    <col min="5379" max="5379" width="19.140625" style="104" customWidth="1"/>
    <col min="5380" max="5380" width="17.5703125" style="104" customWidth="1"/>
    <col min="5381" max="5381" width="14.7109375" style="104" customWidth="1"/>
    <col min="5382" max="5631" width="9.140625" style="104"/>
    <col min="5632" max="5632" width="8.7109375" style="104" customWidth="1"/>
    <col min="5633" max="5633" width="31.5703125" style="104" customWidth="1"/>
    <col min="5634" max="5634" width="13.85546875" style="104" customWidth="1"/>
    <col min="5635" max="5635" width="19.140625" style="104" customWidth="1"/>
    <col min="5636" max="5636" width="17.5703125" style="104" customWidth="1"/>
    <col min="5637" max="5637" width="14.7109375" style="104" customWidth="1"/>
    <col min="5638" max="5887" width="9.140625" style="104"/>
    <col min="5888" max="5888" width="8.7109375" style="104" customWidth="1"/>
    <col min="5889" max="5889" width="31.5703125" style="104" customWidth="1"/>
    <col min="5890" max="5890" width="13.85546875" style="104" customWidth="1"/>
    <col min="5891" max="5891" width="19.140625" style="104" customWidth="1"/>
    <col min="5892" max="5892" width="17.5703125" style="104" customWidth="1"/>
    <col min="5893" max="5893" width="14.7109375" style="104" customWidth="1"/>
    <col min="5894" max="6143" width="9.140625" style="104"/>
    <col min="6144" max="6144" width="8.7109375" style="104" customWidth="1"/>
    <col min="6145" max="6145" width="31.5703125" style="104" customWidth="1"/>
    <col min="6146" max="6146" width="13.85546875" style="104" customWidth="1"/>
    <col min="6147" max="6147" width="19.140625" style="104" customWidth="1"/>
    <col min="6148" max="6148" width="17.5703125" style="104" customWidth="1"/>
    <col min="6149" max="6149" width="14.7109375" style="104" customWidth="1"/>
    <col min="6150" max="6399" width="9.140625" style="104"/>
    <col min="6400" max="6400" width="8.7109375" style="104" customWidth="1"/>
    <col min="6401" max="6401" width="31.5703125" style="104" customWidth="1"/>
    <col min="6402" max="6402" width="13.85546875" style="104" customWidth="1"/>
    <col min="6403" max="6403" width="19.140625" style="104" customWidth="1"/>
    <col min="6404" max="6404" width="17.5703125" style="104" customWidth="1"/>
    <col min="6405" max="6405" width="14.7109375" style="104" customWidth="1"/>
    <col min="6406" max="6655" width="9.140625" style="104"/>
    <col min="6656" max="6656" width="8.7109375" style="104" customWidth="1"/>
    <col min="6657" max="6657" width="31.5703125" style="104" customWidth="1"/>
    <col min="6658" max="6658" width="13.85546875" style="104" customWidth="1"/>
    <col min="6659" max="6659" width="19.140625" style="104" customWidth="1"/>
    <col min="6660" max="6660" width="17.5703125" style="104" customWidth="1"/>
    <col min="6661" max="6661" width="14.7109375" style="104" customWidth="1"/>
    <col min="6662" max="6911" width="9.140625" style="104"/>
    <col min="6912" max="6912" width="8.7109375" style="104" customWidth="1"/>
    <col min="6913" max="6913" width="31.5703125" style="104" customWidth="1"/>
    <col min="6914" max="6914" width="13.85546875" style="104" customWidth="1"/>
    <col min="6915" max="6915" width="19.140625" style="104" customWidth="1"/>
    <col min="6916" max="6916" width="17.5703125" style="104" customWidth="1"/>
    <col min="6917" max="6917" width="14.7109375" style="104" customWidth="1"/>
    <col min="6918" max="7167" width="9.140625" style="104"/>
    <col min="7168" max="7168" width="8.7109375" style="104" customWidth="1"/>
    <col min="7169" max="7169" width="31.5703125" style="104" customWidth="1"/>
    <col min="7170" max="7170" width="13.85546875" style="104" customWidth="1"/>
    <col min="7171" max="7171" width="19.140625" style="104" customWidth="1"/>
    <col min="7172" max="7172" width="17.5703125" style="104" customWidth="1"/>
    <col min="7173" max="7173" width="14.7109375" style="104" customWidth="1"/>
    <col min="7174" max="7423" width="9.140625" style="104"/>
    <col min="7424" max="7424" width="8.7109375" style="104" customWidth="1"/>
    <col min="7425" max="7425" width="31.5703125" style="104" customWidth="1"/>
    <col min="7426" max="7426" width="13.85546875" style="104" customWidth="1"/>
    <col min="7427" max="7427" width="19.140625" style="104" customWidth="1"/>
    <col min="7428" max="7428" width="17.5703125" style="104" customWidth="1"/>
    <col min="7429" max="7429" width="14.7109375" style="104" customWidth="1"/>
    <col min="7430" max="7679" width="9.140625" style="104"/>
    <col min="7680" max="7680" width="8.7109375" style="104" customWidth="1"/>
    <col min="7681" max="7681" width="31.5703125" style="104" customWidth="1"/>
    <col min="7682" max="7682" width="13.85546875" style="104" customWidth="1"/>
    <col min="7683" max="7683" width="19.140625" style="104" customWidth="1"/>
    <col min="7684" max="7684" width="17.5703125" style="104" customWidth="1"/>
    <col min="7685" max="7685" width="14.7109375" style="104" customWidth="1"/>
    <col min="7686" max="7935" width="9.140625" style="104"/>
    <col min="7936" max="7936" width="8.7109375" style="104" customWidth="1"/>
    <col min="7937" max="7937" width="31.5703125" style="104" customWidth="1"/>
    <col min="7938" max="7938" width="13.85546875" style="104" customWidth="1"/>
    <col min="7939" max="7939" width="19.140625" style="104" customWidth="1"/>
    <col min="7940" max="7940" width="17.5703125" style="104" customWidth="1"/>
    <col min="7941" max="7941" width="14.7109375" style="104" customWidth="1"/>
    <col min="7942" max="8191" width="9.140625" style="104"/>
    <col min="8192" max="8192" width="8.7109375" style="104" customWidth="1"/>
    <col min="8193" max="8193" width="31.5703125" style="104" customWidth="1"/>
    <col min="8194" max="8194" width="13.85546875" style="104" customWidth="1"/>
    <col min="8195" max="8195" width="19.140625" style="104" customWidth="1"/>
    <col min="8196" max="8196" width="17.5703125" style="104" customWidth="1"/>
    <col min="8197" max="8197" width="14.7109375" style="104" customWidth="1"/>
    <col min="8198" max="8447" width="9.140625" style="104"/>
    <col min="8448" max="8448" width="8.7109375" style="104" customWidth="1"/>
    <col min="8449" max="8449" width="31.5703125" style="104" customWidth="1"/>
    <col min="8450" max="8450" width="13.85546875" style="104" customWidth="1"/>
    <col min="8451" max="8451" width="19.140625" style="104" customWidth="1"/>
    <col min="8452" max="8452" width="17.5703125" style="104" customWidth="1"/>
    <col min="8453" max="8453" width="14.7109375" style="104" customWidth="1"/>
    <col min="8454" max="8703" width="9.140625" style="104"/>
    <col min="8704" max="8704" width="8.7109375" style="104" customWidth="1"/>
    <col min="8705" max="8705" width="31.5703125" style="104" customWidth="1"/>
    <col min="8706" max="8706" width="13.85546875" style="104" customWidth="1"/>
    <col min="8707" max="8707" width="19.140625" style="104" customWidth="1"/>
    <col min="8708" max="8708" width="17.5703125" style="104" customWidth="1"/>
    <col min="8709" max="8709" width="14.7109375" style="104" customWidth="1"/>
    <col min="8710" max="8959" width="9.140625" style="104"/>
    <col min="8960" max="8960" width="8.7109375" style="104" customWidth="1"/>
    <col min="8961" max="8961" width="31.5703125" style="104" customWidth="1"/>
    <col min="8962" max="8962" width="13.85546875" style="104" customWidth="1"/>
    <col min="8963" max="8963" width="19.140625" style="104" customWidth="1"/>
    <col min="8964" max="8964" width="17.5703125" style="104" customWidth="1"/>
    <col min="8965" max="8965" width="14.7109375" style="104" customWidth="1"/>
    <col min="8966" max="9215" width="9.140625" style="104"/>
    <col min="9216" max="9216" width="8.7109375" style="104" customWidth="1"/>
    <col min="9217" max="9217" width="31.5703125" style="104" customWidth="1"/>
    <col min="9218" max="9218" width="13.85546875" style="104" customWidth="1"/>
    <col min="9219" max="9219" width="19.140625" style="104" customWidth="1"/>
    <col min="9220" max="9220" width="17.5703125" style="104" customWidth="1"/>
    <col min="9221" max="9221" width="14.7109375" style="104" customWidth="1"/>
    <col min="9222" max="9471" width="9.140625" style="104"/>
    <col min="9472" max="9472" width="8.7109375" style="104" customWidth="1"/>
    <col min="9473" max="9473" width="31.5703125" style="104" customWidth="1"/>
    <col min="9474" max="9474" width="13.85546875" style="104" customWidth="1"/>
    <col min="9475" max="9475" width="19.140625" style="104" customWidth="1"/>
    <col min="9476" max="9476" width="17.5703125" style="104" customWidth="1"/>
    <col min="9477" max="9477" width="14.7109375" style="104" customWidth="1"/>
    <col min="9478" max="9727" width="9.140625" style="104"/>
    <col min="9728" max="9728" width="8.7109375" style="104" customWidth="1"/>
    <col min="9729" max="9729" width="31.5703125" style="104" customWidth="1"/>
    <col min="9730" max="9730" width="13.85546875" style="104" customWidth="1"/>
    <col min="9731" max="9731" width="19.140625" style="104" customWidth="1"/>
    <col min="9732" max="9732" width="17.5703125" style="104" customWidth="1"/>
    <col min="9733" max="9733" width="14.7109375" style="104" customWidth="1"/>
    <col min="9734" max="9983" width="9.140625" style="104"/>
    <col min="9984" max="9984" width="8.7109375" style="104" customWidth="1"/>
    <col min="9985" max="9985" width="31.5703125" style="104" customWidth="1"/>
    <col min="9986" max="9986" width="13.85546875" style="104" customWidth="1"/>
    <col min="9987" max="9987" width="19.140625" style="104" customWidth="1"/>
    <col min="9988" max="9988" width="17.5703125" style="104" customWidth="1"/>
    <col min="9989" max="9989" width="14.7109375" style="104" customWidth="1"/>
    <col min="9990" max="10239" width="9.140625" style="104"/>
    <col min="10240" max="10240" width="8.7109375" style="104" customWidth="1"/>
    <col min="10241" max="10241" width="31.5703125" style="104" customWidth="1"/>
    <col min="10242" max="10242" width="13.85546875" style="104" customWidth="1"/>
    <col min="10243" max="10243" width="19.140625" style="104" customWidth="1"/>
    <col min="10244" max="10244" width="17.5703125" style="104" customWidth="1"/>
    <col min="10245" max="10245" width="14.7109375" style="104" customWidth="1"/>
    <col min="10246" max="10495" width="9.140625" style="104"/>
    <col min="10496" max="10496" width="8.7109375" style="104" customWidth="1"/>
    <col min="10497" max="10497" width="31.5703125" style="104" customWidth="1"/>
    <col min="10498" max="10498" width="13.85546875" style="104" customWidth="1"/>
    <col min="10499" max="10499" width="19.140625" style="104" customWidth="1"/>
    <col min="10500" max="10500" width="17.5703125" style="104" customWidth="1"/>
    <col min="10501" max="10501" width="14.7109375" style="104" customWidth="1"/>
    <col min="10502" max="10751" width="9.140625" style="104"/>
    <col min="10752" max="10752" width="8.7109375" style="104" customWidth="1"/>
    <col min="10753" max="10753" width="31.5703125" style="104" customWidth="1"/>
    <col min="10754" max="10754" width="13.85546875" style="104" customWidth="1"/>
    <col min="10755" max="10755" width="19.140625" style="104" customWidth="1"/>
    <col min="10756" max="10756" width="17.5703125" style="104" customWidth="1"/>
    <col min="10757" max="10757" width="14.7109375" style="104" customWidth="1"/>
    <col min="10758" max="11007" width="9.140625" style="104"/>
    <col min="11008" max="11008" width="8.7109375" style="104" customWidth="1"/>
    <col min="11009" max="11009" width="31.5703125" style="104" customWidth="1"/>
    <col min="11010" max="11010" width="13.85546875" style="104" customWidth="1"/>
    <col min="11011" max="11011" width="19.140625" style="104" customWidth="1"/>
    <col min="11012" max="11012" width="17.5703125" style="104" customWidth="1"/>
    <col min="11013" max="11013" width="14.7109375" style="104" customWidth="1"/>
    <col min="11014" max="11263" width="9.140625" style="104"/>
    <col min="11264" max="11264" width="8.7109375" style="104" customWidth="1"/>
    <col min="11265" max="11265" width="31.5703125" style="104" customWidth="1"/>
    <col min="11266" max="11266" width="13.85546875" style="104" customWidth="1"/>
    <col min="11267" max="11267" width="19.140625" style="104" customWidth="1"/>
    <col min="11268" max="11268" width="17.5703125" style="104" customWidth="1"/>
    <col min="11269" max="11269" width="14.7109375" style="104" customWidth="1"/>
    <col min="11270" max="11519" width="9.140625" style="104"/>
    <col min="11520" max="11520" width="8.7109375" style="104" customWidth="1"/>
    <col min="11521" max="11521" width="31.5703125" style="104" customWidth="1"/>
    <col min="11522" max="11522" width="13.85546875" style="104" customWidth="1"/>
    <col min="11523" max="11523" width="19.140625" style="104" customWidth="1"/>
    <col min="11524" max="11524" width="17.5703125" style="104" customWidth="1"/>
    <col min="11525" max="11525" width="14.7109375" style="104" customWidth="1"/>
    <col min="11526" max="11775" width="9.140625" style="104"/>
    <col min="11776" max="11776" width="8.7109375" style="104" customWidth="1"/>
    <col min="11777" max="11777" width="31.5703125" style="104" customWidth="1"/>
    <col min="11778" max="11778" width="13.85546875" style="104" customWidth="1"/>
    <col min="11779" max="11779" width="19.140625" style="104" customWidth="1"/>
    <col min="11780" max="11780" width="17.5703125" style="104" customWidth="1"/>
    <col min="11781" max="11781" width="14.7109375" style="104" customWidth="1"/>
    <col min="11782" max="12031" width="9.140625" style="104"/>
    <col min="12032" max="12032" width="8.7109375" style="104" customWidth="1"/>
    <col min="12033" max="12033" width="31.5703125" style="104" customWidth="1"/>
    <col min="12034" max="12034" width="13.85546875" style="104" customWidth="1"/>
    <col min="12035" max="12035" width="19.140625" style="104" customWidth="1"/>
    <col min="12036" max="12036" width="17.5703125" style="104" customWidth="1"/>
    <col min="12037" max="12037" width="14.7109375" style="104" customWidth="1"/>
    <col min="12038" max="12287" width="9.140625" style="104"/>
    <col min="12288" max="12288" width="8.7109375" style="104" customWidth="1"/>
    <col min="12289" max="12289" width="31.5703125" style="104" customWidth="1"/>
    <col min="12290" max="12290" width="13.85546875" style="104" customWidth="1"/>
    <col min="12291" max="12291" width="19.140625" style="104" customWidth="1"/>
    <col min="12292" max="12292" width="17.5703125" style="104" customWidth="1"/>
    <col min="12293" max="12293" width="14.7109375" style="104" customWidth="1"/>
    <col min="12294" max="12543" width="9.140625" style="104"/>
    <col min="12544" max="12544" width="8.7109375" style="104" customWidth="1"/>
    <col min="12545" max="12545" width="31.5703125" style="104" customWidth="1"/>
    <col min="12546" max="12546" width="13.85546875" style="104" customWidth="1"/>
    <col min="12547" max="12547" width="19.140625" style="104" customWidth="1"/>
    <col min="12548" max="12548" width="17.5703125" style="104" customWidth="1"/>
    <col min="12549" max="12549" width="14.7109375" style="104" customWidth="1"/>
    <col min="12550" max="12799" width="9.140625" style="104"/>
    <col min="12800" max="12800" width="8.7109375" style="104" customWidth="1"/>
    <col min="12801" max="12801" width="31.5703125" style="104" customWidth="1"/>
    <col min="12802" max="12802" width="13.85546875" style="104" customWidth="1"/>
    <col min="12803" max="12803" width="19.140625" style="104" customWidth="1"/>
    <col min="12804" max="12804" width="17.5703125" style="104" customWidth="1"/>
    <col min="12805" max="12805" width="14.7109375" style="104" customWidth="1"/>
    <col min="12806" max="13055" width="9.140625" style="104"/>
    <col min="13056" max="13056" width="8.7109375" style="104" customWidth="1"/>
    <col min="13057" max="13057" width="31.5703125" style="104" customWidth="1"/>
    <col min="13058" max="13058" width="13.85546875" style="104" customWidth="1"/>
    <col min="13059" max="13059" width="19.140625" style="104" customWidth="1"/>
    <col min="13060" max="13060" width="17.5703125" style="104" customWidth="1"/>
    <col min="13061" max="13061" width="14.7109375" style="104" customWidth="1"/>
    <col min="13062" max="13311" width="9.140625" style="104"/>
    <col min="13312" max="13312" width="8.7109375" style="104" customWidth="1"/>
    <col min="13313" max="13313" width="31.5703125" style="104" customWidth="1"/>
    <col min="13314" max="13314" width="13.85546875" style="104" customWidth="1"/>
    <col min="13315" max="13315" width="19.140625" style="104" customWidth="1"/>
    <col min="13316" max="13316" width="17.5703125" style="104" customWidth="1"/>
    <col min="13317" max="13317" width="14.7109375" style="104" customWidth="1"/>
    <col min="13318" max="13567" width="9.140625" style="104"/>
    <col min="13568" max="13568" width="8.7109375" style="104" customWidth="1"/>
    <col min="13569" max="13569" width="31.5703125" style="104" customWidth="1"/>
    <col min="13570" max="13570" width="13.85546875" style="104" customWidth="1"/>
    <col min="13571" max="13571" width="19.140625" style="104" customWidth="1"/>
    <col min="13572" max="13572" width="17.5703125" style="104" customWidth="1"/>
    <col min="13573" max="13573" width="14.7109375" style="104" customWidth="1"/>
    <col min="13574" max="13823" width="9.140625" style="104"/>
    <col min="13824" max="13824" width="8.7109375" style="104" customWidth="1"/>
    <col min="13825" max="13825" width="31.5703125" style="104" customWidth="1"/>
    <col min="13826" max="13826" width="13.85546875" style="104" customWidth="1"/>
    <col min="13827" max="13827" width="19.140625" style="104" customWidth="1"/>
    <col min="13828" max="13828" width="17.5703125" style="104" customWidth="1"/>
    <col min="13829" max="13829" width="14.7109375" style="104" customWidth="1"/>
    <col min="13830" max="14079" width="9.140625" style="104"/>
    <col min="14080" max="14080" width="8.7109375" style="104" customWidth="1"/>
    <col min="14081" max="14081" width="31.5703125" style="104" customWidth="1"/>
    <col min="14082" max="14082" width="13.85546875" style="104" customWidth="1"/>
    <col min="14083" max="14083" width="19.140625" style="104" customWidth="1"/>
    <col min="14084" max="14084" width="17.5703125" style="104" customWidth="1"/>
    <col min="14085" max="14085" width="14.7109375" style="104" customWidth="1"/>
    <col min="14086" max="14335" width="9.140625" style="104"/>
    <col min="14336" max="14336" width="8.7109375" style="104" customWidth="1"/>
    <col min="14337" max="14337" width="31.5703125" style="104" customWidth="1"/>
    <col min="14338" max="14338" width="13.85546875" style="104" customWidth="1"/>
    <col min="14339" max="14339" width="19.140625" style="104" customWidth="1"/>
    <col min="14340" max="14340" width="17.5703125" style="104" customWidth="1"/>
    <col min="14341" max="14341" width="14.7109375" style="104" customWidth="1"/>
    <col min="14342" max="14591" width="9.140625" style="104"/>
    <col min="14592" max="14592" width="8.7109375" style="104" customWidth="1"/>
    <col min="14593" max="14593" width="31.5703125" style="104" customWidth="1"/>
    <col min="14594" max="14594" width="13.85546875" style="104" customWidth="1"/>
    <col min="14595" max="14595" width="19.140625" style="104" customWidth="1"/>
    <col min="14596" max="14596" width="17.5703125" style="104" customWidth="1"/>
    <col min="14597" max="14597" width="14.7109375" style="104" customWidth="1"/>
    <col min="14598" max="14847" width="9.140625" style="104"/>
    <col min="14848" max="14848" width="8.7109375" style="104" customWidth="1"/>
    <col min="14849" max="14849" width="31.5703125" style="104" customWidth="1"/>
    <col min="14850" max="14850" width="13.85546875" style="104" customWidth="1"/>
    <col min="14851" max="14851" width="19.140625" style="104" customWidth="1"/>
    <col min="14852" max="14852" width="17.5703125" style="104" customWidth="1"/>
    <col min="14853" max="14853" width="14.7109375" style="104" customWidth="1"/>
    <col min="14854" max="15103" width="9.140625" style="104"/>
    <col min="15104" max="15104" width="8.7109375" style="104" customWidth="1"/>
    <col min="15105" max="15105" width="31.5703125" style="104" customWidth="1"/>
    <col min="15106" max="15106" width="13.85546875" style="104" customWidth="1"/>
    <col min="15107" max="15107" width="19.140625" style="104" customWidth="1"/>
    <col min="15108" max="15108" width="17.5703125" style="104" customWidth="1"/>
    <col min="15109" max="15109" width="14.7109375" style="104" customWidth="1"/>
    <col min="15110" max="15359" width="9.140625" style="104"/>
    <col min="15360" max="15360" width="8.7109375" style="104" customWidth="1"/>
    <col min="15361" max="15361" width="31.5703125" style="104" customWidth="1"/>
    <col min="15362" max="15362" width="13.85546875" style="104" customWidth="1"/>
    <col min="15363" max="15363" width="19.140625" style="104" customWidth="1"/>
    <col min="15364" max="15364" width="17.5703125" style="104" customWidth="1"/>
    <col min="15365" max="15365" width="14.7109375" style="104" customWidth="1"/>
    <col min="15366" max="15615" width="9.140625" style="104"/>
    <col min="15616" max="15616" width="8.7109375" style="104" customWidth="1"/>
    <col min="15617" max="15617" width="31.5703125" style="104" customWidth="1"/>
    <col min="15618" max="15618" width="13.85546875" style="104" customWidth="1"/>
    <col min="15619" max="15619" width="19.140625" style="104" customWidth="1"/>
    <col min="15620" max="15620" width="17.5703125" style="104" customWidth="1"/>
    <col min="15621" max="15621" width="14.7109375" style="104" customWidth="1"/>
    <col min="15622" max="15871" width="9.140625" style="104"/>
    <col min="15872" max="15872" width="8.7109375" style="104" customWidth="1"/>
    <col min="15873" max="15873" width="31.5703125" style="104" customWidth="1"/>
    <col min="15874" max="15874" width="13.85546875" style="104" customWidth="1"/>
    <col min="15875" max="15875" width="19.140625" style="104" customWidth="1"/>
    <col min="15876" max="15876" width="17.5703125" style="104" customWidth="1"/>
    <col min="15877" max="15877" width="14.7109375" style="104" customWidth="1"/>
    <col min="15878" max="16127" width="9.140625" style="104"/>
    <col min="16128" max="16128" width="8.7109375" style="104" customWidth="1"/>
    <col min="16129" max="16129" width="31.5703125" style="104" customWidth="1"/>
    <col min="16130" max="16130" width="13.85546875" style="104" customWidth="1"/>
    <col min="16131" max="16131" width="19.140625" style="104" customWidth="1"/>
    <col min="16132" max="16132" width="17.5703125" style="104" customWidth="1"/>
    <col min="16133" max="16133" width="14.7109375" style="104" customWidth="1"/>
    <col min="16134" max="16384" width="9.140625" style="104"/>
  </cols>
  <sheetData>
    <row r="1" spans="1:5" ht="23.25" customHeight="1" x14ac:dyDescent="0.25">
      <c r="E1" s="134"/>
    </row>
    <row r="2" spans="1:5" x14ac:dyDescent="0.25">
      <c r="A2" s="104" t="s">
        <v>222</v>
      </c>
    </row>
    <row r="3" spans="1:5" ht="15.75" customHeight="1" x14ac:dyDescent="0.25">
      <c r="B3" s="126" t="s">
        <v>272</v>
      </c>
    </row>
    <row r="4" spans="1:5" x14ac:dyDescent="0.25">
      <c r="B4" s="126" t="s">
        <v>223</v>
      </c>
      <c r="C4" s="126"/>
      <c r="D4" s="126"/>
    </row>
    <row r="5" spans="1:5" x14ac:dyDescent="0.25">
      <c r="B5" s="126" t="s">
        <v>224</v>
      </c>
      <c r="C5" s="126"/>
      <c r="D5" s="126"/>
    </row>
    <row r="6" spans="1:5" ht="26.25" customHeight="1" x14ac:dyDescent="0.25">
      <c r="A6" s="125" t="s">
        <v>225</v>
      </c>
      <c r="E6" s="126" t="s">
        <v>226</v>
      </c>
    </row>
    <row r="8" spans="1:5" ht="28.5" customHeight="1" x14ac:dyDescent="0.25">
      <c r="A8" s="231" t="s">
        <v>273</v>
      </c>
      <c r="B8" s="231"/>
      <c r="C8" s="231"/>
      <c r="D8" s="231"/>
      <c r="E8" s="231"/>
    </row>
    <row r="9" spans="1:5" ht="28.5" customHeight="1" x14ac:dyDescent="0.25">
      <c r="A9" s="231" t="s">
        <v>227</v>
      </c>
      <c r="B9" s="231"/>
      <c r="C9" s="231"/>
      <c r="D9" s="231"/>
      <c r="E9" s="231"/>
    </row>
    <row r="10" spans="1:5" ht="30.75" customHeight="1" x14ac:dyDescent="0.25">
      <c r="A10" s="231" t="s">
        <v>228</v>
      </c>
      <c r="B10" s="231"/>
      <c r="C10" s="231"/>
      <c r="D10" s="231"/>
      <c r="E10" s="231"/>
    </row>
    <row r="11" spans="1:5" ht="30" customHeight="1" x14ac:dyDescent="0.25">
      <c r="A11" s="231" t="s">
        <v>229</v>
      </c>
      <c r="B11" s="231"/>
      <c r="C11" s="231"/>
      <c r="D11" s="231"/>
      <c r="E11" s="231"/>
    </row>
    <row r="12" spans="1:5" ht="29.25" customHeight="1" x14ac:dyDescent="0.25">
      <c r="A12" s="231" t="s">
        <v>230</v>
      </c>
      <c r="B12" s="231"/>
      <c r="C12" s="231"/>
      <c r="D12" s="231"/>
      <c r="E12" s="231"/>
    </row>
    <row r="13" spans="1:5" ht="28.5" customHeight="1" x14ac:dyDescent="0.25">
      <c r="A13" s="231" t="s">
        <v>231</v>
      </c>
      <c r="B13" s="231"/>
      <c r="C13" s="231"/>
      <c r="D13" s="231"/>
      <c r="E13" s="231"/>
    </row>
    <row r="14" spans="1:5" ht="15.75" customHeight="1" x14ac:dyDescent="0.25"/>
    <row r="15" spans="1:5" ht="150" x14ac:dyDescent="0.25">
      <c r="A15" s="129" t="s">
        <v>2</v>
      </c>
      <c r="B15" s="130" t="s">
        <v>233</v>
      </c>
      <c r="C15" s="130" t="s">
        <v>0</v>
      </c>
      <c r="D15" s="130" t="s">
        <v>232</v>
      </c>
      <c r="E15" s="130" t="s">
        <v>1</v>
      </c>
    </row>
    <row r="16" spans="1:5" s="100" customFormat="1" ht="14.25" x14ac:dyDescent="0.2">
      <c r="A16" s="135" t="s">
        <v>8</v>
      </c>
      <c r="B16" s="136"/>
      <c r="C16" s="136"/>
      <c r="D16" s="136"/>
      <c r="E16" s="136"/>
    </row>
    <row r="17" spans="1:5" x14ac:dyDescent="0.25">
      <c r="A17" s="131" t="s">
        <v>54</v>
      </c>
      <c r="B17" s="132" t="s">
        <v>21</v>
      </c>
      <c r="C17" s="132" t="s">
        <v>11</v>
      </c>
      <c r="D17" s="132">
        <v>0.13</v>
      </c>
      <c r="E17" s="132">
        <v>4241.17</v>
      </c>
    </row>
    <row r="18" spans="1:5" s="100" customFormat="1" ht="28.5" x14ac:dyDescent="0.2">
      <c r="A18" s="135" t="s">
        <v>234</v>
      </c>
      <c r="B18" s="136"/>
      <c r="C18" s="136"/>
      <c r="D18" s="136"/>
      <c r="E18" s="136"/>
    </row>
    <row r="19" spans="1:5" x14ac:dyDescent="0.25">
      <c r="A19" s="131" t="s">
        <v>176</v>
      </c>
      <c r="B19" s="132" t="s">
        <v>22</v>
      </c>
      <c r="C19" s="132" t="s">
        <v>20</v>
      </c>
      <c r="D19" s="132">
        <f>E19</f>
        <v>2666.67</v>
      </c>
      <c r="E19" s="132">
        <v>2666.67</v>
      </c>
    </row>
    <row r="20" spans="1:5" ht="30" x14ac:dyDescent="0.25">
      <c r="A20" s="131" t="s">
        <v>235</v>
      </c>
      <c r="B20" s="132">
        <v>1</v>
      </c>
      <c r="C20" s="132" t="s">
        <v>13</v>
      </c>
      <c r="D20" s="132">
        <f t="shared" ref="D20:D28" si="0">E20</f>
        <v>890.19</v>
      </c>
      <c r="E20" s="132">
        <v>890.19</v>
      </c>
    </row>
    <row r="21" spans="1:5" s="100" customFormat="1" ht="28.5" x14ac:dyDescent="0.2">
      <c r="A21" s="135" t="s">
        <v>234</v>
      </c>
      <c r="B21" s="136"/>
      <c r="C21" s="136"/>
      <c r="D21" s="132"/>
      <c r="E21" s="136"/>
    </row>
    <row r="22" spans="1:5" x14ac:dyDescent="0.25">
      <c r="A22" s="131" t="s">
        <v>236</v>
      </c>
      <c r="B22" s="132" t="s">
        <v>218</v>
      </c>
      <c r="C22" s="132" t="s">
        <v>12</v>
      </c>
      <c r="D22" s="132">
        <f t="shared" si="0"/>
        <v>154313.41</v>
      </c>
      <c r="E22" s="132">
        <v>154313.41</v>
      </c>
    </row>
    <row r="23" spans="1:5" x14ac:dyDescent="0.25">
      <c r="A23" s="131" t="s">
        <v>237</v>
      </c>
      <c r="B23" s="132" t="s">
        <v>218</v>
      </c>
      <c r="C23" s="132" t="s">
        <v>12</v>
      </c>
      <c r="D23" s="132">
        <f t="shared" si="0"/>
        <v>5087.99</v>
      </c>
      <c r="E23" s="132">
        <v>5087.99</v>
      </c>
    </row>
    <row r="24" spans="1:5" ht="30" x14ac:dyDescent="0.25">
      <c r="A24" s="131" t="s">
        <v>238</v>
      </c>
      <c r="B24" s="132" t="s">
        <v>22</v>
      </c>
      <c r="C24" s="132" t="s">
        <v>11</v>
      </c>
      <c r="D24" s="132">
        <f t="shared" si="0"/>
        <v>150.44999999999999</v>
      </c>
      <c r="E24" s="132">
        <v>150.44999999999999</v>
      </c>
    </row>
    <row r="25" spans="1:5" s="100" customFormat="1" ht="28.5" x14ac:dyDescent="0.2">
      <c r="A25" s="135" t="s">
        <v>93</v>
      </c>
      <c r="B25" s="136"/>
      <c r="C25" s="136"/>
      <c r="D25" s="132"/>
      <c r="E25" s="136"/>
    </row>
    <row r="26" spans="1:5" ht="30" x14ac:dyDescent="0.25">
      <c r="A26" s="131" t="s">
        <v>180</v>
      </c>
      <c r="B26" s="132" t="s">
        <v>22</v>
      </c>
      <c r="C26" s="132" t="s">
        <v>11</v>
      </c>
      <c r="D26" s="132">
        <f t="shared" si="0"/>
        <v>17093.5</v>
      </c>
      <c r="E26" s="132">
        <v>17093.5</v>
      </c>
    </row>
    <row r="27" spans="1:5" s="100" customFormat="1" x14ac:dyDescent="0.2">
      <c r="A27" s="135" t="s">
        <v>94</v>
      </c>
      <c r="B27" s="136"/>
      <c r="C27" s="136"/>
      <c r="D27" s="132"/>
      <c r="E27" s="136"/>
    </row>
    <row r="28" spans="1:5" x14ac:dyDescent="0.25">
      <c r="A28" s="131" t="s">
        <v>181</v>
      </c>
      <c r="B28" s="132" t="s">
        <v>217</v>
      </c>
      <c r="C28" s="132" t="s">
        <v>239</v>
      </c>
      <c r="D28" s="132">
        <f t="shared" si="0"/>
        <v>10200</v>
      </c>
      <c r="E28" s="132">
        <v>10200</v>
      </c>
    </row>
    <row r="29" spans="1:5" s="100" customFormat="1" ht="28.5" x14ac:dyDescent="0.2">
      <c r="A29" s="135" t="s">
        <v>240</v>
      </c>
      <c r="B29" s="136"/>
      <c r="C29" s="136"/>
      <c r="D29" s="136"/>
      <c r="E29" s="136"/>
    </row>
    <row r="30" spans="1:5" ht="30" x14ac:dyDescent="0.25">
      <c r="A30" s="131" t="s">
        <v>241</v>
      </c>
      <c r="B30" s="132">
        <v>1</v>
      </c>
      <c r="C30" s="132" t="s">
        <v>13</v>
      </c>
      <c r="D30" s="132">
        <f>E30/B30</f>
        <v>303.61</v>
      </c>
      <c r="E30" s="132">
        <v>303.61</v>
      </c>
    </row>
    <row r="31" spans="1:5" x14ac:dyDescent="0.25">
      <c r="A31" s="131" t="s">
        <v>242</v>
      </c>
      <c r="B31" s="132">
        <v>2</v>
      </c>
      <c r="C31" s="132" t="s">
        <v>13</v>
      </c>
      <c r="D31" s="132">
        <f t="shared" ref="D31:D73" si="1">E31/B31</f>
        <v>731.29499999999996</v>
      </c>
      <c r="E31" s="132">
        <v>1462.59</v>
      </c>
    </row>
    <row r="32" spans="1:5" x14ac:dyDescent="0.25">
      <c r="A32" s="131" t="s">
        <v>243</v>
      </c>
      <c r="B32" s="132">
        <v>2</v>
      </c>
      <c r="C32" s="132" t="s">
        <v>244</v>
      </c>
      <c r="D32" s="132">
        <f t="shared" si="1"/>
        <v>198.26</v>
      </c>
      <c r="E32" s="132">
        <v>396.52</v>
      </c>
    </row>
    <row r="33" spans="1:5" x14ac:dyDescent="0.25">
      <c r="A33" s="131" t="s">
        <v>245</v>
      </c>
      <c r="B33" s="132">
        <v>0.04</v>
      </c>
      <c r="C33" s="132" t="s">
        <v>246</v>
      </c>
      <c r="D33" s="132">
        <f t="shared" si="1"/>
        <v>16121.25</v>
      </c>
      <c r="E33" s="132">
        <v>644.85</v>
      </c>
    </row>
    <row r="34" spans="1:5" x14ac:dyDescent="0.25">
      <c r="A34" s="131" t="s">
        <v>111</v>
      </c>
      <c r="B34" s="132">
        <v>1</v>
      </c>
      <c r="C34" s="132" t="s">
        <v>107</v>
      </c>
      <c r="D34" s="132">
        <f t="shared" si="1"/>
        <v>91.38</v>
      </c>
      <c r="E34" s="132">
        <v>91.38</v>
      </c>
    </row>
    <row r="35" spans="1:5" x14ac:dyDescent="0.25">
      <c r="A35" s="131" t="s">
        <v>58</v>
      </c>
      <c r="B35" s="132">
        <v>1</v>
      </c>
      <c r="C35" s="132" t="s">
        <v>14</v>
      </c>
      <c r="D35" s="132">
        <f t="shared" si="1"/>
        <v>907.5</v>
      </c>
      <c r="E35" s="132">
        <v>907.5</v>
      </c>
    </row>
    <row r="36" spans="1:5" x14ac:dyDescent="0.25">
      <c r="A36" s="131" t="s">
        <v>100</v>
      </c>
      <c r="B36" s="132">
        <v>1</v>
      </c>
      <c r="C36" s="132" t="s">
        <v>15</v>
      </c>
      <c r="D36" s="132">
        <f t="shared" si="1"/>
        <v>812.33</v>
      </c>
      <c r="E36" s="132">
        <v>812.33</v>
      </c>
    </row>
    <row r="37" spans="1:5" ht="30" x14ac:dyDescent="0.25">
      <c r="A37" s="131" t="s">
        <v>119</v>
      </c>
      <c r="B37" s="132">
        <v>0.1</v>
      </c>
      <c r="C37" s="132" t="s">
        <v>16</v>
      </c>
      <c r="D37" s="132">
        <f t="shared" si="1"/>
        <v>1791.3</v>
      </c>
      <c r="E37" s="132">
        <v>179.13</v>
      </c>
    </row>
    <row r="38" spans="1:5" x14ac:dyDescent="0.25">
      <c r="A38" s="131" t="s">
        <v>75</v>
      </c>
      <c r="B38" s="132">
        <v>7.0000000000000007E-2</v>
      </c>
      <c r="C38" s="132" t="s">
        <v>76</v>
      </c>
      <c r="D38" s="132">
        <f t="shared" si="1"/>
        <v>27246.857142857141</v>
      </c>
      <c r="E38" s="132">
        <v>1907.28</v>
      </c>
    </row>
    <row r="39" spans="1:5" ht="30" x14ac:dyDescent="0.25">
      <c r="A39" s="131" t="s">
        <v>59</v>
      </c>
      <c r="B39" s="132">
        <v>3.6539999999999999</v>
      </c>
      <c r="C39" s="132" t="s">
        <v>16</v>
      </c>
      <c r="D39" s="132">
        <f t="shared" si="1"/>
        <v>1805.3010399562124</v>
      </c>
      <c r="E39" s="132">
        <v>6596.57</v>
      </c>
    </row>
    <row r="40" spans="1:5" x14ac:dyDescent="0.25">
      <c r="A40" s="131" t="s">
        <v>77</v>
      </c>
      <c r="B40" s="132">
        <v>0.12</v>
      </c>
      <c r="C40" s="132" t="s">
        <v>15</v>
      </c>
      <c r="D40" s="132">
        <f t="shared" si="1"/>
        <v>15731.666666666666</v>
      </c>
      <c r="E40" s="132">
        <v>1887.8</v>
      </c>
    </row>
    <row r="41" spans="1:5" ht="30" x14ac:dyDescent="0.25">
      <c r="A41" s="131" t="s">
        <v>62</v>
      </c>
      <c r="B41" s="132">
        <v>6</v>
      </c>
      <c r="C41" s="132" t="s">
        <v>18</v>
      </c>
      <c r="D41" s="132">
        <f t="shared" si="1"/>
        <v>227.21833333333333</v>
      </c>
      <c r="E41" s="132">
        <v>1363.31</v>
      </c>
    </row>
    <row r="42" spans="1:5" x14ac:dyDescent="0.25">
      <c r="A42" s="131" t="s">
        <v>105</v>
      </c>
      <c r="B42" s="132">
        <v>1</v>
      </c>
      <c r="C42" s="132" t="s">
        <v>107</v>
      </c>
      <c r="D42" s="132">
        <f t="shared" si="1"/>
        <v>73.400000000000006</v>
      </c>
      <c r="E42" s="132">
        <v>73.400000000000006</v>
      </c>
    </row>
    <row r="43" spans="1:5" x14ac:dyDescent="0.25">
      <c r="A43" s="131" t="s">
        <v>247</v>
      </c>
      <c r="B43" s="132">
        <v>1</v>
      </c>
      <c r="C43" s="132" t="s">
        <v>192</v>
      </c>
      <c r="D43" s="132">
        <f t="shared" si="1"/>
        <v>354.85</v>
      </c>
      <c r="E43" s="132">
        <v>354.85</v>
      </c>
    </row>
    <row r="44" spans="1:5" x14ac:dyDescent="0.25">
      <c r="A44" s="131" t="s">
        <v>248</v>
      </c>
      <c r="B44" s="132">
        <v>1</v>
      </c>
      <c r="C44" s="132" t="s">
        <v>13</v>
      </c>
      <c r="D44" s="132">
        <f t="shared" si="1"/>
        <v>7308.67</v>
      </c>
      <c r="E44" s="132">
        <v>7308.67</v>
      </c>
    </row>
    <row r="45" spans="1:5" x14ac:dyDescent="0.25">
      <c r="A45" s="131" t="s">
        <v>249</v>
      </c>
      <c r="B45" s="132">
        <v>1</v>
      </c>
      <c r="C45" s="132" t="s">
        <v>13</v>
      </c>
      <c r="D45" s="132">
        <f t="shared" si="1"/>
        <v>1373.31</v>
      </c>
      <c r="E45" s="132">
        <v>1373.31</v>
      </c>
    </row>
    <row r="46" spans="1:5" ht="30" x14ac:dyDescent="0.25">
      <c r="A46" s="131" t="s">
        <v>250</v>
      </c>
      <c r="B46" s="132">
        <v>1</v>
      </c>
      <c r="C46" s="132" t="s">
        <v>19</v>
      </c>
      <c r="D46" s="132">
        <f t="shared" si="1"/>
        <v>716.63</v>
      </c>
      <c r="E46" s="132">
        <v>716.63</v>
      </c>
    </row>
    <row r="47" spans="1:5" ht="30" x14ac:dyDescent="0.25">
      <c r="A47" s="131" t="s">
        <v>251</v>
      </c>
      <c r="B47" s="132">
        <v>1</v>
      </c>
      <c r="C47" s="132" t="s">
        <v>19</v>
      </c>
      <c r="D47" s="132">
        <f t="shared" si="1"/>
        <v>610.09</v>
      </c>
      <c r="E47" s="132">
        <v>610.09</v>
      </c>
    </row>
    <row r="48" spans="1:5" x14ac:dyDescent="0.25">
      <c r="A48" s="131" t="s">
        <v>65</v>
      </c>
      <c r="B48" s="132">
        <v>33</v>
      </c>
      <c r="C48" s="132" t="s">
        <v>19</v>
      </c>
      <c r="D48" s="132">
        <f t="shared" si="1"/>
        <v>271.1018181818182</v>
      </c>
      <c r="E48" s="132">
        <v>8946.36</v>
      </c>
    </row>
    <row r="49" spans="1:5" s="100" customFormat="1" ht="28.5" x14ac:dyDescent="0.2">
      <c r="A49" s="135" t="s">
        <v>252</v>
      </c>
      <c r="B49" s="136"/>
      <c r="C49" s="136"/>
      <c r="D49" s="132"/>
      <c r="E49" s="136"/>
    </row>
    <row r="50" spans="1:5" ht="30" x14ac:dyDescent="0.25">
      <c r="A50" s="131" t="s">
        <v>253</v>
      </c>
      <c r="B50" s="132">
        <v>0.03</v>
      </c>
      <c r="C50" s="132" t="s">
        <v>17</v>
      </c>
      <c r="D50" s="132">
        <f t="shared" si="1"/>
        <v>37080.000000000007</v>
      </c>
      <c r="E50" s="132">
        <v>1112.4000000000001</v>
      </c>
    </row>
    <row r="51" spans="1:5" x14ac:dyDescent="0.25">
      <c r="A51" s="131" t="s">
        <v>254</v>
      </c>
      <c r="B51" s="132">
        <v>4.3999999999999997E-2</v>
      </c>
      <c r="C51" s="132" t="s">
        <v>15</v>
      </c>
      <c r="D51" s="132">
        <f t="shared" si="1"/>
        <v>33399.545454545456</v>
      </c>
      <c r="E51" s="132">
        <v>1469.58</v>
      </c>
    </row>
    <row r="52" spans="1:5" ht="30" x14ac:dyDescent="0.25">
      <c r="A52" s="131" t="s">
        <v>255</v>
      </c>
      <c r="B52" s="132">
        <v>1.4999999999999999E-2</v>
      </c>
      <c r="C52" s="132" t="s">
        <v>82</v>
      </c>
      <c r="D52" s="132">
        <f t="shared" si="1"/>
        <v>30912.666666666668</v>
      </c>
      <c r="E52" s="132">
        <v>463.69</v>
      </c>
    </row>
    <row r="53" spans="1:5" x14ac:dyDescent="0.25">
      <c r="A53" s="131" t="s">
        <v>125</v>
      </c>
      <c r="B53" s="132">
        <v>0.28000000000000003</v>
      </c>
      <c r="C53" s="132" t="s">
        <v>17</v>
      </c>
      <c r="D53" s="132">
        <f t="shared" si="1"/>
        <v>4669.3214285714284</v>
      </c>
      <c r="E53" s="132">
        <v>1307.4100000000001</v>
      </c>
    </row>
    <row r="54" spans="1:5" x14ac:dyDescent="0.25">
      <c r="A54" s="131" t="s">
        <v>256</v>
      </c>
      <c r="B54" s="132">
        <v>0.01</v>
      </c>
      <c r="C54" s="132" t="s">
        <v>15</v>
      </c>
      <c r="D54" s="132">
        <f t="shared" si="1"/>
        <v>18919</v>
      </c>
      <c r="E54" s="132">
        <v>189.19</v>
      </c>
    </row>
    <row r="55" spans="1:5" x14ac:dyDescent="0.25">
      <c r="A55" s="131" t="s">
        <v>128</v>
      </c>
      <c r="B55" s="132">
        <v>0.01</v>
      </c>
      <c r="C55" s="132" t="s">
        <v>17</v>
      </c>
      <c r="D55" s="132">
        <f t="shared" si="1"/>
        <v>55865</v>
      </c>
      <c r="E55" s="132">
        <v>558.65</v>
      </c>
    </row>
    <row r="56" spans="1:5" ht="30" x14ac:dyDescent="0.25">
      <c r="A56" s="131" t="s">
        <v>211</v>
      </c>
      <c r="B56" s="132">
        <v>2.1999999999999999E-2</v>
      </c>
      <c r="C56" s="132" t="s">
        <v>15</v>
      </c>
      <c r="D56" s="132">
        <f t="shared" si="1"/>
        <v>50010.909090909096</v>
      </c>
      <c r="E56" s="132">
        <v>1100.24</v>
      </c>
    </row>
    <row r="57" spans="1:5" x14ac:dyDescent="0.25">
      <c r="A57" s="131" t="s">
        <v>257</v>
      </c>
      <c r="B57" s="132">
        <v>0.03</v>
      </c>
      <c r="C57" s="132" t="s">
        <v>17</v>
      </c>
      <c r="D57" s="132">
        <f t="shared" si="1"/>
        <v>58345</v>
      </c>
      <c r="E57" s="132">
        <v>1750.35</v>
      </c>
    </row>
    <row r="58" spans="1:5" x14ac:dyDescent="0.25">
      <c r="A58" s="131" t="s">
        <v>258</v>
      </c>
      <c r="B58" s="132">
        <v>0.03</v>
      </c>
      <c r="C58" s="132" t="s">
        <v>17</v>
      </c>
      <c r="D58" s="132">
        <f t="shared" si="1"/>
        <v>49361.666666666664</v>
      </c>
      <c r="E58" s="132">
        <v>1480.85</v>
      </c>
    </row>
    <row r="59" spans="1:5" x14ac:dyDescent="0.25">
      <c r="A59" s="131" t="s">
        <v>259</v>
      </c>
      <c r="B59" s="132">
        <v>0.01</v>
      </c>
      <c r="C59" s="132" t="s">
        <v>17</v>
      </c>
      <c r="D59" s="132">
        <f t="shared" si="1"/>
        <v>45941</v>
      </c>
      <c r="E59" s="132">
        <v>459.41</v>
      </c>
    </row>
    <row r="60" spans="1:5" ht="30" x14ac:dyDescent="0.25">
      <c r="A60" s="131" t="s">
        <v>66</v>
      </c>
      <c r="B60" s="132">
        <v>3.6429999999999998</v>
      </c>
      <c r="C60" s="132" t="s">
        <v>16</v>
      </c>
      <c r="D60" s="132">
        <f t="shared" si="1"/>
        <v>1831.9763930826243</v>
      </c>
      <c r="E60" s="132">
        <v>6673.89</v>
      </c>
    </row>
    <row r="61" spans="1:5" ht="30" x14ac:dyDescent="0.25">
      <c r="A61" s="131" t="s">
        <v>194</v>
      </c>
      <c r="B61" s="132">
        <v>1.8260000000000001</v>
      </c>
      <c r="C61" s="132" t="s">
        <v>16</v>
      </c>
      <c r="D61" s="132">
        <f t="shared" si="1"/>
        <v>1834.4030668127052</v>
      </c>
      <c r="E61" s="132">
        <v>3349.62</v>
      </c>
    </row>
    <row r="62" spans="1:5" ht="30" x14ac:dyDescent="0.25">
      <c r="A62" s="131" t="s">
        <v>260</v>
      </c>
      <c r="B62" s="132">
        <v>66</v>
      </c>
      <c r="C62" s="132" t="s">
        <v>196</v>
      </c>
      <c r="D62" s="132">
        <f t="shared" si="1"/>
        <v>72.657727272727271</v>
      </c>
      <c r="E62" s="132">
        <v>4795.41</v>
      </c>
    </row>
    <row r="63" spans="1:5" x14ac:dyDescent="0.25">
      <c r="A63" s="131" t="s">
        <v>261</v>
      </c>
      <c r="B63" s="132">
        <v>4</v>
      </c>
      <c r="C63" s="132" t="s">
        <v>13</v>
      </c>
      <c r="D63" s="132">
        <f t="shared" si="1"/>
        <v>457.60750000000002</v>
      </c>
      <c r="E63" s="132">
        <v>1830.43</v>
      </c>
    </row>
    <row r="64" spans="1:5" ht="30" x14ac:dyDescent="0.25">
      <c r="A64" s="131" t="s">
        <v>122</v>
      </c>
      <c r="B64" s="132">
        <v>80</v>
      </c>
      <c r="C64" s="132" t="s">
        <v>114</v>
      </c>
      <c r="D64" s="132">
        <f t="shared" si="1"/>
        <v>52.354875000000007</v>
      </c>
      <c r="E64" s="132">
        <v>4188.3900000000003</v>
      </c>
    </row>
    <row r="65" spans="1:5" ht="30" x14ac:dyDescent="0.25">
      <c r="A65" s="131" t="s">
        <v>197</v>
      </c>
      <c r="B65" s="132">
        <v>40</v>
      </c>
      <c r="C65" s="132" t="s">
        <v>114</v>
      </c>
      <c r="D65" s="132">
        <f t="shared" si="1"/>
        <v>100.56</v>
      </c>
      <c r="E65" s="132">
        <v>4022.4</v>
      </c>
    </row>
    <row r="66" spans="1:5" x14ac:dyDescent="0.25">
      <c r="A66" s="131" t="s">
        <v>262</v>
      </c>
      <c r="B66" s="132">
        <v>5.5E-2</v>
      </c>
      <c r="C66" s="132" t="s">
        <v>15</v>
      </c>
      <c r="D66" s="132">
        <f t="shared" si="1"/>
        <v>50248.545454545456</v>
      </c>
      <c r="E66" s="132">
        <v>2763.67</v>
      </c>
    </row>
    <row r="67" spans="1:5" ht="30" x14ac:dyDescent="0.25">
      <c r="A67" s="131" t="s">
        <v>198</v>
      </c>
      <c r="B67" s="132" t="s">
        <v>274</v>
      </c>
      <c r="C67" s="132" t="s">
        <v>16</v>
      </c>
      <c r="D67" s="132">
        <f>E67</f>
        <v>1357.4</v>
      </c>
      <c r="E67" s="132">
        <v>1357.4</v>
      </c>
    </row>
    <row r="68" spans="1:5" x14ac:dyDescent="0.25">
      <c r="A68" s="131" t="s">
        <v>263</v>
      </c>
      <c r="B68" s="132">
        <v>10</v>
      </c>
      <c r="C68" s="132" t="s">
        <v>264</v>
      </c>
      <c r="D68" s="132">
        <f t="shared" si="1"/>
        <v>239.51500000000001</v>
      </c>
      <c r="E68" s="132">
        <v>2395.15</v>
      </c>
    </row>
    <row r="69" spans="1:5" x14ac:dyDescent="0.25">
      <c r="A69" s="131" t="s">
        <v>199</v>
      </c>
      <c r="B69" s="132">
        <v>0.02</v>
      </c>
      <c r="C69" s="132" t="s">
        <v>83</v>
      </c>
      <c r="D69" s="132">
        <f t="shared" si="1"/>
        <v>28289.999999999996</v>
      </c>
      <c r="E69" s="132">
        <v>565.79999999999995</v>
      </c>
    </row>
    <row r="70" spans="1:5" x14ac:dyDescent="0.25">
      <c r="A70" s="131" t="s">
        <v>265</v>
      </c>
      <c r="B70" s="132">
        <v>0.02</v>
      </c>
      <c r="C70" s="132" t="s">
        <v>83</v>
      </c>
      <c r="D70" s="132">
        <f t="shared" si="1"/>
        <v>17701.5</v>
      </c>
      <c r="E70" s="132">
        <v>354.03</v>
      </c>
    </row>
    <row r="71" spans="1:5" ht="30" x14ac:dyDescent="0.25">
      <c r="A71" s="131" t="s">
        <v>266</v>
      </c>
      <c r="B71" s="132">
        <v>0.01</v>
      </c>
      <c r="C71" s="132" t="s">
        <v>17</v>
      </c>
      <c r="D71" s="132">
        <f t="shared" si="1"/>
        <v>29970</v>
      </c>
      <c r="E71" s="132">
        <v>299.7</v>
      </c>
    </row>
    <row r="72" spans="1:5" x14ac:dyDescent="0.25">
      <c r="A72" s="131" t="s">
        <v>267</v>
      </c>
      <c r="B72" s="132">
        <v>6.4000000000000001E-2</v>
      </c>
      <c r="C72" s="132" t="s">
        <v>82</v>
      </c>
      <c r="D72" s="132">
        <f t="shared" si="1"/>
        <v>10409.21875</v>
      </c>
      <c r="E72" s="132">
        <v>666.19</v>
      </c>
    </row>
    <row r="73" spans="1:5" ht="30" x14ac:dyDescent="0.25">
      <c r="A73" s="131" t="s">
        <v>84</v>
      </c>
      <c r="B73" s="132">
        <v>0.02</v>
      </c>
      <c r="C73" s="132" t="s">
        <v>17</v>
      </c>
      <c r="D73" s="132">
        <f t="shared" si="1"/>
        <v>47644.5</v>
      </c>
      <c r="E73" s="132">
        <v>952.89</v>
      </c>
    </row>
    <row r="74" spans="1:5" s="100" customFormat="1" ht="28.5" x14ac:dyDescent="0.2">
      <c r="A74" s="135" t="s">
        <v>38</v>
      </c>
      <c r="B74" s="136"/>
      <c r="C74" s="136"/>
      <c r="D74" s="136"/>
      <c r="E74" s="136"/>
    </row>
    <row r="75" spans="1:5" ht="30" x14ac:dyDescent="0.25">
      <c r="A75" s="131" t="s">
        <v>57</v>
      </c>
      <c r="B75" s="132" t="s">
        <v>217</v>
      </c>
      <c r="C75" s="132" t="s">
        <v>11</v>
      </c>
      <c r="D75" s="132">
        <f>E75</f>
        <v>9438.51</v>
      </c>
      <c r="E75" s="132">
        <v>9438.51</v>
      </c>
    </row>
    <row r="76" spans="1:5" s="100" customFormat="1" ht="14.25" x14ac:dyDescent="0.2">
      <c r="A76" s="135" t="s">
        <v>79</v>
      </c>
      <c r="B76" s="136"/>
      <c r="C76" s="136"/>
      <c r="D76" s="136"/>
      <c r="E76" s="136"/>
    </row>
    <row r="77" spans="1:5" x14ac:dyDescent="0.25">
      <c r="A77" s="131" t="s">
        <v>80</v>
      </c>
      <c r="B77" s="132" t="s">
        <v>217</v>
      </c>
      <c r="C77" s="132" t="s">
        <v>11</v>
      </c>
      <c r="D77" s="132">
        <f>E77</f>
        <v>21600</v>
      </c>
      <c r="E77" s="132">
        <v>21600</v>
      </c>
    </row>
    <row r="78" spans="1:5" s="28" customFormat="1" x14ac:dyDescent="0.25">
      <c r="A78" s="35" t="s">
        <v>10</v>
      </c>
      <c r="B78" s="40"/>
      <c r="C78" s="40"/>
      <c r="D78" s="60"/>
      <c r="E78" s="61"/>
    </row>
    <row r="79" spans="1:5" s="28" customFormat="1" x14ac:dyDescent="0.25">
      <c r="A79" s="36" t="s">
        <v>70</v>
      </c>
      <c r="B79" s="41" t="s">
        <v>21</v>
      </c>
      <c r="C79" s="41" t="s">
        <v>11</v>
      </c>
      <c r="D79" s="58">
        <f>E79</f>
        <v>30572.481000000014</v>
      </c>
      <c r="E79" s="59">
        <f>SUM(E16:E77)*10%</f>
        <v>30572.481000000014</v>
      </c>
    </row>
    <row r="80" spans="1:5" s="100" customFormat="1" ht="14.25" x14ac:dyDescent="0.2">
      <c r="A80" s="137" t="s">
        <v>24</v>
      </c>
      <c r="B80" s="138"/>
      <c r="C80" s="138"/>
      <c r="D80" s="139"/>
      <c r="E80" s="138">
        <f>SUM(E16:E79)</f>
        <v>336297.29100000014</v>
      </c>
    </row>
    <row r="83" spans="1:5" ht="39.75" customHeight="1" x14ac:dyDescent="0.25">
      <c r="A83" s="231" t="s">
        <v>278</v>
      </c>
      <c r="B83" s="231"/>
      <c r="C83" s="231"/>
      <c r="D83" s="231"/>
      <c r="E83" s="231"/>
    </row>
    <row r="84" spans="1:5" ht="27.75" customHeight="1" x14ac:dyDescent="0.25">
      <c r="A84" s="231" t="s">
        <v>268</v>
      </c>
      <c r="B84" s="231"/>
      <c r="C84" s="231"/>
      <c r="D84" s="231"/>
      <c r="E84" s="231"/>
    </row>
    <row r="85" spans="1:5" ht="24" customHeight="1" x14ac:dyDescent="0.25">
      <c r="A85" s="231" t="s">
        <v>269</v>
      </c>
      <c r="B85" s="231"/>
      <c r="C85" s="231"/>
      <c r="D85" s="231"/>
      <c r="E85" s="231"/>
    </row>
    <row r="86" spans="1:5" ht="30.75" customHeight="1" x14ac:dyDescent="0.25">
      <c r="A86" s="231" t="s">
        <v>270</v>
      </c>
      <c r="B86" s="231"/>
      <c r="C86" s="231"/>
      <c r="D86" s="231"/>
      <c r="E86" s="231"/>
    </row>
    <row r="88" spans="1:5" ht="24.75" customHeight="1" x14ac:dyDescent="0.25"/>
    <row r="89" spans="1:5" ht="18.75" customHeight="1" x14ac:dyDescent="0.25">
      <c r="A89" s="127" t="s">
        <v>279</v>
      </c>
    </row>
    <row r="90" spans="1:5" ht="15.75" customHeight="1" x14ac:dyDescent="0.25">
      <c r="A90" s="128" t="s">
        <v>275</v>
      </c>
    </row>
    <row r="91" spans="1:5" ht="10.5" customHeight="1" x14ac:dyDescent="0.25">
      <c r="B91" s="126"/>
      <c r="D91" s="126" t="s">
        <v>26</v>
      </c>
    </row>
    <row r="93" spans="1:5" x14ac:dyDescent="0.25">
      <c r="A93" s="127" t="s">
        <v>271</v>
      </c>
    </row>
    <row r="94" spans="1:5" ht="10.5" customHeight="1" x14ac:dyDescent="0.25">
      <c r="B94" s="126"/>
      <c r="D94" s="126" t="s">
        <v>26</v>
      </c>
    </row>
    <row r="95" spans="1:5" ht="11.25" customHeight="1" x14ac:dyDescent="0.25"/>
  </sheetData>
  <mergeCells count="10">
    <mergeCell ref="A83:E83"/>
    <mergeCell ref="A84:E84"/>
    <mergeCell ref="A85:E85"/>
    <mergeCell ref="A86:E86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A10" sqref="A1:XFD1048576"/>
    </sheetView>
  </sheetViews>
  <sheetFormatPr defaultColWidth="9.140625" defaultRowHeight="15" x14ac:dyDescent="0.25"/>
  <cols>
    <col min="1" max="1" width="12.5703125" style="94" customWidth="1"/>
    <col min="2" max="2" width="14.5703125" style="94" customWidth="1"/>
    <col min="3" max="3" width="19.5703125" style="94" customWidth="1"/>
    <col min="4" max="4" width="14.42578125" style="94" customWidth="1"/>
    <col min="5" max="5" width="18.28515625" style="94" customWidth="1"/>
    <col min="6" max="6" width="16.28515625" style="94" customWidth="1"/>
    <col min="7" max="16384" width="9.140625" style="94"/>
  </cols>
  <sheetData>
    <row r="1" spans="1:19" s="65" customFormat="1" ht="35.25" customHeight="1" x14ac:dyDescent="0.3">
      <c r="A1" s="222" t="s">
        <v>280</v>
      </c>
      <c r="B1" s="222"/>
      <c r="C1" s="222"/>
      <c r="D1" s="222"/>
      <c r="E1" s="222"/>
      <c r="F1" s="222"/>
    </row>
    <row r="2" spans="1:19" s="65" customFormat="1" x14ac:dyDescent="0.25">
      <c r="A2" s="66"/>
      <c r="B2" s="66"/>
      <c r="C2" s="66"/>
      <c r="D2" s="66"/>
      <c r="E2" s="66"/>
      <c r="F2" s="66"/>
    </row>
    <row r="3" spans="1:19" s="65" customFormat="1" ht="19.5" customHeight="1" x14ac:dyDescent="0.25">
      <c r="A3" s="67" t="s">
        <v>281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65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65" customFormat="1" ht="36.75" customHeight="1" x14ac:dyDescent="0.25">
      <c r="A5" s="223" t="s">
        <v>148</v>
      </c>
      <c r="B5" s="223"/>
      <c r="C5" s="223"/>
      <c r="D5" s="223"/>
      <c r="E5" s="223"/>
      <c r="F5" s="223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1" t="s">
        <v>149</v>
      </c>
      <c r="B6" s="111">
        <v>4</v>
      </c>
      <c r="C6" s="111" t="s">
        <v>150</v>
      </c>
      <c r="D6" s="140">
        <v>2716.7</v>
      </c>
      <c r="E6" s="111" t="s">
        <v>151</v>
      </c>
      <c r="F6" s="113">
        <v>1234.4000000000001</v>
      </c>
      <c r="G6" s="70"/>
      <c r="H6" s="72"/>
      <c r="I6" s="73"/>
      <c r="J6" s="74"/>
      <c r="K6" s="141"/>
      <c r="L6" s="76"/>
      <c r="M6" s="76"/>
      <c r="N6" s="76"/>
      <c r="O6" s="76"/>
      <c r="P6" s="77"/>
      <c r="Q6" s="224"/>
      <c r="R6" s="225"/>
      <c r="S6" s="78"/>
    </row>
    <row r="7" spans="1:19" s="81" customFormat="1" ht="32.25" customHeight="1" x14ac:dyDescent="0.25">
      <c r="A7" s="111" t="s">
        <v>152</v>
      </c>
      <c r="B7" s="111">
        <v>3</v>
      </c>
      <c r="C7" s="111" t="s">
        <v>153</v>
      </c>
      <c r="D7" s="140">
        <v>0</v>
      </c>
      <c r="E7" s="111" t="s">
        <v>154</v>
      </c>
      <c r="F7" s="113">
        <v>822.9</v>
      </c>
      <c r="G7" s="70"/>
      <c r="H7" s="72"/>
      <c r="I7" s="73"/>
      <c r="J7" s="74"/>
      <c r="K7" s="141"/>
      <c r="L7" s="76"/>
      <c r="M7" s="76"/>
      <c r="N7" s="76"/>
      <c r="O7" s="76"/>
      <c r="P7" s="77"/>
      <c r="Q7" s="224"/>
      <c r="R7" s="226"/>
      <c r="S7" s="80"/>
    </row>
    <row r="8" spans="1:19" s="81" customFormat="1" ht="47.25" customHeight="1" x14ac:dyDescent="0.25">
      <c r="A8" s="111" t="s">
        <v>155</v>
      </c>
      <c r="B8" s="111">
        <v>48</v>
      </c>
      <c r="C8" s="111" t="s">
        <v>156</v>
      </c>
      <c r="D8" s="113">
        <v>283.39999999999998</v>
      </c>
      <c r="E8" s="111" t="s">
        <v>157</v>
      </c>
      <c r="F8" s="113">
        <v>721.7</v>
      </c>
      <c r="G8" s="70"/>
      <c r="H8" s="72"/>
      <c r="I8" s="73"/>
      <c r="J8" s="74"/>
      <c r="K8" s="141"/>
      <c r="L8" s="76"/>
      <c r="M8" s="76"/>
      <c r="N8" s="76"/>
      <c r="O8" s="76"/>
      <c r="P8" s="77"/>
      <c r="Q8" s="224"/>
      <c r="R8" s="225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41"/>
      <c r="L9" s="76"/>
      <c r="M9" s="76"/>
      <c r="N9" s="76"/>
      <c r="O9" s="76"/>
      <c r="P9" s="70"/>
      <c r="Q9" s="141"/>
      <c r="R9" s="142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43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</row>
    <row r="11" spans="1:19" s="87" customFormat="1" ht="30" customHeight="1" x14ac:dyDescent="0.25">
      <c r="A11" s="219" t="s">
        <v>158</v>
      </c>
      <c r="B11" s="220"/>
      <c r="C11" s="220"/>
      <c r="D11" s="220"/>
      <c r="E11" s="221"/>
      <c r="F11" s="88" t="s">
        <v>159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9" customFormat="1" ht="30" customHeight="1" x14ac:dyDescent="0.25">
      <c r="A12" s="209" t="s">
        <v>160</v>
      </c>
      <c r="B12" s="210"/>
      <c r="C12" s="210"/>
      <c r="D12" s="210"/>
      <c r="E12" s="211"/>
      <c r="F12" s="117">
        <v>105597.76899999968</v>
      </c>
      <c r="G12" s="118"/>
    </row>
    <row r="13" spans="1:19" s="119" customFormat="1" ht="30" customHeight="1" x14ac:dyDescent="0.25">
      <c r="A13" s="209" t="s">
        <v>161</v>
      </c>
      <c r="B13" s="210"/>
      <c r="C13" s="210"/>
      <c r="D13" s="210"/>
      <c r="E13" s="211"/>
      <c r="F13" s="117">
        <v>42191.31</v>
      </c>
    </row>
    <row r="14" spans="1:19" s="119" customFormat="1" ht="30" customHeight="1" x14ac:dyDescent="0.25">
      <c r="A14" s="209" t="s">
        <v>162</v>
      </c>
      <c r="B14" s="210"/>
      <c r="C14" s="210"/>
      <c r="D14" s="210"/>
      <c r="E14" s="211"/>
      <c r="F14" s="120">
        <f>SUM(F15:F17)</f>
        <v>472777.85</v>
      </c>
    </row>
    <row r="15" spans="1:19" s="87" customFormat="1" ht="27" customHeight="1" x14ac:dyDescent="0.25">
      <c r="A15" s="216" t="s">
        <v>163</v>
      </c>
      <c r="B15" s="217"/>
      <c r="C15" s="217"/>
      <c r="D15" s="217"/>
      <c r="E15" s="218"/>
      <c r="F15" s="90">
        <f>490152.06-20674.21+600</f>
        <v>470077.85</v>
      </c>
    </row>
    <row r="16" spans="1:19" s="87" customFormat="1" ht="24.75" hidden="1" customHeight="1" x14ac:dyDescent="0.25">
      <c r="A16" s="216" t="s">
        <v>164</v>
      </c>
      <c r="B16" s="217"/>
      <c r="C16" s="217"/>
      <c r="D16" s="217"/>
      <c r="E16" s="218"/>
      <c r="F16" s="90"/>
    </row>
    <row r="17" spans="1:19" s="87" customFormat="1" ht="30" customHeight="1" x14ac:dyDescent="0.25">
      <c r="A17" s="216" t="s">
        <v>165</v>
      </c>
      <c r="B17" s="217"/>
      <c r="C17" s="217"/>
      <c r="D17" s="217"/>
      <c r="E17" s="218"/>
      <c r="F17" s="90">
        <v>2700</v>
      </c>
    </row>
    <row r="18" spans="1:19" s="119" customFormat="1" ht="30" customHeight="1" x14ac:dyDescent="0.25">
      <c r="A18" s="209" t="s">
        <v>166</v>
      </c>
      <c r="B18" s="210"/>
      <c r="C18" s="210"/>
      <c r="D18" s="210"/>
      <c r="E18" s="211"/>
      <c r="F18" s="120">
        <f>SUM(F19:F21)</f>
        <v>473503.2</v>
      </c>
    </row>
    <row r="19" spans="1:19" s="87" customFormat="1" ht="30" customHeight="1" x14ac:dyDescent="0.25">
      <c r="A19" s="216" t="s">
        <v>163</v>
      </c>
      <c r="B19" s="217"/>
      <c r="C19" s="217"/>
      <c r="D19" s="217"/>
      <c r="E19" s="218"/>
      <c r="F19" s="90">
        <f>470653.2+600</f>
        <v>471253.2</v>
      </c>
    </row>
    <row r="20" spans="1:19" s="87" customFormat="1" ht="30" hidden="1" customHeight="1" x14ac:dyDescent="0.25">
      <c r="A20" s="216" t="s">
        <v>164</v>
      </c>
      <c r="B20" s="217"/>
      <c r="C20" s="217"/>
      <c r="D20" s="217"/>
      <c r="E20" s="218"/>
      <c r="F20" s="90"/>
    </row>
    <row r="21" spans="1:19" s="91" customFormat="1" ht="30" customHeight="1" x14ac:dyDescent="0.2">
      <c r="A21" s="216" t="s">
        <v>165</v>
      </c>
      <c r="B21" s="217"/>
      <c r="C21" s="217"/>
      <c r="D21" s="217"/>
      <c r="E21" s="218"/>
      <c r="F21" s="90">
        <v>2250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21" customFormat="1" ht="30" customHeight="1" x14ac:dyDescent="0.25">
      <c r="A22" s="209" t="s">
        <v>167</v>
      </c>
      <c r="B22" s="210"/>
      <c r="C22" s="210"/>
      <c r="D22" s="210"/>
      <c r="E22" s="211"/>
      <c r="F22" s="120">
        <f>F12+F18</f>
        <v>579100.96899999969</v>
      </c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</row>
    <row r="23" spans="1:19" s="121" customFormat="1" ht="30" customHeight="1" x14ac:dyDescent="0.25">
      <c r="A23" s="209" t="s">
        <v>168</v>
      </c>
      <c r="B23" s="210"/>
      <c r="C23" s="210"/>
      <c r="D23" s="210"/>
      <c r="E23" s="211"/>
      <c r="F23" s="120">
        <f>Лист1!E92</f>
        <v>496508.54</v>
      </c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</row>
    <row r="24" spans="1:19" s="121" customFormat="1" ht="30" customHeight="1" x14ac:dyDescent="0.25">
      <c r="A24" s="209" t="s">
        <v>282</v>
      </c>
      <c r="B24" s="210"/>
      <c r="C24" s="210"/>
      <c r="D24" s="210"/>
      <c r="E24" s="211"/>
      <c r="F24" s="120">
        <f>F22-F23</f>
        <v>82592.428999999713</v>
      </c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</row>
    <row r="25" spans="1:19" s="121" customFormat="1" ht="30" customHeight="1" x14ac:dyDescent="0.25">
      <c r="A25" s="209" t="s">
        <v>170</v>
      </c>
      <c r="B25" s="210"/>
      <c r="C25" s="210"/>
      <c r="D25" s="210"/>
      <c r="E25" s="211"/>
      <c r="F25" s="117">
        <f>F13+F14-F18</f>
        <v>41465.959999999963</v>
      </c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</row>
    <row r="26" spans="1:19" s="91" customFormat="1" ht="11.45" customHeight="1" x14ac:dyDescent="0.25">
      <c r="A26" s="92"/>
      <c r="B26" s="92"/>
      <c r="C26" s="92"/>
      <c r="D26" s="92"/>
      <c r="E26" s="92"/>
      <c r="F26" s="92"/>
    </row>
    <row r="27" spans="1:19" s="93" customFormat="1" ht="64.5" customHeight="1" x14ac:dyDescent="0.2">
      <c r="A27" s="208" t="s">
        <v>171</v>
      </c>
      <c r="B27" s="208"/>
      <c r="C27" s="208"/>
      <c r="D27" s="208"/>
    </row>
    <row r="28" spans="1:19" s="65" customFormat="1" ht="21.75" customHeight="1" x14ac:dyDescent="0.25">
      <c r="A28" s="212" t="s">
        <v>172</v>
      </c>
      <c r="B28" s="212"/>
      <c r="C28" s="212"/>
      <c r="D28" s="212"/>
    </row>
    <row r="29" spans="1:19" s="65" customFormat="1" ht="22.5" customHeight="1" x14ac:dyDescent="0.25">
      <c r="A29" s="208" t="s">
        <v>44</v>
      </c>
      <c r="B29" s="208"/>
      <c r="C29" s="208"/>
      <c r="D29" s="208"/>
    </row>
    <row r="30" spans="1:19" s="65" customFormat="1" ht="22.5" customHeight="1" x14ac:dyDescent="0.25">
      <c r="A30" s="208" t="s">
        <v>45</v>
      </c>
      <c r="B30" s="208"/>
      <c r="C30" s="208"/>
      <c r="D30" s="6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7"/>
  <sheetViews>
    <sheetView view="pageBreakPreview" topLeftCell="A7" zoomScaleNormal="100" zoomScaleSheetLayoutView="100" workbookViewId="0">
      <selection activeCell="A21" sqref="A21:E21"/>
    </sheetView>
  </sheetViews>
  <sheetFormatPr defaultRowHeight="15" x14ac:dyDescent="0.25"/>
  <cols>
    <col min="1" max="1" width="57.42578125" style="144" customWidth="1"/>
    <col min="2" max="2" width="13.85546875" style="144" customWidth="1"/>
    <col min="3" max="3" width="12" style="144" customWidth="1"/>
    <col min="4" max="4" width="13.85546875" style="144" customWidth="1"/>
    <col min="5" max="5" width="14.7109375" style="144" customWidth="1"/>
    <col min="6" max="255" width="8.140625" style="144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44" customFormat="1" ht="23.25" customHeight="1" x14ac:dyDescent="0.25">
      <c r="A1" s="232"/>
      <c r="B1" s="232"/>
      <c r="C1" s="232"/>
      <c r="D1" s="232"/>
      <c r="E1" s="232"/>
    </row>
    <row r="2" spans="1:5" s="144" customFormat="1" x14ac:dyDescent="0.25">
      <c r="A2" s="232" t="s">
        <v>222</v>
      </c>
      <c r="B2" s="232"/>
      <c r="C2" s="232"/>
      <c r="D2" s="232"/>
      <c r="E2" s="232"/>
    </row>
    <row r="3" spans="1:5" s="144" customFormat="1" ht="15.75" customHeight="1" x14ac:dyDescent="0.25">
      <c r="B3" s="232" t="s">
        <v>272</v>
      </c>
      <c r="C3" s="232"/>
      <c r="D3" s="232"/>
      <c r="E3" s="232"/>
    </row>
    <row r="4" spans="1:5" s="144" customFormat="1" x14ac:dyDescent="0.25">
      <c r="A4" s="234" t="s">
        <v>223</v>
      </c>
      <c r="B4" s="234"/>
      <c r="C4" s="234"/>
      <c r="D4" s="234"/>
      <c r="E4" s="234"/>
    </row>
    <row r="5" spans="1:5" s="144" customFormat="1" x14ac:dyDescent="0.25">
      <c r="A5" s="234" t="s">
        <v>224</v>
      </c>
      <c r="B5" s="234"/>
      <c r="C5" s="234"/>
      <c r="D5" s="234"/>
      <c r="E5" s="234"/>
    </row>
    <row r="6" spans="1:5" s="144" customFormat="1" ht="26.25" customHeight="1" x14ac:dyDescent="0.25">
      <c r="A6" s="232" t="s">
        <v>225</v>
      </c>
      <c r="B6" s="232"/>
      <c r="C6" s="232"/>
      <c r="D6" s="232"/>
      <c r="E6" s="144" t="s">
        <v>283</v>
      </c>
    </row>
    <row r="7" spans="1:5" s="144" customFormat="1" x14ac:dyDescent="0.25">
      <c r="A7" s="232"/>
      <c r="B7" s="232"/>
      <c r="C7" s="232"/>
      <c r="D7" s="232"/>
      <c r="E7" s="232"/>
    </row>
    <row r="8" spans="1:5" s="144" customFormat="1" ht="28.5" customHeight="1" x14ac:dyDescent="0.25">
      <c r="A8" s="233" t="s">
        <v>273</v>
      </c>
      <c r="B8" s="233"/>
      <c r="C8" s="233"/>
      <c r="D8" s="233"/>
      <c r="E8" s="233"/>
    </row>
    <row r="9" spans="1:5" s="144" customFormat="1" ht="29.25" customHeight="1" x14ac:dyDescent="0.25">
      <c r="A9" s="233" t="s">
        <v>227</v>
      </c>
      <c r="B9" s="233"/>
      <c r="C9" s="233"/>
      <c r="D9" s="233"/>
      <c r="E9" s="233"/>
    </row>
    <row r="10" spans="1:5" s="144" customFormat="1" ht="30" customHeight="1" x14ac:dyDescent="0.25">
      <c r="A10" s="233" t="s">
        <v>228</v>
      </c>
      <c r="B10" s="233"/>
      <c r="C10" s="233"/>
      <c r="D10" s="233"/>
      <c r="E10" s="233"/>
    </row>
    <row r="11" spans="1:5" s="144" customFormat="1" ht="30" customHeight="1" x14ac:dyDescent="0.25">
      <c r="A11" s="233" t="s">
        <v>229</v>
      </c>
      <c r="B11" s="233"/>
      <c r="C11" s="233"/>
      <c r="D11" s="233"/>
      <c r="E11" s="233"/>
    </row>
    <row r="12" spans="1:5" s="144" customFormat="1" ht="29.25" customHeight="1" x14ac:dyDescent="0.25">
      <c r="A12" s="233" t="s">
        <v>230</v>
      </c>
      <c r="B12" s="233"/>
      <c r="C12" s="233"/>
      <c r="D12" s="233"/>
      <c r="E12" s="233"/>
    </row>
    <row r="13" spans="1:5" s="144" customFormat="1" ht="28.5" customHeight="1" x14ac:dyDescent="0.25">
      <c r="A13" s="233" t="s">
        <v>231</v>
      </c>
      <c r="B13" s="233"/>
      <c r="C13" s="233"/>
      <c r="D13" s="233"/>
      <c r="E13" s="233"/>
    </row>
    <row r="14" spans="1:5" s="144" customFormat="1" ht="15.75" customHeight="1" x14ac:dyDescent="0.25">
      <c r="A14" s="232"/>
      <c r="B14" s="232"/>
      <c r="C14" s="232"/>
      <c r="D14" s="232"/>
      <c r="E14" s="232"/>
    </row>
    <row r="15" spans="1:5" s="144" customFormat="1" ht="135" x14ac:dyDescent="0.25">
      <c r="A15" s="145" t="s">
        <v>2</v>
      </c>
      <c r="B15" s="146" t="s">
        <v>233</v>
      </c>
      <c r="C15" s="146" t="s">
        <v>0</v>
      </c>
      <c r="D15" s="146" t="s">
        <v>232</v>
      </c>
      <c r="E15" s="146" t="s">
        <v>1</v>
      </c>
    </row>
    <row r="16" spans="1:5" s="144" customFormat="1" x14ac:dyDescent="0.25">
      <c r="A16" s="155" t="s">
        <v>8</v>
      </c>
      <c r="B16" s="147"/>
      <c r="C16" s="147"/>
      <c r="D16" s="147"/>
      <c r="E16" s="147"/>
    </row>
    <row r="17" spans="1:5" s="144" customFormat="1" x14ac:dyDescent="0.25">
      <c r="A17" s="145" t="s">
        <v>54</v>
      </c>
      <c r="B17" s="148" t="s">
        <v>21</v>
      </c>
      <c r="C17" s="148" t="s">
        <v>11</v>
      </c>
      <c r="D17" s="148">
        <v>0.13</v>
      </c>
      <c r="E17" s="148">
        <v>4238.05</v>
      </c>
    </row>
    <row r="18" spans="1:5" s="144" customFormat="1" ht="28.5" x14ac:dyDescent="0.25">
      <c r="A18" s="155" t="s">
        <v>234</v>
      </c>
      <c r="B18" s="147"/>
      <c r="C18" s="147"/>
      <c r="D18" s="147"/>
      <c r="E18" s="147"/>
    </row>
    <row r="19" spans="1:5" s="144" customFormat="1" x14ac:dyDescent="0.25">
      <c r="A19" s="145" t="s">
        <v>284</v>
      </c>
      <c r="B19" s="148" t="s">
        <v>22</v>
      </c>
      <c r="C19" s="148" t="s">
        <v>12</v>
      </c>
      <c r="D19" s="148">
        <f>E19</f>
        <v>243.95</v>
      </c>
      <c r="E19" s="148">
        <v>243.95</v>
      </c>
    </row>
    <row r="20" spans="1:5" s="144" customFormat="1" x14ac:dyDescent="0.25">
      <c r="A20" s="145" t="s">
        <v>285</v>
      </c>
      <c r="B20" s="148" t="s">
        <v>22</v>
      </c>
      <c r="C20" s="148" t="s">
        <v>12</v>
      </c>
      <c r="D20" s="148">
        <f t="shared" ref="D20:D32" si="0">E20</f>
        <v>6801.6</v>
      </c>
      <c r="E20" s="148">
        <v>6801.6</v>
      </c>
    </row>
    <row r="21" spans="1:5" s="144" customFormat="1" ht="30" x14ac:dyDescent="0.25">
      <c r="A21" s="145" t="s">
        <v>177</v>
      </c>
      <c r="B21" s="148" t="s">
        <v>22</v>
      </c>
      <c r="C21" s="148" t="s">
        <v>82</v>
      </c>
      <c r="D21" s="148">
        <f t="shared" si="0"/>
        <v>1298.8800000000001</v>
      </c>
      <c r="E21" s="148">
        <v>1298.8800000000001</v>
      </c>
    </row>
    <row r="22" spans="1:5" s="144" customFormat="1" ht="30" x14ac:dyDescent="0.25">
      <c r="A22" s="145" t="s">
        <v>286</v>
      </c>
      <c r="B22" s="148" t="s">
        <v>22</v>
      </c>
      <c r="C22" s="148" t="s">
        <v>82</v>
      </c>
      <c r="D22" s="148">
        <f t="shared" si="0"/>
        <v>1157.23</v>
      </c>
      <c r="E22" s="148">
        <v>1157.23</v>
      </c>
    </row>
    <row r="23" spans="1:5" s="144" customFormat="1" ht="30" x14ac:dyDescent="0.25">
      <c r="A23" s="145" t="s">
        <v>287</v>
      </c>
      <c r="B23" s="148">
        <v>0.09</v>
      </c>
      <c r="C23" s="148" t="s">
        <v>17</v>
      </c>
      <c r="D23" s="148">
        <f>E23/B23</f>
        <v>3273.7777777777778</v>
      </c>
      <c r="E23" s="148">
        <v>294.64</v>
      </c>
    </row>
    <row r="24" spans="1:5" s="144" customFormat="1" x14ac:dyDescent="0.25">
      <c r="A24" s="145" t="s">
        <v>288</v>
      </c>
      <c r="B24" s="148">
        <v>1</v>
      </c>
      <c r="C24" s="148" t="s">
        <v>13</v>
      </c>
      <c r="D24" s="148">
        <f t="shared" si="0"/>
        <v>4797.4799999999996</v>
      </c>
      <c r="E24" s="148">
        <v>4797.4799999999996</v>
      </c>
    </row>
    <row r="25" spans="1:5" s="144" customFormat="1" x14ac:dyDescent="0.25">
      <c r="A25" s="145" t="s">
        <v>236</v>
      </c>
      <c r="B25" s="148" t="s">
        <v>218</v>
      </c>
      <c r="C25" s="148" t="s">
        <v>12</v>
      </c>
      <c r="D25" s="148">
        <f t="shared" si="0"/>
        <v>164632.01999999999</v>
      </c>
      <c r="E25" s="148">
        <v>164632.01999999999</v>
      </c>
    </row>
    <row r="26" spans="1:5" s="144" customFormat="1" x14ac:dyDescent="0.25">
      <c r="A26" s="145" t="s">
        <v>237</v>
      </c>
      <c r="B26" s="148" t="s">
        <v>218</v>
      </c>
      <c r="C26" s="148" t="s">
        <v>12</v>
      </c>
      <c r="D26" s="148">
        <f t="shared" si="0"/>
        <v>1901.79</v>
      </c>
      <c r="E26" s="148">
        <v>1901.79</v>
      </c>
    </row>
    <row r="27" spans="1:5" s="144" customFormat="1" x14ac:dyDescent="0.25">
      <c r="A27" s="155" t="s">
        <v>289</v>
      </c>
      <c r="B27" s="147"/>
      <c r="C27" s="147"/>
      <c r="D27" s="148"/>
      <c r="E27" s="147"/>
    </row>
    <row r="28" spans="1:5" s="144" customFormat="1" x14ac:dyDescent="0.25">
      <c r="A28" s="145" t="s">
        <v>290</v>
      </c>
      <c r="B28" s="148" t="s">
        <v>217</v>
      </c>
      <c r="C28" s="148" t="s">
        <v>11</v>
      </c>
      <c r="D28" s="148">
        <f t="shared" si="0"/>
        <v>1299.06</v>
      </c>
      <c r="E28" s="148">
        <v>1299.06</v>
      </c>
    </row>
    <row r="29" spans="1:5" s="144" customFormat="1" ht="28.5" x14ac:dyDescent="0.25">
      <c r="A29" s="155" t="s">
        <v>93</v>
      </c>
      <c r="B29" s="147"/>
      <c r="C29" s="147"/>
      <c r="D29" s="148"/>
      <c r="E29" s="147"/>
    </row>
    <row r="30" spans="1:5" s="144" customFormat="1" ht="30" x14ac:dyDescent="0.25">
      <c r="A30" s="145" t="s">
        <v>180</v>
      </c>
      <c r="B30" s="148" t="s">
        <v>22</v>
      </c>
      <c r="C30" s="148" t="s">
        <v>11</v>
      </c>
      <c r="D30" s="148">
        <f t="shared" si="0"/>
        <v>26179.63</v>
      </c>
      <c r="E30" s="148">
        <v>26179.63</v>
      </c>
    </row>
    <row r="31" spans="1:5" s="144" customFormat="1" x14ac:dyDescent="0.25">
      <c r="A31" s="155" t="s">
        <v>94</v>
      </c>
      <c r="B31" s="147"/>
      <c r="C31" s="147"/>
      <c r="D31" s="148"/>
      <c r="E31" s="147"/>
    </row>
    <row r="32" spans="1:5" s="144" customFormat="1" x14ac:dyDescent="0.25">
      <c r="A32" s="145" t="s">
        <v>181</v>
      </c>
      <c r="B32" s="148" t="s">
        <v>217</v>
      </c>
      <c r="C32" s="148" t="s">
        <v>239</v>
      </c>
      <c r="D32" s="148">
        <f t="shared" si="0"/>
        <v>10850</v>
      </c>
      <c r="E32" s="148">
        <v>10850</v>
      </c>
    </row>
    <row r="33" spans="1:5" s="144" customFormat="1" ht="28.5" x14ac:dyDescent="0.25">
      <c r="A33" s="155" t="s">
        <v>240</v>
      </c>
      <c r="B33" s="147"/>
      <c r="C33" s="147"/>
      <c r="D33" s="147"/>
      <c r="E33" s="147"/>
    </row>
    <row r="34" spans="1:5" s="144" customFormat="1" ht="30" x14ac:dyDescent="0.25">
      <c r="A34" s="145" t="s">
        <v>291</v>
      </c>
      <c r="B34" s="148">
        <v>1</v>
      </c>
      <c r="C34" s="148" t="s">
        <v>13</v>
      </c>
      <c r="D34" s="148">
        <f>E34/B34</f>
        <v>618.30999999999995</v>
      </c>
      <c r="E34" s="148">
        <v>618.30999999999995</v>
      </c>
    </row>
    <row r="35" spans="1:5" s="144" customFormat="1" x14ac:dyDescent="0.25">
      <c r="A35" s="145" t="s">
        <v>292</v>
      </c>
      <c r="B35" s="148">
        <v>1</v>
      </c>
      <c r="C35" s="148" t="s">
        <v>15</v>
      </c>
      <c r="D35" s="148">
        <f t="shared" ref="D35:D78" si="1">E35/B35</f>
        <v>724.61</v>
      </c>
      <c r="E35" s="148">
        <v>724.61</v>
      </c>
    </row>
    <row r="36" spans="1:5" s="144" customFormat="1" ht="30" x14ac:dyDescent="0.25">
      <c r="A36" s="145" t="s">
        <v>293</v>
      </c>
      <c r="B36" s="148" t="s">
        <v>22</v>
      </c>
      <c r="C36" s="148" t="s">
        <v>16</v>
      </c>
      <c r="D36" s="148">
        <f>E36</f>
        <v>3666.14</v>
      </c>
      <c r="E36" s="148">
        <v>3666.14</v>
      </c>
    </row>
    <row r="37" spans="1:5" s="144" customFormat="1" ht="30" x14ac:dyDescent="0.25">
      <c r="A37" s="145" t="s">
        <v>294</v>
      </c>
      <c r="B37" s="148">
        <v>0.01</v>
      </c>
      <c r="C37" s="148" t="s">
        <v>17</v>
      </c>
      <c r="D37" s="148">
        <f t="shared" si="1"/>
        <v>30407</v>
      </c>
      <c r="E37" s="148">
        <v>304.07</v>
      </c>
    </row>
    <row r="38" spans="1:5" s="144" customFormat="1" ht="30" x14ac:dyDescent="0.25">
      <c r="A38" s="145" t="s">
        <v>295</v>
      </c>
      <c r="B38" s="148">
        <v>0.05</v>
      </c>
      <c r="C38" s="148" t="s">
        <v>15</v>
      </c>
      <c r="D38" s="148">
        <f t="shared" si="1"/>
        <v>73469.399999999994</v>
      </c>
      <c r="E38" s="148">
        <v>3673.47</v>
      </c>
    </row>
    <row r="39" spans="1:5" s="144" customFormat="1" ht="30" x14ac:dyDescent="0.25">
      <c r="A39" s="145" t="s">
        <v>296</v>
      </c>
      <c r="B39" s="148">
        <v>0.05</v>
      </c>
      <c r="C39" s="148" t="s">
        <v>15</v>
      </c>
      <c r="D39" s="148">
        <f t="shared" si="1"/>
        <v>38687.599999999999</v>
      </c>
      <c r="E39" s="148">
        <v>1934.38</v>
      </c>
    </row>
    <row r="40" spans="1:5" s="144" customFormat="1" x14ac:dyDescent="0.25">
      <c r="A40" s="145" t="s">
        <v>241</v>
      </c>
      <c r="B40" s="148">
        <v>1</v>
      </c>
      <c r="C40" s="148" t="s">
        <v>13</v>
      </c>
      <c r="D40" s="148">
        <f t="shared" si="1"/>
        <v>380.92</v>
      </c>
      <c r="E40" s="148">
        <v>380.92</v>
      </c>
    </row>
    <row r="41" spans="1:5" s="144" customFormat="1" x14ac:dyDescent="0.25">
      <c r="A41" s="145" t="s">
        <v>297</v>
      </c>
      <c r="B41" s="148">
        <v>15.268000000000001</v>
      </c>
      <c r="C41" s="148" t="s">
        <v>322</v>
      </c>
      <c r="D41" s="148">
        <f t="shared" si="1"/>
        <v>205.60387739062088</v>
      </c>
      <c r="E41" s="148">
        <v>3139.16</v>
      </c>
    </row>
    <row r="42" spans="1:5" s="144" customFormat="1" ht="30" x14ac:dyDescent="0.25">
      <c r="A42" s="145" t="s">
        <v>298</v>
      </c>
      <c r="B42" s="148">
        <v>0.11</v>
      </c>
      <c r="C42" s="148" t="s">
        <v>15</v>
      </c>
      <c r="D42" s="148">
        <f t="shared" si="1"/>
        <v>108355.36363636363</v>
      </c>
      <c r="E42" s="148">
        <v>11919.09</v>
      </c>
    </row>
    <row r="43" spans="1:5" s="144" customFormat="1" ht="30" x14ac:dyDescent="0.25">
      <c r="A43" s="145" t="s">
        <v>209</v>
      </c>
      <c r="B43" s="148">
        <v>1</v>
      </c>
      <c r="C43" s="148" t="s">
        <v>115</v>
      </c>
      <c r="D43" s="148">
        <f t="shared" si="1"/>
        <v>1182.77</v>
      </c>
      <c r="E43" s="148">
        <v>1182.77</v>
      </c>
    </row>
    <row r="44" spans="1:5" s="144" customFormat="1" x14ac:dyDescent="0.25">
      <c r="A44" s="145" t="s">
        <v>210</v>
      </c>
      <c r="B44" s="148">
        <v>0.01</v>
      </c>
      <c r="C44" s="148" t="s">
        <v>17</v>
      </c>
      <c r="D44" s="148">
        <f t="shared" si="1"/>
        <v>57439</v>
      </c>
      <c r="E44" s="148">
        <v>574.39</v>
      </c>
    </row>
    <row r="45" spans="1:5" s="144" customFormat="1" x14ac:dyDescent="0.25">
      <c r="A45" s="145" t="s">
        <v>299</v>
      </c>
      <c r="B45" s="148">
        <v>0.26</v>
      </c>
      <c r="C45" s="148" t="s">
        <v>300</v>
      </c>
      <c r="D45" s="148">
        <f t="shared" si="1"/>
        <v>3965.7692307692305</v>
      </c>
      <c r="E45" s="148">
        <v>1031.0999999999999</v>
      </c>
    </row>
    <row r="46" spans="1:5" s="144" customFormat="1" x14ac:dyDescent="0.25">
      <c r="A46" s="145" t="s">
        <v>301</v>
      </c>
      <c r="B46" s="148">
        <v>1</v>
      </c>
      <c r="C46" s="148" t="s">
        <v>107</v>
      </c>
      <c r="D46" s="148">
        <f t="shared" si="1"/>
        <v>101.47</v>
      </c>
      <c r="E46" s="148">
        <v>101.47</v>
      </c>
    </row>
    <row r="47" spans="1:5" s="144" customFormat="1" x14ac:dyDescent="0.25">
      <c r="A47" s="145" t="s">
        <v>58</v>
      </c>
      <c r="B47" s="148">
        <v>1</v>
      </c>
      <c r="C47" s="148" t="s">
        <v>14</v>
      </c>
      <c r="D47" s="148">
        <f t="shared" si="1"/>
        <v>1012.36</v>
      </c>
      <c r="E47" s="148">
        <v>1012.36</v>
      </c>
    </row>
    <row r="48" spans="1:5" s="144" customFormat="1" ht="30" x14ac:dyDescent="0.25">
      <c r="A48" s="145" t="s">
        <v>104</v>
      </c>
      <c r="B48" s="148">
        <v>1</v>
      </c>
      <c r="C48" s="148" t="s">
        <v>108</v>
      </c>
      <c r="D48" s="148">
        <f t="shared" si="1"/>
        <v>669.46</v>
      </c>
      <c r="E48" s="148">
        <v>669.46</v>
      </c>
    </row>
    <row r="49" spans="1:5" s="144" customFormat="1" x14ac:dyDescent="0.25">
      <c r="A49" s="145" t="s">
        <v>302</v>
      </c>
      <c r="B49" s="148">
        <v>0.17</v>
      </c>
      <c r="C49" s="148" t="s">
        <v>16</v>
      </c>
      <c r="D49" s="148">
        <f t="shared" si="1"/>
        <v>1813.705882352941</v>
      </c>
      <c r="E49" s="148">
        <v>308.33</v>
      </c>
    </row>
    <row r="50" spans="1:5" s="144" customFormat="1" x14ac:dyDescent="0.25">
      <c r="A50" s="145" t="s">
        <v>303</v>
      </c>
      <c r="B50" s="148">
        <v>0.54</v>
      </c>
      <c r="C50" s="148" t="s">
        <v>16</v>
      </c>
      <c r="D50" s="148">
        <f t="shared" si="1"/>
        <v>2009.7037037037037</v>
      </c>
      <c r="E50" s="148">
        <v>1085.24</v>
      </c>
    </row>
    <row r="51" spans="1:5" s="144" customFormat="1" x14ac:dyDescent="0.25">
      <c r="A51" s="145" t="s">
        <v>304</v>
      </c>
      <c r="B51" s="148">
        <v>1</v>
      </c>
      <c r="C51" s="148" t="s">
        <v>305</v>
      </c>
      <c r="D51" s="148">
        <f t="shared" si="1"/>
        <v>1101.94</v>
      </c>
      <c r="E51" s="148">
        <v>1101.94</v>
      </c>
    </row>
    <row r="52" spans="1:5" s="144" customFormat="1" ht="30" x14ac:dyDescent="0.25">
      <c r="A52" s="145" t="s">
        <v>306</v>
      </c>
      <c r="B52" s="148">
        <v>0.2</v>
      </c>
      <c r="C52" s="148" t="s">
        <v>16</v>
      </c>
      <c r="D52" s="148">
        <f t="shared" si="1"/>
        <v>4049.3999999999996</v>
      </c>
      <c r="E52" s="148">
        <v>809.88</v>
      </c>
    </row>
    <row r="53" spans="1:5" s="144" customFormat="1" x14ac:dyDescent="0.25">
      <c r="A53" s="145" t="s">
        <v>75</v>
      </c>
      <c r="B53" s="148">
        <v>0.06</v>
      </c>
      <c r="C53" s="148" t="s">
        <v>76</v>
      </c>
      <c r="D53" s="148">
        <f t="shared" si="1"/>
        <v>30929.166666666668</v>
      </c>
      <c r="E53" s="148">
        <v>1855.75</v>
      </c>
    </row>
    <row r="54" spans="1:5" s="144" customFormat="1" ht="30" x14ac:dyDescent="0.25">
      <c r="A54" s="145" t="s">
        <v>59</v>
      </c>
      <c r="B54" s="148">
        <v>3.6480000000000001</v>
      </c>
      <c r="C54" s="148" t="s">
        <v>16</v>
      </c>
      <c r="D54" s="148">
        <f t="shared" si="1"/>
        <v>2018.8349780701753</v>
      </c>
      <c r="E54" s="148">
        <v>7364.71</v>
      </c>
    </row>
    <row r="55" spans="1:5" s="144" customFormat="1" x14ac:dyDescent="0.25">
      <c r="A55" s="145" t="s">
        <v>307</v>
      </c>
      <c r="B55" s="148">
        <v>1</v>
      </c>
      <c r="C55" s="148" t="s">
        <v>13</v>
      </c>
      <c r="D55" s="148">
        <f t="shared" si="1"/>
        <v>315.05</v>
      </c>
      <c r="E55" s="148">
        <v>315.05</v>
      </c>
    </row>
    <row r="56" spans="1:5" s="144" customFormat="1" x14ac:dyDescent="0.25">
      <c r="A56" s="145" t="s">
        <v>77</v>
      </c>
      <c r="B56" s="148">
        <v>0.28000000000000003</v>
      </c>
      <c r="C56" s="148" t="s">
        <v>15</v>
      </c>
      <c r="D56" s="148">
        <f t="shared" si="1"/>
        <v>17012.785714285714</v>
      </c>
      <c r="E56" s="148">
        <v>4763.58</v>
      </c>
    </row>
    <row r="57" spans="1:5" s="144" customFormat="1" ht="30" x14ac:dyDescent="0.25">
      <c r="A57" s="145" t="s">
        <v>62</v>
      </c>
      <c r="B57" s="148">
        <v>4</v>
      </c>
      <c r="C57" s="148" t="s">
        <v>18</v>
      </c>
      <c r="D57" s="148">
        <f t="shared" si="1"/>
        <v>252.17250000000001</v>
      </c>
      <c r="E57" s="148">
        <v>1008.69</v>
      </c>
    </row>
    <row r="58" spans="1:5" s="144" customFormat="1" x14ac:dyDescent="0.25">
      <c r="A58" s="145" t="s">
        <v>308</v>
      </c>
      <c r="B58" s="148">
        <v>1</v>
      </c>
      <c r="C58" s="148" t="s">
        <v>107</v>
      </c>
      <c r="D58" s="148">
        <f t="shared" si="1"/>
        <v>81.48</v>
      </c>
      <c r="E58" s="148">
        <v>81.48</v>
      </c>
    </row>
    <row r="59" spans="1:5" s="144" customFormat="1" x14ac:dyDescent="0.25">
      <c r="A59" s="145" t="s">
        <v>248</v>
      </c>
      <c r="B59" s="148">
        <v>1</v>
      </c>
      <c r="C59" s="148" t="s">
        <v>13</v>
      </c>
      <c r="D59" s="148">
        <f t="shared" si="1"/>
        <v>7183.98</v>
      </c>
      <c r="E59" s="148">
        <v>7183.98</v>
      </c>
    </row>
    <row r="60" spans="1:5" s="144" customFormat="1" x14ac:dyDescent="0.25">
      <c r="A60" s="145" t="s">
        <v>309</v>
      </c>
      <c r="B60" s="148" t="s">
        <v>22</v>
      </c>
      <c r="C60" s="148" t="s">
        <v>11</v>
      </c>
      <c r="D60" s="148">
        <f>E60</f>
        <v>4600</v>
      </c>
      <c r="E60" s="148">
        <v>4600</v>
      </c>
    </row>
    <row r="61" spans="1:5" s="144" customFormat="1" x14ac:dyDescent="0.25">
      <c r="A61" s="145" t="s">
        <v>185</v>
      </c>
      <c r="B61" s="148">
        <v>1</v>
      </c>
      <c r="C61" s="148" t="s">
        <v>14</v>
      </c>
      <c r="D61" s="148">
        <f>E61</f>
        <v>11647.16</v>
      </c>
      <c r="E61" s="148">
        <v>11647.16</v>
      </c>
    </row>
    <row r="62" spans="1:5" s="144" customFormat="1" ht="30" x14ac:dyDescent="0.25">
      <c r="A62" s="145" t="s">
        <v>250</v>
      </c>
      <c r="B62" s="148">
        <v>1</v>
      </c>
      <c r="C62" s="148" t="s">
        <v>19</v>
      </c>
      <c r="D62" s="148">
        <f t="shared" si="1"/>
        <v>868.12</v>
      </c>
      <c r="E62" s="148">
        <v>868.12</v>
      </c>
    </row>
    <row r="63" spans="1:5" s="144" customFormat="1" x14ac:dyDescent="0.25">
      <c r="A63" s="145" t="s">
        <v>251</v>
      </c>
      <c r="B63" s="148">
        <v>0.01</v>
      </c>
      <c r="C63" s="148" t="s">
        <v>19</v>
      </c>
      <c r="D63" s="148">
        <f t="shared" si="1"/>
        <v>30424</v>
      </c>
      <c r="E63" s="148">
        <v>304.24</v>
      </c>
    </row>
    <row r="64" spans="1:5" s="144" customFormat="1" x14ac:dyDescent="0.25">
      <c r="A64" s="145" t="s">
        <v>65</v>
      </c>
      <c r="B64" s="148">
        <v>32</v>
      </c>
      <c r="C64" s="148" t="s">
        <v>19</v>
      </c>
      <c r="D64" s="148">
        <f t="shared" si="1"/>
        <v>299.91125</v>
      </c>
      <c r="E64" s="148">
        <v>9597.16</v>
      </c>
    </row>
    <row r="65" spans="1:5" s="144" customFormat="1" ht="28.5" x14ac:dyDescent="0.25">
      <c r="A65" s="155" t="s">
        <v>252</v>
      </c>
      <c r="B65" s="147"/>
      <c r="C65" s="147"/>
      <c r="D65" s="148"/>
      <c r="E65" s="147"/>
    </row>
    <row r="66" spans="1:5" s="144" customFormat="1" ht="30" x14ac:dyDescent="0.25">
      <c r="A66" s="145" t="s">
        <v>310</v>
      </c>
      <c r="B66" s="148">
        <v>0.01</v>
      </c>
      <c r="C66" s="148" t="s">
        <v>17</v>
      </c>
      <c r="D66" s="148">
        <f t="shared" si="1"/>
        <v>42259</v>
      </c>
      <c r="E66" s="148">
        <v>422.59</v>
      </c>
    </row>
    <row r="67" spans="1:5" s="144" customFormat="1" ht="30" x14ac:dyDescent="0.25">
      <c r="A67" s="145" t="s">
        <v>311</v>
      </c>
      <c r="B67" s="148">
        <v>0.02</v>
      </c>
      <c r="C67" s="148" t="s">
        <v>17</v>
      </c>
      <c r="D67" s="148">
        <f t="shared" si="1"/>
        <v>145645</v>
      </c>
      <c r="E67" s="148">
        <v>2912.9</v>
      </c>
    </row>
    <row r="68" spans="1:5" s="144" customFormat="1" ht="30" x14ac:dyDescent="0.25">
      <c r="A68" s="145" t="s">
        <v>293</v>
      </c>
      <c r="B68" s="148" t="s">
        <v>22</v>
      </c>
      <c r="C68" s="148" t="s">
        <v>16</v>
      </c>
      <c r="D68" s="148">
        <f>E68</f>
        <v>3042.41</v>
      </c>
      <c r="E68" s="148">
        <v>3042.41</v>
      </c>
    </row>
    <row r="69" spans="1:5" s="144" customFormat="1" x14ac:dyDescent="0.25">
      <c r="A69" s="145" t="s">
        <v>125</v>
      </c>
      <c r="B69" s="148">
        <v>0.24</v>
      </c>
      <c r="C69" s="148" t="s">
        <v>17</v>
      </c>
      <c r="D69" s="148">
        <f t="shared" si="1"/>
        <v>4636.0000000000009</v>
      </c>
      <c r="E69" s="148">
        <v>1112.6400000000001</v>
      </c>
    </row>
    <row r="70" spans="1:5" s="144" customFormat="1" x14ac:dyDescent="0.25">
      <c r="A70" s="145" t="s">
        <v>128</v>
      </c>
      <c r="B70" s="148">
        <v>0.01</v>
      </c>
      <c r="C70" s="148" t="s">
        <v>17</v>
      </c>
      <c r="D70" s="148">
        <f t="shared" si="1"/>
        <v>59453.999999999993</v>
      </c>
      <c r="E70" s="148">
        <v>594.54</v>
      </c>
    </row>
    <row r="71" spans="1:5" s="144" customFormat="1" x14ac:dyDescent="0.25">
      <c r="A71" s="145" t="s">
        <v>312</v>
      </c>
      <c r="B71" s="148">
        <v>2.1999999999999999E-2</v>
      </c>
      <c r="C71" s="148" t="s">
        <v>15</v>
      </c>
      <c r="D71" s="148">
        <f t="shared" si="1"/>
        <v>80208.181818181823</v>
      </c>
      <c r="E71" s="148">
        <v>1764.58</v>
      </c>
    </row>
    <row r="72" spans="1:5" s="144" customFormat="1" x14ac:dyDescent="0.25">
      <c r="A72" s="145" t="s">
        <v>313</v>
      </c>
      <c r="B72" s="148">
        <v>1.0999999999999999E-2</v>
      </c>
      <c r="C72" s="148" t="s">
        <v>15</v>
      </c>
      <c r="D72" s="148">
        <f t="shared" si="1"/>
        <v>52506.363636363647</v>
      </c>
      <c r="E72" s="148">
        <v>577.57000000000005</v>
      </c>
    </row>
    <row r="73" spans="1:5" s="144" customFormat="1" x14ac:dyDescent="0.25">
      <c r="A73" s="145" t="s">
        <v>121</v>
      </c>
      <c r="B73" s="148">
        <v>0.2</v>
      </c>
      <c r="C73" s="148" t="s">
        <v>120</v>
      </c>
      <c r="D73" s="148">
        <f t="shared" si="1"/>
        <v>2322.5499999999997</v>
      </c>
      <c r="E73" s="148">
        <v>464.51</v>
      </c>
    </row>
    <row r="74" spans="1:5" s="144" customFormat="1" x14ac:dyDescent="0.25">
      <c r="A74" s="145" t="s">
        <v>314</v>
      </c>
      <c r="B74" s="148">
        <v>0.05</v>
      </c>
      <c r="C74" s="148" t="s">
        <v>76</v>
      </c>
      <c r="D74" s="148">
        <f t="shared" si="1"/>
        <v>31930.799999999999</v>
      </c>
      <c r="E74" s="148">
        <v>1596.54</v>
      </c>
    </row>
    <row r="75" spans="1:5" s="144" customFormat="1" ht="30" x14ac:dyDescent="0.25">
      <c r="A75" s="145" t="s">
        <v>66</v>
      </c>
      <c r="B75" s="148">
        <v>1.8280000000000001</v>
      </c>
      <c r="C75" s="148" t="s">
        <v>16</v>
      </c>
      <c r="D75" s="148">
        <f t="shared" si="1"/>
        <v>2021.7943107221006</v>
      </c>
      <c r="E75" s="148">
        <v>3695.84</v>
      </c>
    </row>
    <row r="76" spans="1:5" s="144" customFormat="1" ht="30" x14ac:dyDescent="0.25">
      <c r="A76" s="145" t="s">
        <v>194</v>
      </c>
      <c r="B76" s="148">
        <v>1.8280000000000001</v>
      </c>
      <c r="C76" s="148" t="s">
        <v>16</v>
      </c>
      <c r="D76" s="148">
        <f t="shared" si="1"/>
        <v>2007.9649890590808</v>
      </c>
      <c r="E76" s="148">
        <v>3670.56</v>
      </c>
    </row>
    <row r="77" spans="1:5" s="144" customFormat="1" x14ac:dyDescent="0.25">
      <c r="A77" s="145" t="s">
        <v>315</v>
      </c>
      <c r="B77" s="148">
        <v>140</v>
      </c>
      <c r="C77" s="148" t="s">
        <v>67</v>
      </c>
      <c r="D77" s="148">
        <f t="shared" si="1"/>
        <v>61.495071428571428</v>
      </c>
      <c r="E77" s="148">
        <v>8609.31</v>
      </c>
    </row>
    <row r="78" spans="1:5" s="144" customFormat="1" ht="30" x14ac:dyDescent="0.25">
      <c r="A78" s="145" t="s">
        <v>122</v>
      </c>
      <c r="B78" s="148">
        <v>180</v>
      </c>
      <c r="C78" s="148" t="s">
        <v>114</v>
      </c>
      <c r="D78" s="148">
        <f t="shared" si="1"/>
        <v>58.173277777777784</v>
      </c>
      <c r="E78" s="148">
        <v>10471.19</v>
      </c>
    </row>
    <row r="79" spans="1:5" s="144" customFormat="1" x14ac:dyDescent="0.25">
      <c r="A79" s="145" t="s">
        <v>198</v>
      </c>
      <c r="B79" s="148" t="s">
        <v>323</v>
      </c>
      <c r="C79" s="148" t="s">
        <v>16</v>
      </c>
      <c r="D79" s="148">
        <f>E79</f>
        <v>2185.62</v>
      </c>
      <c r="E79" s="148">
        <v>2185.62</v>
      </c>
    </row>
    <row r="80" spans="1:5" s="144" customFormat="1" ht="28.5" x14ac:dyDescent="0.25">
      <c r="A80" s="155" t="s">
        <v>38</v>
      </c>
      <c r="B80" s="147"/>
      <c r="C80" s="147"/>
      <c r="D80" s="147"/>
      <c r="E80" s="147"/>
    </row>
    <row r="81" spans="1:5" s="144" customFormat="1" ht="30" x14ac:dyDescent="0.25">
      <c r="A81" s="145" t="s">
        <v>57</v>
      </c>
      <c r="B81" s="148" t="s">
        <v>217</v>
      </c>
      <c r="C81" s="148" t="s">
        <v>11</v>
      </c>
      <c r="D81" s="148">
        <f>E81</f>
        <v>8981.31</v>
      </c>
      <c r="E81" s="148">
        <v>8981.31</v>
      </c>
    </row>
    <row r="82" spans="1:5" s="144" customFormat="1" x14ac:dyDescent="0.25">
      <c r="A82" s="155" t="s">
        <v>79</v>
      </c>
      <c r="B82" s="147"/>
      <c r="C82" s="147"/>
      <c r="D82" s="148"/>
      <c r="E82" s="147"/>
    </row>
    <row r="83" spans="1:5" s="144" customFormat="1" x14ac:dyDescent="0.25">
      <c r="A83" s="145" t="s">
        <v>80</v>
      </c>
      <c r="B83" s="148" t="s">
        <v>217</v>
      </c>
      <c r="C83" s="148" t="s">
        <v>11</v>
      </c>
      <c r="D83" s="148">
        <f t="shared" ref="D83:D89" si="2">E83</f>
        <v>21600</v>
      </c>
      <c r="E83" s="148">
        <v>21600</v>
      </c>
    </row>
    <row r="84" spans="1:5" s="144" customFormat="1" ht="42.75" x14ac:dyDescent="0.25">
      <c r="A84" s="155" t="s">
        <v>316</v>
      </c>
      <c r="B84" s="147"/>
      <c r="C84" s="147"/>
      <c r="D84" s="148"/>
      <c r="E84" s="147"/>
    </row>
    <row r="85" spans="1:5" s="144" customFormat="1" x14ac:dyDescent="0.25">
      <c r="A85" s="145" t="s">
        <v>202</v>
      </c>
      <c r="B85" s="148" t="s">
        <v>22</v>
      </c>
      <c r="C85" s="148" t="s">
        <v>11</v>
      </c>
      <c r="D85" s="148">
        <f t="shared" si="2"/>
        <v>679.63</v>
      </c>
      <c r="E85" s="148">
        <v>679.63</v>
      </c>
    </row>
    <row r="86" spans="1:5" s="144" customFormat="1" ht="30" x14ac:dyDescent="0.25">
      <c r="A86" s="145" t="s">
        <v>317</v>
      </c>
      <c r="B86" s="148" t="s">
        <v>22</v>
      </c>
      <c r="C86" s="148" t="s">
        <v>11</v>
      </c>
      <c r="D86" s="148">
        <f t="shared" si="2"/>
        <v>1467.02</v>
      </c>
      <c r="E86" s="148">
        <v>1467.02</v>
      </c>
    </row>
    <row r="87" spans="1:5" s="144" customFormat="1" x14ac:dyDescent="0.25">
      <c r="A87" s="155" t="s">
        <v>318</v>
      </c>
      <c r="B87" s="147"/>
      <c r="C87" s="147"/>
      <c r="D87" s="148"/>
      <c r="E87" s="147"/>
    </row>
    <row r="88" spans="1:5" s="144" customFormat="1" x14ac:dyDescent="0.25">
      <c r="A88" s="145" t="s">
        <v>319</v>
      </c>
      <c r="B88" s="148" t="s">
        <v>323</v>
      </c>
      <c r="C88" s="148" t="s">
        <v>20</v>
      </c>
      <c r="D88" s="148">
        <f t="shared" si="2"/>
        <v>65550.63</v>
      </c>
      <c r="E88" s="148">
        <v>65550.63</v>
      </c>
    </row>
    <row r="89" spans="1:5" s="144" customFormat="1" x14ac:dyDescent="0.25">
      <c r="A89" s="145" t="s">
        <v>320</v>
      </c>
      <c r="B89" s="148" t="s">
        <v>323</v>
      </c>
      <c r="C89" s="148" t="s">
        <v>13</v>
      </c>
      <c r="D89" s="148">
        <f t="shared" si="2"/>
        <v>4450.67</v>
      </c>
      <c r="E89" s="148">
        <v>4450.67</v>
      </c>
    </row>
    <row r="90" spans="1:5" s="28" customFormat="1" x14ac:dyDescent="0.25">
      <c r="A90" s="35" t="s">
        <v>10</v>
      </c>
      <c r="B90" s="149"/>
      <c r="C90" s="149"/>
      <c r="D90" s="149"/>
      <c r="E90" s="150"/>
    </row>
    <row r="91" spans="1:5" s="28" customFormat="1" x14ac:dyDescent="0.25">
      <c r="A91" s="36" t="s">
        <v>70</v>
      </c>
      <c r="B91" s="151" t="s">
        <v>21</v>
      </c>
      <c r="C91" s="151" t="s">
        <v>11</v>
      </c>
      <c r="D91" s="151">
        <f>E91</f>
        <v>45137.14</v>
      </c>
      <c r="E91" s="152">
        <f>SUM(E17:E89)*10%</f>
        <v>45137.14</v>
      </c>
    </row>
    <row r="92" spans="1:5" s="144" customFormat="1" x14ac:dyDescent="0.25">
      <c r="A92" s="153" t="s">
        <v>24</v>
      </c>
      <c r="B92" s="148"/>
      <c r="C92" s="148"/>
      <c r="D92" s="148"/>
      <c r="E92" s="154">
        <f>SUM(E16:E91)</f>
        <v>496508.54</v>
      </c>
    </row>
    <row r="93" spans="1:5" s="144" customFormat="1" x14ac:dyDescent="0.25">
      <c r="A93" s="232"/>
      <c r="B93" s="232"/>
      <c r="C93" s="232"/>
      <c r="D93" s="232"/>
      <c r="E93" s="232"/>
    </row>
    <row r="94" spans="1:5" s="144" customFormat="1" x14ac:dyDescent="0.25">
      <c r="A94" s="232"/>
      <c r="B94" s="232"/>
      <c r="C94" s="232"/>
      <c r="D94" s="232"/>
      <c r="E94" s="232"/>
    </row>
    <row r="95" spans="1:5" s="144" customFormat="1" ht="39.75" customHeight="1" x14ac:dyDescent="0.25">
      <c r="A95" s="233" t="s">
        <v>324</v>
      </c>
      <c r="B95" s="233"/>
      <c r="C95" s="233"/>
      <c r="D95" s="233"/>
      <c r="E95" s="233"/>
    </row>
    <row r="96" spans="1:5" s="144" customFormat="1" ht="27.75" customHeight="1" x14ac:dyDescent="0.25">
      <c r="A96" s="233" t="s">
        <v>268</v>
      </c>
      <c r="B96" s="233"/>
      <c r="C96" s="233"/>
      <c r="D96" s="233"/>
      <c r="E96" s="233"/>
    </row>
    <row r="97" spans="1:5" s="144" customFormat="1" ht="24" customHeight="1" x14ac:dyDescent="0.25">
      <c r="A97" s="233" t="s">
        <v>269</v>
      </c>
      <c r="B97" s="233"/>
      <c r="C97" s="233"/>
      <c r="D97" s="233"/>
      <c r="E97" s="233"/>
    </row>
    <row r="98" spans="1:5" s="144" customFormat="1" ht="30.75" customHeight="1" x14ac:dyDescent="0.25">
      <c r="A98" s="233" t="s">
        <v>270</v>
      </c>
      <c r="B98" s="233"/>
      <c r="C98" s="233"/>
      <c r="D98" s="233"/>
      <c r="E98" s="233"/>
    </row>
    <row r="99" spans="1:5" s="144" customFormat="1" x14ac:dyDescent="0.25">
      <c r="A99" s="232"/>
      <c r="B99" s="232"/>
      <c r="C99" s="232"/>
      <c r="D99" s="232"/>
      <c r="E99" s="232"/>
    </row>
    <row r="100" spans="1:5" s="144" customFormat="1" ht="24.75" customHeight="1" x14ac:dyDescent="0.25">
      <c r="B100" s="233"/>
      <c r="C100" s="233"/>
      <c r="D100" s="233"/>
      <c r="E100" s="233"/>
    </row>
    <row r="101" spans="1:5" s="144" customFormat="1" ht="18.75" customHeight="1" x14ac:dyDescent="0.25">
      <c r="A101" s="232" t="s">
        <v>321</v>
      </c>
      <c r="B101" s="232"/>
      <c r="C101" s="232"/>
      <c r="D101" s="232"/>
      <c r="E101" s="232"/>
    </row>
    <row r="102" spans="1:5" s="144" customFormat="1" ht="15.75" customHeight="1" x14ac:dyDescent="0.25">
      <c r="A102" s="232" t="s">
        <v>325</v>
      </c>
      <c r="B102" s="232"/>
      <c r="C102" s="232"/>
      <c r="D102" s="232"/>
      <c r="E102" s="232"/>
    </row>
    <row r="103" spans="1:5" s="144" customFormat="1" ht="10.5" customHeight="1" x14ac:dyDescent="0.25">
      <c r="B103" s="232"/>
      <c r="C103" s="232"/>
      <c r="D103" s="232" t="s">
        <v>26</v>
      </c>
      <c r="E103" s="232"/>
    </row>
    <row r="104" spans="1:5" s="144" customFormat="1" x14ac:dyDescent="0.25">
      <c r="A104" s="232"/>
      <c r="B104" s="232"/>
      <c r="C104" s="232"/>
      <c r="D104" s="232"/>
      <c r="E104" s="232"/>
    </row>
    <row r="105" spans="1:5" s="144" customFormat="1" x14ac:dyDescent="0.25">
      <c r="A105" s="232" t="s">
        <v>271</v>
      </c>
      <c r="B105" s="232"/>
      <c r="C105" s="232"/>
      <c r="D105" s="232"/>
      <c r="E105" s="232"/>
    </row>
    <row r="106" spans="1:5" s="144" customFormat="1" ht="10.5" customHeight="1" x14ac:dyDescent="0.25">
      <c r="B106" s="232"/>
      <c r="C106" s="232"/>
      <c r="D106" s="232" t="s">
        <v>26</v>
      </c>
      <c r="E106" s="232"/>
    </row>
    <row r="107" spans="1:5" s="144" customFormat="1" ht="11.25" customHeight="1" x14ac:dyDescent="0.25">
      <c r="A107" s="232"/>
      <c r="B107" s="232"/>
      <c r="C107" s="232"/>
      <c r="D107" s="232"/>
      <c r="E107" s="232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98:E98"/>
    <mergeCell ref="A10:E10"/>
    <mergeCell ref="A11:E11"/>
    <mergeCell ref="A12:E12"/>
    <mergeCell ref="A13:E13"/>
    <mergeCell ref="A14:E14"/>
    <mergeCell ref="A93:E93"/>
    <mergeCell ref="A94:E94"/>
    <mergeCell ref="A95:E95"/>
    <mergeCell ref="A96:E96"/>
    <mergeCell ref="A97:E97"/>
    <mergeCell ref="A99:E99"/>
    <mergeCell ref="B100:E100"/>
    <mergeCell ref="A101:E101"/>
    <mergeCell ref="A102:E102"/>
    <mergeCell ref="B103:C103"/>
    <mergeCell ref="D103:E103"/>
    <mergeCell ref="A104:E104"/>
    <mergeCell ref="A105:E105"/>
    <mergeCell ref="B106:C106"/>
    <mergeCell ref="D106:E106"/>
    <mergeCell ref="A107:E10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view="pageBreakPreview" zoomScaleNormal="100" zoomScaleSheetLayoutView="100" workbookViewId="0">
      <selection activeCell="C32" sqref="C32"/>
    </sheetView>
  </sheetViews>
  <sheetFormatPr defaultColWidth="9.140625" defaultRowHeight="15" x14ac:dyDescent="0.25"/>
  <cols>
    <col min="1" max="1" width="12.5703125" style="94" customWidth="1"/>
    <col min="2" max="2" width="14.5703125" style="94" customWidth="1"/>
    <col min="3" max="3" width="19.5703125" style="94" customWidth="1"/>
    <col min="4" max="4" width="14.42578125" style="94" customWidth="1"/>
    <col min="5" max="5" width="18.28515625" style="94" customWidth="1"/>
    <col min="6" max="6" width="16.28515625" style="94" customWidth="1"/>
    <col min="7" max="16384" width="9.140625" style="94"/>
  </cols>
  <sheetData>
    <row r="1" spans="1:22" s="65" customFormat="1" ht="35.25" customHeight="1" x14ac:dyDescent="0.3">
      <c r="A1" s="222" t="s">
        <v>326</v>
      </c>
      <c r="B1" s="222"/>
      <c r="C1" s="222"/>
      <c r="D1" s="222"/>
      <c r="E1" s="222"/>
      <c r="F1" s="222"/>
    </row>
    <row r="2" spans="1:22" s="65" customFormat="1" x14ac:dyDescent="0.25">
      <c r="A2" s="66"/>
      <c r="B2" s="66"/>
      <c r="C2" s="66"/>
      <c r="D2" s="66"/>
      <c r="E2" s="66"/>
      <c r="F2" s="66"/>
    </row>
    <row r="3" spans="1:22" s="65" customFormat="1" ht="19.5" customHeight="1" x14ac:dyDescent="0.25">
      <c r="A3" s="67" t="s">
        <v>327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22" s="65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22" s="65" customFormat="1" ht="36.75" customHeight="1" x14ac:dyDescent="0.25">
      <c r="A5" s="223" t="s">
        <v>148</v>
      </c>
      <c r="B5" s="223"/>
      <c r="C5" s="223"/>
      <c r="D5" s="223"/>
      <c r="E5" s="223"/>
      <c r="F5" s="223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69"/>
      <c r="U5" s="69"/>
      <c r="V5" s="69"/>
    </row>
    <row r="6" spans="1:22" s="79" customFormat="1" ht="27.75" customHeight="1" x14ac:dyDescent="0.25">
      <c r="A6" s="111" t="s">
        <v>149</v>
      </c>
      <c r="B6" s="111">
        <v>4</v>
      </c>
      <c r="C6" s="111" t="s">
        <v>150</v>
      </c>
      <c r="D6" s="140">
        <v>2716.7</v>
      </c>
      <c r="E6" s="111" t="s">
        <v>151</v>
      </c>
      <c r="F6" s="113">
        <v>1234.4000000000001</v>
      </c>
      <c r="G6" s="70"/>
      <c r="H6" s="72"/>
      <c r="I6" s="73"/>
      <c r="J6" s="74"/>
      <c r="K6" s="156"/>
      <c r="L6" s="76"/>
      <c r="M6" s="70"/>
      <c r="N6" s="70"/>
      <c r="O6" s="70"/>
      <c r="P6" s="70"/>
      <c r="Q6" s="226"/>
      <c r="R6" s="226"/>
      <c r="S6" s="72"/>
      <c r="T6" s="186"/>
      <c r="U6" s="186"/>
      <c r="V6" s="186"/>
    </row>
    <row r="7" spans="1:22" s="81" customFormat="1" ht="32.25" customHeight="1" x14ac:dyDescent="0.25">
      <c r="A7" s="111" t="s">
        <v>152</v>
      </c>
      <c r="B7" s="111">
        <v>3</v>
      </c>
      <c r="C7" s="111" t="s">
        <v>153</v>
      </c>
      <c r="D7" s="140">
        <v>0</v>
      </c>
      <c r="E7" s="111" t="s">
        <v>154</v>
      </c>
      <c r="F7" s="113">
        <v>822.9</v>
      </c>
      <c r="G7" s="70"/>
      <c r="H7" s="72"/>
      <c r="I7" s="73"/>
      <c r="J7" s="74"/>
      <c r="K7" s="156"/>
      <c r="L7" s="76"/>
      <c r="M7" s="70"/>
      <c r="N7" s="70"/>
      <c r="O7" s="70"/>
      <c r="P7" s="70"/>
      <c r="Q7" s="226"/>
      <c r="R7" s="226"/>
      <c r="S7" s="70"/>
      <c r="T7" s="187"/>
      <c r="U7" s="187"/>
      <c r="V7" s="187"/>
    </row>
    <row r="8" spans="1:22" s="81" customFormat="1" ht="47.25" customHeight="1" x14ac:dyDescent="0.25">
      <c r="A8" s="111" t="s">
        <v>155</v>
      </c>
      <c r="B8" s="111">
        <v>48</v>
      </c>
      <c r="C8" s="111" t="s">
        <v>156</v>
      </c>
      <c r="D8" s="113">
        <v>283.39999999999998</v>
      </c>
      <c r="E8" s="111" t="s">
        <v>157</v>
      </c>
      <c r="F8" s="113">
        <v>721.7</v>
      </c>
      <c r="G8" s="70"/>
      <c r="H8" s="72"/>
      <c r="I8" s="73"/>
      <c r="J8" s="74"/>
      <c r="K8" s="156"/>
      <c r="L8" s="76"/>
      <c r="M8" s="70"/>
      <c r="N8" s="70"/>
      <c r="O8" s="70"/>
      <c r="P8" s="70"/>
      <c r="Q8" s="226"/>
      <c r="R8" s="226"/>
      <c r="S8" s="70"/>
      <c r="T8" s="187"/>
      <c r="U8" s="187"/>
      <c r="V8" s="187"/>
    </row>
    <row r="9" spans="1:22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56"/>
      <c r="L9" s="76"/>
      <c r="M9" s="70"/>
      <c r="N9" s="70"/>
      <c r="O9" s="70"/>
      <c r="P9" s="70"/>
      <c r="Q9" s="184"/>
      <c r="R9" s="184"/>
      <c r="S9" s="70"/>
      <c r="T9" s="187"/>
      <c r="U9" s="187"/>
      <c r="V9" s="187"/>
    </row>
    <row r="10" spans="1:22" s="87" customFormat="1" ht="15" customHeight="1" thickBot="1" x14ac:dyDescent="0.3">
      <c r="A10" s="85"/>
      <c r="B10" s="85"/>
      <c r="C10" s="85"/>
      <c r="D10" s="85"/>
      <c r="E10" s="85"/>
      <c r="F10" s="157"/>
      <c r="G10" s="65"/>
      <c r="H10" s="65"/>
      <c r="I10" s="65"/>
      <c r="J10" s="65"/>
      <c r="K10" s="65"/>
      <c r="L10" s="65"/>
      <c r="M10" s="69"/>
      <c r="N10" s="69"/>
      <c r="O10" s="69"/>
      <c r="P10" s="69"/>
      <c r="Q10" s="69"/>
      <c r="R10" s="69"/>
      <c r="S10" s="69"/>
      <c r="T10" s="188"/>
      <c r="U10" s="188"/>
      <c r="V10" s="188"/>
    </row>
    <row r="11" spans="1:22" s="87" customFormat="1" ht="30" customHeight="1" x14ac:dyDescent="0.25">
      <c r="A11" s="219" t="s">
        <v>158</v>
      </c>
      <c r="B11" s="220"/>
      <c r="C11" s="220"/>
      <c r="D11" s="220"/>
      <c r="E11" s="221"/>
      <c r="F11" s="88" t="s">
        <v>159</v>
      </c>
      <c r="G11" s="89"/>
      <c r="H11" s="89"/>
      <c r="I11" s="89"/>
      <c r="J11" s="89"/>
      <c r="K11" s="89"/>
      <c r="L11" s="89"/>
      <c r="M11" s="189"/>
      <c r="N11" s="189"/>
      <c r="O11" s="189"/>
      <c r="P11" s="189"/>
      <c r="Q11" s="189"/>
      <c r="R11" s="189"/>
      <c r="S11" s="189"/>
      <c r="T11" s="188"/>
      <c r="U11" s="188"/>
      <c r="V11" s="188"/>
    </row>
    <row r="12" spans="1:22" s="119" customFormat="1" ht="30" customHeight="1" x14ac:dyDescent="0.25">
      <c r="A12" s="209" t="s">
        <v>160</v>
      </c>
      <c r="B12" s="210"/>
      <c r="C12" s="210"/>
      <c r="D12" s="210"/>
      <c r="E12" s="211"/>
      <c r="F12" s="117">
        <v>82592.428999999713</v>
      </c>
      <c r="G12" s="172"/>
      <c r="M12" s="190"/>
      <c r="N12" s="190"/>
      <c r="O12" s="190"/>
      <c r="P12" s="190"/>
      <c r="Q12" s="190"/>
      <c r="R12" s="190"/>
      <c r="S12" s="190"/>
      <c r="T12" s="190"/>
      <c r="U12" s="190"/>
      <c r="V12" s="190"/>
    </row>
    <row r="13" spans="1:22" s="119" customFormat="1" ht="30" customHeight="1" x14ac:dyDescent="0.25">
      <c r="A13" s="209" t="s">
        <v>161</v>
      </c>
      <c r="B13" s="210"/>
      <c r="C13" s="210"/>
      <c r="D13" s="210"/>
      <c r="E13" s="211"/>
      <c r="F13" s="117">
        <v>41465.959999999963</v>
      </c>
      <c r="M13" s="190"/>
      <c r="N13" s="190"/>
      <c r="O13" s="190"/>
      <c r="P13" s="190"/>
      <c r="Q13" s="190"/>
      <c r="R13" s="190"/>
      <c r="S13" s="190"/>
      <c r="T13" s="190"/>
      <c r="U13" s="190"/>
      <c r="V13" s="190"/>
    </row>
    <row r="14" spans="1:22" s="119" customFormat="1" ht="30" customHeight="1" x14ac:dyDescent="0.25">
      <c r="A14" s="209" t="s">
        <v>162</v>
      </c>
      <c r="B14" s="210"/>
      <c r="C14" s="210"/>
      <c r="D14" s="210"/>
      <c r="E14" s="211"/>
      <c r="F14" s="120">
        <f>SUM(F15:F17)</f>
        <v>481873.28</v>
      </c>
      <c r="M14" s="190"/>
      <c r="N14" s="190"/>
      <c r="O14" s="190"/>
      <c r="P14" s="190"/>
      <c r="Q14" s="190"/>
      <c r="R14" s="190"/>
      <c r="S14" s="190"/>
      <c r="T14" s="190"/>
      <c r="U14" s="190"/>
      <c r="V14" s="190"/>
    </row>
    <row r="15" spans="1:22" s="87" customFormat="1" ht="27" customHeight="1" x14ac:dyDescent="0.25">
      <c r="A15" s="216" t="s">
        <v>163</v>
      </c>
      <c r="B15" s="217"/>
      <c r="C15" s="217"/>
      <c r="D15" s="217"/>
      <c r="E15" s="218"/>
      <c r="F15" s="90">
        <v>479173.28</v>
      </c>
      <c r="M15" s="188"/>
      <c r="N15" s="188"/>
      <c r="O15" s="188"/>
      <c r="P15" s="188"/>
      <c r="Q15" s="188"/>
      <c r="R15" s="188"/>
      <c r="S15" s="188"/>
      <c r="T15" s="188"/>
      <c r="U15" s="188"/>
      <c r="V15" s="188"/>
    </row>
    <row r="16" spans="1:22" s="87" customFormat="1" ht="24.75" hidden="1" customHeight="1" x14ac:dyDescent="0.25">
      <c r="A16" s="216" t="s">
        <v>164</v>
      </c>
      <c r="B16" s="217"/>
      <c r="C16" s="217"/>
      <c r="D16" s="217"/>
      <c r="E16" s="218"/>
      <c r="F16" s="90"/>
      <c r="M16" s="188"/>
      <c r="N16" s="188"/>
      <c r="O16" s="188"/>
      <c r="P16" s="188"/>
      <c r="Q16" s="188"/>
      <c r="R16" s="188"/>
      <c r="S16" s="188"/>
      <c r="T16" s="188"/>
      <c r="U16" s="188"/>
      <c r="V16" s="188"/>
    </row>
    <row r="17" spans="1:22" s="87" customFormat="1" ht="30" customHeight="1" x14ac:dyDescent="0.25">
      <c r="A17" s="216" t="s">
        <v>165</v>
      </c>
      <c r="B17" s="217"/>
      <c r="C17" s="217"/>
      <c r="D17" s="217"/>
      <c r="E17" s="218"/>
      <c r="F17" s="90">
        <v>2700</v>
      </c>
      <c r="M17" s="188"/>
      <c r="N17" s="188"/>
      <c r="O17" s="188"/>
      <c r="P17" s="188"/>
      <c r="Q17" s="188"/>
      <c r="R17" s="188"/>
      <c r="S17" s="188"/>
      <c r="T17" s="188"/>
      <c r="U17" s="188"/>
      <c r="V17" s="188"/>
    </row>
    <row r="18" spans="1:22" s="119" customFormat="1" ht="30" customHeight="1" x14ac:dyDescent="0.25">
      <c r="A18" s="209" t="s">
        <v>166</v>
      </c>
      <c r="B18" s="210"/>
      <c r="C18" s="210"/>
      <c r="D18" s="210"/>
      <c r="E18" s="211"/>
      <c r="F18" s="120">
        <f>SUM(F19:F21)</f>
        <v>469079.99</v>
      </c>
      <c r="M18" s="190"/>
      <c r="N18" s="190"/>
      <c r="O18" s="190"/>
      <c r="P18" s="190"/>
      <c r="Q18" s="190"/>
      <c r="R18" s="190"/>
      <c r="S18" s="190"/>
      <c r="T18" s="190"/>
      <c r="U18" s="190"/>
      <c r="V18" s="190"/>
    </row>
    <row r="19" spans="1:22" s="87" customFormat="1" ht="30" customHeight="1" x14ac:dyDescent="0.25">
      <c r="A19" s="216" t="s">
        <v>163</v>
      </c>
      <c r="B19" s="217"/>
      <c r="C19" s="217"/>
      <c r="D19" s="217"/>
      <c r="E19" s="218"/>
      <c r="F19" s="90">
        <v>466379.99</v>
      </c>
      <c r="M19" s="188"/>
      <c r="N19" s="188"/>
      <c r="O19" s="188"/>
      <c r="P19" s="188"/>
      <c r="Q19" s="188"/>
      <c r="R19" s="188"/>
      <c r="S19" s="188"/>
      <c r="T19" s="188"/>
      <c r="U19" s="188"/>
      <c r="V19" s="188"/>
    </row>
    <row r="20" spans="1:22" s="87" customFormat="1" ht="30" hidden="1" customHeight="1" x14ac:dyDescent="0.25">
      <c r="A20" s="216" t="s">
        <v>164</v>
      </c>
      <c r="B20" s="217"/>
      <c r="C20" s="217"/>
      <c r="D20" s="217"/>
      <c r="E20" s="218"/>
      <c r="F20" s="90"/>
      <c r="M20" s="188"/>
      <c r="N20" s="188"/>
      <c r="O20" s="188"/>
      <c r="P20" s="188"/>
      <c r="Q20" s="188"/>
      <c r="R20" s="188"/>
      <c r="S20" s="188"/>
      <c r="T20" s="188"/>
      <c r="U20" s="188"/>
      <c r="V20" s="188"/>
    </row>
    <row r="21" spans="1:22" s="91" customFormat="1" ht="30" customHeight="1" x14ac:dyDescent="0.2">
      <c r="A21" s="216" t="s">
        <v>165</v>
      </c>
      <c r="B21" s="217"/>
      <c r="C21" s="217"/>
      <c r="D21" s="217"/>
      <c r="E21" s="218"/>
      <c r="F21" s="90">
        <v>2700</v>
      </c>
      <c r="G21" s="87"/>
      <c r="H21" s="87"/>
      <c r="I21" s="87"/>
      <c r="J21" s="87"/>
      <c r="K21" s="87"/>
      <c r="L21" s="87"/>
      <c r="M21" s="188"/>
      <c r="N21" s="188"/>
      <c r="O21" s="188"/>
      <c r="P21" s="188"/>
      <c r="Q21" s="188"/>
      <c r="R21" s="188"/>
      <c r="S21" s="188"/>
      <c r="T21" s="191"/>
      <c r="U21" s="191"/>
      <c r="V21" s="191"/>
    </row>
    <row r="22" spans="1:22" s="121" customFormat="1" ht="30" customHeight="1" x14ac:dyDescent="0.25">
      <c r="A22" s="209" t="s">
        <v>167</v>
      </c>
      <c r="B22" s="210"/>
      <c r="C22" s="210"/>
      <c r="D22" s="210"/>
      <c r="E22" s="211"/>
      <c r="F22" s="120">
        <f>F12+F18</f>
        <v>551672.41899999976</v>
      </c>
      <c r="G22" s="119"/>
      <c r="H22" s="119"/>
      <c r="I22" s="119"/>
      <c r="J22" s="119"/>
      <c r="K22" s="119"/>
      <c r="L22" s="119"/>
      <c r="M22" s="190"/>
      <c r="N22" s="190"/>
      <c r="O22" s="190"/>
      <c r="P22" s="190"/>
      <c r="Q22" s="190"/>
      <c r="R22" s="190"/>
      <c r="S22" s="190"/>
      <c r="T22" s="192"/>
      <c r="U22" s="192"/>
      <c r="V22" s="192"/>
    </row>
    <row r="23" spans="1:22" s="121" customFormat="1" ht="30" customHeight="1" x14ac:dyDescent="0.25">
      <c r="A23" s="209" t="s">
        <v>168</v>
      </c>
      <c r="B23" s="210"/>
      <c r="C23" s="210"/>
      <c r="D23" s="210"/>
      <c r="E23" s="211"/>
      <c r="F23" s="120">
        <f>акт21!E86</f>
        <v>406773.90599999996</v>
      </c>
      <c r="G23" s="183"/>
      <c r="H23" s="119"/>
      <c r="I23" s="119"/>
      <c r="J23" s="119"/>
      <c r="K23" s="119"/>
      <c r="L23" s="119"/>
      <c r="M23" s="190"/>
      <c r="N23" s="190"/>
      <c r="O23" s="190"/>
      <c r="P23" s="190"/>
      <c r="Q23" s="190"/>
      <c r="R23" s="190"/>
      <c r="S23" s="190"/>
      <c r="T23" s="192"/>
      <c r="U23" s="192"/>
      <c r="V23" s="192"/>
    </row>
    <row r="24" spans="1:22" s="121" customFormat="1" ht="30" customHeight="1" x14ac:dyDescent="0.25">
      <c r="A24" s="209" t="s">
        <v>282</v>
      </c>
      <c r="B24" s="210"/>
      <c r="C24" s="210"/>
      <c r="D24" s="210"/>
      <c r="E24" s="211"/>
      <c r="F24" s="120">
        <f>F22-F23</f>
        <v>144898.5129999998</v>
      </c>
      <c r="G24" s="119"/>
      <c r="H24" s="119"/>
      <c r="I24" s="119"/>
      <c r="J24" s="119"/>
      <c r="K24" s="119"/>
      <c r="L24" s="119"/>
      <c r="M24" s="190"/>
      <c r="N24" s="190"/>
      <c r="O24" s="190"/>
      <c r="P24" s="190"/>
      <c r="Q24" s="190"/>
      <c r="R24" s="190"/>
      <c r="S24" s="190"/>
      <c r="T24" s="192"/>
      <c r="U24" s="192"/>
      <c r="V24" s="192"/>
    </row>
    <row r="25" spans="1:22" s="121" customFormat="1" ht="30" customHeight="1" x14ac:dyDescent="0.25">
      <c r="A25" s="209" t="s">
        <v>170</v>
      </c>
      <c r="B25" s="210"/>
      <c r="C25" s="210"/>
      <c r="D25" s="210"/>
      <c r="E25" s="211"/>
      <c r="F25" s="117">
        <f>F13+F14-F18</f>
        <v>54259.25</v>
      </c>
      <c r="G25" s="119"/>
      <c r="H25" s="119"/>
      <c r="I25" s="119"/>
      <c r="J25" s="119"/>
      <c r="K25" s="119"/>
      <c r="L25" s="119"/>
      <c r="M25" s="190"/>
      <c r="N25" s="190"/>
      <c r="O25" s="190"/>
      <c r="P25" s="190"/>
      <c r="Q25" s="190"/>
      <c r="R25" s="190"/>
      <c r="S25" s="190"/>
      <c r="T25" s="192"/>
      <c r="U25" s="192"/>
      <c r="V25" s="192"/>
    </row>
    <row r="26" spans="1:22" s="91" customFormat="1" ht="11.45" customHeight="1" x14ac:dyDescent="0.25">
      <c r="A26" s="92"/>
      <c r="B26" s="92"/>
      <c r="C26" s="92"/>
      <c r="D26" s="92"/>
      <c r="E26" s="92"/>
      <c r="F26" s="92"/>
      <c r="M26" s="191"/>
      <c r="N26" s="191"/>
      <c r="O26" s="191"/>
      <c r="P26" s="191"/>
      <c r="Q26" s="191"/>
      <c r="R26" s="191"/>
      <c r="S26" s="191"/>
      <c r="T26" s="191"/>
      <c r="U26" s="191"/>
      <c r="V26" s="191"/>
    </row>
    <row r="27" spans="1:22" s="93" customFormat="1" ht="64.5" customHeight="1" x14ac:dyDescent="0.2">
      <c r="A27" s="208" t="s">
        <v>171</v>
      </c>
      <c r="B27" s="208"/>
      <c r="C27" s="208"/>
      <c r="D27" s="208"/>
      <c r="M27" s="193"/>
      <c r="N27" s="193"/>
      <c r="O27" s="193"/>
      <c r="P27" s="193"/>
      <c r="Q27" s="193"/>
      <c r="R27" s="193"/>
      <c r="S27" s="193"/>
      <c r="T27" s="193"/>
      <c r="U27" s="193"/>
      <c r="V27" s="193"/>
    </row>
    <row r="28" spans="1:22" s="65" customFormat="1" ht="21.75" hidden="1" customHeight="1" x14ac:dyDescent="0.25">
      <c r="A28" s="212" t="s">
        <v>356</v>
      </c>
      <c r="B28" s="212"/>
      <c r="C28" s="212"/>
      <c r="D28" s="212"/>
      <c r="M28" s="69"/>
      <c r="N28" s="69"/>
      <c r="O28" s="69"/>
      <c r="P28" s="69"/>
      <c r="Q28" s="69"/>
      <c r="R28" s="69"/>
      <c r="S28" s="69"/>
      <c r="T28" s="69"/>
      <c r="U28" s="69"/>
      <c r="V28" s="69"/>
    </row>
    <row r="29" spans="1:22" s="65" customFormat="1" ht="22.5" customHeight="1" x14ac:dyDescent="0.25">
      <c r="A29" s="208" t="s">
        <v>44</v>
      </c>
      <c r="B29" s="208"/>
      <c r="C29" s="208"/>
      <c r="D29" s="208"/>
      <c r="M29" s="69"/>
      <c r="N29" s="69"/>
      <c r="O29" s="69"/>
      <c r="P29" s="69"/>
      <c r="Q29" s="69"/>
      <c r="R29" s="69"/>
      <c r="S29" s="69"/>
      <c r="T29" s="69"/>
      <c r="U29" s="69"/>
      <c r="V29" s="69"/>
    </row>
    <row r="30" spans="1:22" s="65" customFormat="1" ht="22.5" customHeight="1" x14ac:dyDescent="0.25">
      <c r="A30" s="208" t="s">
        <v>45</v>
      </c>
      <c r="B30" s="208"/>
      <c r="C30" s="208"/>
      <c r="D30" s="66"/>
      <c r="M30" s="69"/>
      <c r="N30" s="69"/>
      <c r="O30" s="69"/>
      <c r="P30" s="69"/>
      <c r="Q30" s="69"/>
      <c r="R30" s="69"/>
      <c r="S30" s="69"/>
      <c r="T30" s="69"/>
      <c r="U30" s="69"/>
      <c r="V30" s="69"/>
    </row>
    <row r="31" spans="1:22" x14ac:dyDescent="0.25">
      <c r="M31" s="194"/>
      <c r="N31" s="194"/>
      <c r="O31" s="194"/>
      <c r="P31" s="194"/>
      <c r="Q31" s="194"/>
      <c r="R31" s="194"/>
      <c r="S31" s="194"/>
      <c r="T31" s="194"/>
      <c r="U31" s="194"/>
      <c r="V31" s="194"/>
    </row>
    <row r="32" spans="1:22" x14ac:dyDescent="0.25">
      <c r="M32" s="194"/>
      <c r="N32" s="194"/>
      <c r="O32" s="194"/>
      <c r="P32" s="194"/>
      <c r="Q32" s="194"/>
      <c r="R32" s="194"/>
      <c r="S32" s="194"/>
      <c r="T32" s="194"/>
      <c r="U32" s="194"/>
      <c r="V32" s="194"/>
    </row>
    <row r="33" spans="13:22" x14ac:dyDescent="0.25">
      <c r="M33" s="194"/>
      <c r="N33" s="194"/>
      <c r="O33" s="194"/>
      <c r="P33" s="194"/>
      <c r="Q33" s="194"/>
      <c r="R33" s="194"/>
      <c r="S33" s="194"/>
      <c r="T33" s="194"/>
      <c r="U33" s="194"/>
      <c r="V33" s="194"/>
    </row>
    <row r="34" spans="13:22" x14ac:dyDescent="0.25">
      <c r="M34" s="194"/>
      <c r="N34" s="194"/>
      <c r="O34" s="194"/>
      <c r="P34" s="194"/>
      <c r="Q34" s="194"/>
      <c r="R34" s="194"/>
      <c r="S34" s="194"/>
      <c r="T34" s="194"/>
      <c r="U34" s="194"/>
      <c r="V34" s="194"/>
    </row>
    <row r="35" spans="13:22" x14ac:dyDescent="0.25">
      <c r="M35" s="194"/>
      <c r="N35" s="194"/>
      <c r="O35" s="194"/>
      <c r="P35" s="194"/>
      <c r="Q35" s="194"/>
      <c r="R35" s="194"/>
      <c r="S35" s="194"/>
      <c r="T35" s="194"/>
      <c r="U35" s="194"/>
      <c r="V35" s="194"/>
    </row>
    <row r="36" spans="13:22" x14ac:dyDescent="0.25">
      <c r="M36" s="194"/>
      <c r="N36" s="194"/>
      <c r="O36" s="194"/>
      <c r="P36" s="194"/>
      <c r="Q36" s="194"/>
      <c r="R36" s="194"/>
      <c r="S36" s="194"/>
      <c r="T36" s="194"/>
      <c r="U36" s="194"/>
      <c r="V36" s="194"/>
    </row>
    <row r="37" spans="13:22" x14ac:dyDescent="0.25">
      <c r="M37" s="194"/>
      <c r="N37" s="194"/>
      <c r="O37" s="194"/>
      <c r="P37" s="194"/>
      <c r="Q37" s="194"/>
      <c r="R37" s="194"/>
      <c r="S37" s="194"/>
      <c r="T37" s="194"/>
      <c r="U37" s="194"/>
      <c r="V37" s="19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  <colBreaks count="1" manualBreakCount="1">
    <brk id="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tabSelected="1" view="pageBreakPreview" topLeftCell="A70" zoomScaleNormal="100" zoomScaleSheetLayoutView="100" workbookViewId="0">
      <selection activeCell="A87" sqref="A87:E87"/>
    </sheetView>
  </sheetViews>
  <sheetFormatPr defaultColWidth="8.140625" defaultRowHeight="15" x14ac:dyDescent="0.25"/>
  <cols>
    <col min="1" max="1" width="63.28515625" style="158" customWidth="1"/>
    <col min="2" max="5" width="16.42578125" style="158" customWidth="1"/>
    <col min="6" max="6" width="12.5703125" style="158" customWidth="1"/>
    <col min="7" max="255" width="8.140625" style="158"/>
    <col min="256" max="256" width="8.7109375" style="158" customWidth="1"/>
    <col min="257" max="257" width="31.5703125" style="158" customWidth="1"/>
    <col min="258" max="258" width="13.85546875" style="158" customWidth="1"/>
    <col min="259" max="259" width="19.140625" style="158" customWidth="1"/>
    <col min="260" max="260" width="17.5703125" style="158" customWidth="1"/>
    <col min="261" max="261" width="14.7109375" style="158" customWidth="1"/>
    <col min="262" max="511" width="8.140625" style="158"/>
    <col min="512" max="512" width="8.7109375" style="158" customWidth="1"/>
    <col min="513" max="513" width="31.5703125" style="158" customWidth="1"/>
    <col min="514" max="514" width="13.85546875" style="158" customWidth="1"/>
    <col min="515" max="515" width="19.140625" style="158" customWidth="1"/>
    <col min="516" max="516" width="17.5703125" style="158" customWidth="1"/>
    <col min="517" max="517" width="14.7109375" style="158" customWidth="1"/>
    <col min="518" max="767" width="8.140625" style="158"/>
    <col min="768" max="768" width="8.7109375" style="158" customWidth="1"/>
    <col min="769" max="769" width="31.5703125" style="158" customWidth="1"/>
    <col min="770" max="770" width="13.85546875" style="158" customWidth="1"/>
    <col min="771" max="771" width="19.140625" style="158" customWidth="1"/>
    <col min="772" max="772" width="17.5703125" style="158" customWidth="1"/>
    <col min="773" max="773" width="14.7109375" style="158" customWidth="1"/>
    <col min="774" max="1023" width="8.140625" style="158"/>
    <col min="1024" max="1024" width="8.7109375" style="158" customWidth="1"/>
    <col min="1025" max="1025" width="31.5703125" style="158" customWidth="1"/>
    <col min="1026" max="1026" width="13.85546875" style="158" customWidth="1"/>
    <col min="1027" max="1027" width="19.140625" style="158" customWidth="1"/>
    <col min="1028" max="1028" width="17.5703125" style="158" customWidth="1"/>
    <col min="1029" max="1029" width="14.7109375" style="158" customWidth="1"/>
    <col min="1030" max="1279" width="8.140625" style="158"/>
    <col min="1280" max="1280" width="8.7109375" style="158" customWidth="1"/>
    <col min="1281" max="1281" width="31.5703125" style="158" customWidth="1"/>
    <col min="1282" max="1282" width="13.85546875" style="158" customWidth="1"/>
    <col min="1283" max="1283" width="19.140625" style="158" customWidth="1"/>
    <col min="1284" max="1284" width="17.5703125" style="158" customWidth="1"/>
    <col min="1285" max="1285" width="14.7109375" style="158" customWidth="1"/>
    <col min="1286" max="1535" width="8.140625" style="158"/>
    <col min="1536" max="1536" width="8.7109375" style="158" customWidth="1"/>
    <col min="1537" max="1537" width="31.5703125" style="158" customWidth="1"/>
    <col min="1538" max="1538" width="13.85546875" style="158" customWidth="1"/>
    <col min="1539" max="1539" width="19.140625" style="158" customWidth="1"/>
    <col min="1540" max="1540" width="17.5703125" style="158" customWidth="1"/>
    <col min="1541" max="1541" width="14.7109375" style="158" customWidth="1"/>
    <col min="1542" max="1791" width="8.140625" style="158"/>
    <col min="1792" max="1792" width="8.7109375" style="158" customWidth="1"/>
    <col min="1793" max="1793" width="31.5703125" style="158" customWidth="1"/>
    <col min="1794" max="1794" width="13.85546875" style="158" customWidth="1"/>
    <col min="1795" max="1795" width="19.140625" style="158" customWidth="1"/>
    <col min="1796" max="1796" width="17.5703125" style="158" customWidth="1"/>
    <col min="1797" max="1797" width="14.7109375" style="158" customWidth="1"/>
    <col min="1798" max="2047" width="8.140625" style="158"/>
    <col min="2048" max="2048" width="8.7109375" style="158" customWidth="1"/>
    <col min="2049" max="2049" width="31.5703125" style="158" customWidth="1"/>
    <col min="2050" max="2050" width="13.85546875" style="158" customWidth="1"/>
    <col min="2051" max="2051" width="19.140625" style="158" customWidth="1"/>
    <col min="2052" max="2052" width="17.5703125" style="158" customWidth="1"/>
    <col min="2053" max="2053" width="14.7109375" style="158" customWidth="1"/>
    <col min="2054" max="2303" width="8.140625" style="158"/>
    <col min="2304" max="2304" width="8.7109375" style="158" customWidth="1"/>
    <col min="2305" max="2305" width="31.5703125" style="158" customWidth="1"/>
    <col min="2306" max="2306" width="13.85546875" style="158" customWidth="1"/>
    <col min="2307" max="2307" width="19.140625" style="158" customWidth="1"/>
    <col min="2308" max="2308" width="17.5703125" style="158" customWidth="1"/>
    <col min="2309" max="2309" width="14.7109375" style="158" customWidth="1"/>
    <col min="2310" max="2559" width="8.140625" style="158"/>
    <col min="2560" max="2560" width="8.7109375" style="158" customWidth="1"/>
    <col min="2561" max="2561" width="31.5703125" style="158" customWidth="1"/>
    <col min="2562" max="2562" width="13.85546875" style="158" customWidth="1"/>
    <col min="2563" max="2563" width="19.140625" style="158" customWidth="1"/>
    <col min="2564" max="2564" width="17.5703125" style="158" customWidth="1"/>
    <col min="2565" max="2565" width="14.7109375" style="158" customWidth="1"/>
    <col min="2566" max="2815" width="8.140625" style="158"/>
    <col min="2816" max="2816" width="8.7109375" style="158" customWidth="1"/>
    <col min="2817" max="2817" width="31.5703125" style="158" customWidth="1"/>
    <col min="2818" max="2818" width="13.85546875" style="158" customWidth="1"/>
    <col min="2819" max="2819" width="19.140625" style="158" customWidth="1"/>
    <col min="2820" max="2820" width="17.5703125" style="158" customWidth="1"/>
    <col min="2821" max="2821" width="14.7109375" style="158" customWidth="1"/>
    <col min="2822" max="3071" width="8.140625" style="158"/>
    <col min="3072" max="3072" width="8.7109375" style="158" customWidth="1"/>
    <col min="3073" max="3073" width="31.5703125" style="158" customWidth="1"/>
    <col min="3074" max="3074" width="13.85546875" style="158" customWidth="1"/>
    <col min="3075" max="3075" width="19.140625" style="158" customWidth="1"/>
    <col min="3076" max="3076" width="17.5703125" style="158" customWidth="1"/>
    <col min="3077" max="3077" width="14.7109375" style="158" customWidth="1"/>
    <col min="3078" max="3327" width="8.140625" style="158"/>
    <col min="3328" max="3328" width="8.7109375" style="158" customWidth="1"/>
    <col min="3329" max="3329" width="31.5703125" style="158" customWidth="1"/>
    <col min="3330" max="3330" width="13.85546875" style="158" customWidth="1"/>
    <col min="3331" max="3331" width="19.140625" style="158" customWidth="1"/>
    <col min="3332" max="3332" width="17.5703125" style="158" customWidth="1"/>
    <col min="3333" max="3333" width="14.7109375" style="158" customWidth="1"/>
    <col min="3334" max="3583" width="8.140625" style="158"/>
    <col min="3584" max="3584" width="8.7109375" style="158" customWidth="1"/>
    <col min="3585" max="3585" width="31.5703125" style="158" customWidth="1"/>
    <col min="3586" max="3586" width="13.85546875" style="158" customWidth="1"/>
    <col min="3587" max="3587" width="19.140625" style="158" customWidth="1"/>
    <col min="3588" max="3588" width="17.5703125" style="158" customWidth="1"/>
    <col min="3589" max="3589" width="14.7109375" style="158" customWidth="1"/>
    <col min="3590" max="3839" width="8.140625" style="158"/>
    <col min="3840" max="3840" width="8.7109375" style="158" customWidth="1"/>
    <col min="3841" max="3841" width="31.5703125" style="158" customWidth="1"/>
    <col min="3842" max="3842" width="13.85546875" style="158" customWidth="1"/>
    <col min="3843" max="3843" width="19.140625" style="158" customWidth="1"/>
    <col min="3844" max="3844" width="17.5703125" style="158" customWidth="1"/>
    <col min="3845" max="3845" width="14.7109375" style="158" customWidth="1"/>
    <col min="3846" max="4095" width="8.140625" style="158"/>
    <col min="4096" max="4096" width="8.7109375" style="158" customWidth="1"/>
    <col min="4097" max="4097" width="31.5703125" style="158" customWidth="1"/>
    <col min="4098" max="4098" width="13.85546875" style="158" customWidth="1"/>
    <col min="4099" max="4099" width="19.140625" style="158" customWidth="1"/>
    <col min="4100" max="4100" width="17.5703125" style="158" customWidth="1"/>
    <col min="4101" max="4101" width="14.7109375" style="158" customWidth="1"/>
    <col min="4102" max="4351" width="8.140625" style="158"/>
    <col min="4352" max="4352" width="8.7109375" style="158" customWidth="1"/>
    <col min="4353" max="4353" width="31.5703125" style="158" customWidth="1"/>
    <col min="4354" max="4354" width="13.85546875" style="158" customWidth="1"/>
    <col min="4355" max="4355" width="19.140625" style="158" customWidth="1"/>
    <col min="4356" max="4356" width="17.5703125" style="158" customWidth="1"/>
    <col min="4357" max="4357" width="14.7109375" style="158" customWidth="1"/>
    <col min="4358" max="4607" width="8.140625" style="158"/>
    <col min="4608" max="4608" width="8.7109375" style="158" customWidth="1"/>
    <col min="4609" max="4609" width="31.5703125" style="158" customWidth="1"/>
    <col min="4610" max="4610" width="13.85546875" style="158" customWidth="1"/>
    <col min="4611" max="4611" width="19.140625" style="158" customWidth="1"/>
    <col min="4612" max="4612" width="17.5703125" style="158" customWidth="1"/>
    <col min="4613" max="4613" width="14.7109375" style="158" customWidth="1"/>
    <col min="4614" max="4863" width="8.140625" style="158"/>
    <col min="4864" max="4864" width="8.7109375" style="158" customWidth="1"/>
    <col min="4865" max="4865" width="31.5703125" style="158" customWidth="1"/>
    <col min="4866" max="4866" width="13.85546875" style="158" customWidth="1"/>
    <col min="4867" max="4867" width="19.140625" style="158" customWidth="1"/>
    <col min="4868" max="4868" width="17.5703125" style="158" customWidth="1"/>
    <col min="4869" max="4869" width="14.7109375" style="158" customWidth="1"/>
    <col min="4870" max="5119" width="8.140625" style="158"/>
    <col min="5120" max="5120" width="8.7109375" style="158" customWidth="1"/>
    <col min="5121" max="5121" width="31.5703125" style="158" customWidth="1"/>
    <col min="5122" max="5122" width="13.85546875" style="158" customWidth="1"/>
    <col min="5123" max="5123" width="19.140625" style="158" customWidth="1"/>
    <col min="5124" max="5124" width="17.5703125" style="158" customWidth="1"/>
    <col min="5125" max="5125" width="14.7109375" style="158" customWidth="1"/>
    <col min="5126" max="5375" width="8.140625" style="158"/>
    <col min="5376" max="5376" width="8.7109375" style="158" customWidth="1"/>
    <col min="5377" max="5377" width="31.5703125" style="158" customWidth="1"/>
    <col min="5378" max="5378" width="13.85546875" style="158" customWidth="1"/>
    <col min="5379" max="5379" width="19.140625" style="158" customWidth="1"/>
    <col min="5380" max="5380" width="17.5703125" style="158" customWidth="1"/>
    <col min="5381" max="5381" width="14.7109375" style="158" customWidth="1"/>
    <col min="5382" max="5631" width="8.140625" style="158"/>
    <col min="5632" max="5632" width="8.7109375" style="158" customWidth="1"/>
    <col min="5633" max="5633" width="31.5703125" style="158" customWidth="1"/>
    <col min="5634" max="5634" width="13.85546875" style="158" customWidth="1"/>
    <col min="5635" max="5635" width="19.140625" style="158" customWidth="1"/>
    <col min="5636" max="5636" width="17.5703125" style="158" customWidth="1"/>
    <col min="5637" max="5637" width="14.7109375" style="158" customWidth="1"/>
    <col min="5638" max="5887" width="8.140625" style="158"/>
    <col min="5888" max="5888" width="8.7109375" style="158" customWidth="1"/>
    <col min="5889" max="5889" width="31.5703125" style="158" customWidth="1"/>
    <col min="5890" max="5890" width="13.85546875" style="158" customWidth="1"/>
    <col min="5891" max="5891" width="19.140625" style="158" customWidth="1"/>
    <col min="5892" max="5892" width="17.5703125" style="158" customWidth="1"/>
    <col min="5893" max="5893" width="14.7109375" style="158" customWidth="1"/>
    <col min="5894" max="6143" width="8.140625" style="158"/>
    <col min="6144" max="6144" width="8.7109375" style="158" customWidth="1"/>
    <col min="6145" max="6145" width="31.5703125" style="158" customWidth="1"/>
    <col min="6146" max="6146" width="13.85546875" style="158" customWidth="1"/>
    <col min="6147" max="6147" width="19.140625" style="158" customWidth="1"/>
    <col min="6148" max="6148" width="17.5703125" style="158" customWidth="1"/>
    <col min="6149" max="6149" width="14.7109375" style="158" customWidth="1"/>
    <col min="6150" max="6399" width="8.140625" style="158"/>
    <col min="6400" max="6400" width="8.7109375" style="158" customWidth="1"/>
    <col min="6401" max="6401" width="31.5703125" style="158" customWidth="1"/>
    <col min="6402" max="6402" width="13.85546875" style="158" customWidth="1"/>
    <col min="6403" max="6403" width="19.140625" style="158" customWidth="1"/>
    <col min="6404" max="6404" width="17.5703125" style="158" customWidth="1"/>
    <col min="6405" max="6405" width="14.7109375" style="158" customWidth="1"/>
    <col min="6406" max="6655" width="8.140625" style="158"/>
    <col min="6656" max="6656" width="8.7109375" style="158" customWidth="1"/>
    <col min="6657" max="6657" width="31.5703125" style="158" customWidth="1"/>
    <col min="6658" max="6658" width="13.85546875" style="158" customWidth="1"/>
    <col min="6659" max="6659" width="19.140625" style="158" customWidth="1"/>
    <col min="6660" max="6660" width="17.5703125" style="158" customWidth="1"/>
    <col min="6661" max="6661" width="14.7109375" style="158" customWidth="1"/>
    <col min="6662" max="6911" width="8.140625" style="158"/>
    <col min="6912" max="6912" width="8.7109375" style="158" customWidth="1"/>
    <col min="6913" max="6913" width="31.5703125" style="158" customWidth="1"/>
    <col min="6914" max="6914" width="13.85546875" style="158" customWidth="1"/>
    <col min="6915" max="6915" width="19.140625" style="158" customWidth="1"/>
    <col min="6916" max="6916" width="17.5703125" style="158" customWidth="1"/>
    <col min="6917" max="6917" width="14.7109375" style="158" customWidth="1"/>
    <col min="6918" max="7167" width="8.140625" style="158"/>
    <col min="7168" max="7168" width="8.7109375" style="158" customWidth="1"/>
    <col min="7169" max="7169" width="31.5703125" style="158" customWidth="1"/>
    <col min="7170" max="7170" width="13.85546875" style="158" customWidth="1"/>
    <col min="7171" max="7171" width="19.140625" style="158" customWidth="1"/>
    <col min="7172" max="7172" width="17.5703125" style="158" customWidth="1"/>
    <col min="7173" max="7173" width="14.7109375" style="158" customWidth="1"/>
    <col min="7174" max="7423" width="8.140625" style="158"/>
    <col min="7424" max="7424" width="8.7109375" style="158" customWidth="1"/>
    <col min="7425" max="7425" width="31.5703125" style="158" customWidth="1"/>
    <col min="7426" max="7426" width="13.85546875" style="158" customWidth="1"/>
    <col min="7427" max="7427" width="19.140625" style="158" customWidth="1"/>
    <col min="7428" max="7428" width="17.5703125" style="158" customWidth="1"/>
    <col min="7429" max="7429" width="14.7109375" style="158" customWidth="1"/>
    <col min="7430" max="7679" width="8.140625" style="158"/>
    <col min="7680" max="7680" width="8.7109375" style="158" customWidth="1"/>
    <col min="7681" max="7681" width="31.5703125" style="158" customWidth="1"/>
    <col min="7682" max="7682" width="13.85546875" style="158" customWidth="1"/>
    <col min="7683" max="7683" width="19.140625" style="158" customWidth="1"/>
    <col min="7684" max="7684" width="17.5703125" style="158" customWidth="1"/>
    <col min="7685" max="7685" width="14.7109375" style="158" customWidth="1"/>
    <col min="7686" max="7935" width="8.140625" style="158"/>
    <col min="7936" max="7936" width="8.7109375" style="158" customWidth="1"/>
    <col min="7937" max="7937" width="31.5703125" style="158" customWidth="1"/>
    <col min="7938" max="7938" width="13.85546875" style="158" customWidth="1"/>
    <col min="7939" max="7939" width="19.140625" style="158" customWidth="1"/>
    <col min="7940" max="7940" width="17.5703125" style="158" customWidth="1"/>
    <col min="7941" max="7941" width="14.7109375" style="158" customWidth="1"/>
    <col min="7942" max="8191" width="8.140625" style="158"/>
    <col min="8192" max="8192" width="8.7109375" style="158" customWidth="1"/>
    <col min="8193" max="8193" width="31.5703125" style="158" customWidth="1"/>
    <col min="8194" max="8194" width="13.85546875" style="158" customWidth="1"/>
    <col min="8195" max="8195" width="19.140625" style="158" customWidth="1"/>
    <col min="8196" max="8196" width="17.5703125" style="158" customWidth="1"/>
    <col min="8197" max="8197" width="14.7109375" style="158" customWidth="1"/>
    <col min="8198" max="8447" width="8.140625" style="158"/>
    <col min="8448" max="8448" width="8.7109375" style="158" customWidth="1"/>
    <col min="8449" max="8449" width="31.5703125" style="158" customWidth="1"/>
    <col min="8450" max="8450" width="13.85546875" style="158" customWidth="1"/>
    <col min="8451" max="8451" width="19.140625" style="158" customWidth="1"/>
    <col min="8452" max="8452" width="17.5703125" style="158" customWidth="1"/>
    <col min="8453" max="8453" width="14.7109375" style="158" customWidth="1"/>
    <col min="8454" max="8703" width="8.140625" style="158"/>
    <col min="8704" max="8704" width="8.7109375" style="158" customWidth="1"/>
    <col min="8705" max="8705" width="31.5703125" style="158" customWidth="1"/>
    <col min="8706" max="8706" width="13.85546875" style="158" customWidth="1"/>
    <col min="8707" max="8707" width="19.140625" style="158" customWidth="1"/>
    <col min="8708" max="8708" width="17.5703125" style="158" customWidth="1"/>
    <col min="8709" max="8709" width="14.7109375" style="158" customWidth="1"/>
    <col min="8710" max="8959" width="8.140625" style="158"/>
    <col min="8960" max="8960" width="8.7109375" style="158" customWidth="1"/>
    <col min="8961" max="8961" width="31.5703125" style="158" customWidth="1"/>
    <col min="8962" max="8962" width="13.85546875" style="158" customWidth="1"/>
    <col min="8963" max="8963" width="19.140625" style="158" customWidth="1"/>
    <col min="8964" max="8964" width="17.5703125" style="158" customWidth="1"/>
    <col min="8965" max="8965" width="14.7109375" style="158" customWidth="1"/>
    <col min="8966" max="9215" width="8.140625" style="158"/>
    <col min="9216" max="9216" width="8.7109375" style="158" customWidth="1"/>
    <col min="9217" max="9217" width="31.5703125" style="158" customWidth="1"/>
    <col min="9218" max="9218" width="13.85546875" style="158" customWidth="1"/>
    <col min="9219" max="9219" width="19.140625" style="158" customWidth="1"/>
    <col min="9220" max="9220" width="17.5703125" style="158" customWidth="1"/>
    <col min="9221" max="9221" width="14.7109375" style="158" customWidth="1"/>
    <col min="9222" max="9471" width="8.140625" style="158"/>
    <col min="9472" max="9472" width="8.7109375" style="158" customWidth="1"/>
    <col min="9473" max="9473" width="31.5703125" style="158" customWidth="1"/>
    <col min="9474" max="9474" width="13.85546875" style="158" customWidth="1"/>
    <col min="9475" max="9475" width="19.140625" style="158" customWidth="1"/>
    <col min="9476" max="9476" width="17.5703125" style="158" customWidth="1"/>
    <col min="9477" max="9477" width="14.7109375" style="158" customWidth="1"/>
    <col min="9478" max="9727" width="8.140625" style="158"/>
    <col min="9728" max="9728" width="8.7109375" style="158" customWidth="1"/>
    <col min="9729" max="9729" width="31.5703125" style="158" customWidth="1"/>
    <col min="9730" max="9730" width="13.85546875" style="158" customWidth="1"/>
    <col min="9731" max="9731" width="19.140625" style="158" customWidth="1"/>
    <col min="9732" max="9732" width="17.5703125" style="158" customWidth="1"/>
    <col min="9733" max="9733" width="14.7109375" style="158" customWidth="1"/>
    <col min="9734" max="9983" width="8.140625" style="158"/>
    <col min="9984" max="9984" width="8.7109375" style="158" customWidth="1"/>
    <col min="9985" max="9985" width="31.5703125" style="158" customWidth="1"/>
    <col min="9986" max="9986" width="13.85546875" style="158" customWidth="1"/>
    <col min="9987" max="9987" width="19.140625" style="158" customWidth="1"/>
    <col min="9988" max="9988" width="17.5703125" style="158" customWidth="1"/>
    <col min="9989" max="9989" width="14.7109375" style="158" customWidth="1"/>
    <col min="9990" max="10239" width="8.140625" style="158"/>
    <col min="10240" max="10240" width="8.7109375" style="158" customWidth="1"/>
    <col min="10241" max="10241" width="31.5703125" style="158" customWidth="1"/>
    <col min="10242" max="10242" width="13.85546875" style="158" customWidth="1"/>
    <col min="10243" max="10243" width="19.140625" style="158" customWidth="1"/>
    <col min="10244" max="10244" width="17.5703125" style="158" customWidth="1"/>
    <col min="10245" max="10245" width="14.7109375" style="158" customWidth="1"/>
    <col min="10246" max="10495" width="8.140625" style="158"/>
    <col min="10496" max="10496" width="8.7109375" style="158" customWidth="1"/>
    <col min="10497" max="10497" width="31.5703125" style="158" customWidth="1"/>
    <col min="10498" max="10498" width="13.85546875" style="158" customWidth="1"/>
    <col min="10499" max="10499" width="19.140625" style="158" customWidth="1"/>
    <col min="10500" max="10500" width="17.5703125" style="158" customWidth="1"/>
    <col min="10501" max="10501" width="14.7109375" style="158" customWidth="1"/>
    <col min="10502" max="10751" width="8.140625" style="158"/>
    <col min="10752" max="10752" width="8.7109375" style="158" customWidth="1"/>
    <col min="10753" max="10753" width="31.5703125" style="158" customWidth="1"/>
    <col min="10754" max="10754" width="13.85546875" style="158" customWidth="1"/>
    <col min="10755" max="10755" width="19.140625" style="158" customWidth="1"/>
    <col min="10756" max="10756" width="17.5703125" style="158" customWidth="1"/>
    <col min="10757" max="10757" width="14.7109375" style="158" customWidth="1"/>
    <col min="10758" max="11007" width="8.140625" style="158"/>
    <col min="11008" max="11008" width="8.7109375" style="158" customWidth="1"/>
    <col min="11009" max="11009" width="31.5703125" style="158" customWidth="1"/>
    <col min="11010" max="11010" width="13.85546875" style="158" customWidth="1"/>
    <col min="11011" max="11011" width="19.140625" style="158" customWidth="1"/>
    <col min="11012" max="11012" width="17.5703125" style="158" customWidth="1"/>
    <col min="11013" max="11013" width="14.7109375" style="158" customWidth="1"/>
    <col min="11014" max="11263" width="8.140625" style="158"/>
    <col min="11264" max="11264" width="8.7109375" style="158" customWidth="1"/>
    <col min="11265" max="11265" width="31.5703125" style="158" customWidth="1"/>
    <col min="11266" max="11266" width="13.85546875" style="158" customWidth="1"/>
    <col min="11267" max="11267" width="19.140625" style="158" customWidth="1"/>
    <col min="11268" max="11268" width="17.5703125" style="158" customWidth="1"/>
    <col min="11269" max="11269" width="14.7109375" style="158" customWidth="1"/>
    <col min="11270" max="11519" width="8.140625" style="158"/>
    <col min="11520" max="11520" width="8.7109375" style="158" customWidth="1"/>
    <col min="11521" max="11521" width="31.5703125" style="158" customWidth="1"/>
    <col min="11522" max="11522" width="13.85546875" style="158" customWidth="1"/>
    <col min="11523" max="11523" width="19.140625" style="158" customWidth="1"/>
    <col min="11524" max="11524" width="17.5703125" style="158" customWidth="1"/>
    <col min="11525" max="11525" width="14.7109375" style="158" customWidth="1"/>
    <col min="11526" max="11775" width="8.140625" style="158"/>
    <col min="11776" max="11776" width="8.7109375" style="158" customWidth="1"/>
    <col min="11777" max="11777" width="31.5703125" style="158" customWidth="1"/>
    <col min="11778" max="11778" width="13.85546875" style="158" customWidth="1"/>
    <col min="11779" max="11779" width="19.140625" style="158" customWidth="1"/>
    <col min="11780" max="11780" width="17.5703125" style="158" customWidth="1"/>
    <col min="11781" max="11781" width="14.7109375" style="158" customWidth="1"/>
    <col min="11782" max="12031" width="8.140625" style="158"/>
    <col min="12032" max="12032" width="8.7109375" style="158" customWidth="1"/>
    <col min="12033" max="12033" width="31.5703125" style="158" customWidth="1"/>
    <col min="12034" max="12034" width="13.85546875" style="158" customWidth="1"/>
    <col min="12035" max="12035" width="19.140625" style="158" customWidth="1"/>
    <col min="12036" max="12036" width="17.5703125" style="158" customWidth="1"/>
    <col min="12037" max="12037" width="14.7109375" style="158" customWidth="1"/>
    <col min="12038" max="12287" width="8.140625" style="158"/>
    <col min="12288" max="12288" width="8.7109375" style="158" customWidth="1"/>
    <col min="12289" max="12289" width="31.5703125" style="158" customWidth="1"/>
    <col min="12290" max="12290" width="13.85546875" style="158" customWidth="1"/>
    <col min="12291" max="12291" width="19.140625" style="158" customWidth="1"/>
    <col min="12292" max="12292" width="17.5703125" style="158" customWidth="1"/>
    <col min="12293" max="12293" width="14.7109375" style="158" customWidth="1"/>
    <col min="12294" max="12543" width="8.140625" style="158"/>
    <col min="12544" max="12544" width="8.7109375" style="158" customWidth="1"/>
    <col min="12545" max="12545" width="31.5703125" style="158" customWidth="1"/>
    <col min="12546" max="12546" width="13.85546875" style="158" customWidth="1"/>
    <col min="12547" max="12547" width="19.140625" style="158" customWidth="1"/>
    <col min="12548" max="12548" width="17.5703125" style="158" customWidth="1"/>
    <col min="12549" max="12549" width="14.7109375" style="158" customWidth="1"/>
    <col min="12550" max="12799" width="8.140625" style="158"/>
    <col min="12800" max="12800" width="8.7109375" style="158" customWidth="1"/>
    <col min="12801" max="12801" width="31.5703125" style="158" customWidth="1"/>
    <col min="12802" max="12802" width="13.85546875" style="158" customWidth="1"/>
    <col min="12803" max="12803" width="19.140625" style="158" customWidth="1"/>
    <col min="12804" max="12804" width="17.5703125" style="158" customWidth="1"/>
    <col min="12805" max="12805" width="14.7109375" style="158" customWidth="1"/>
    <col min="12806" max="13055" width="8.140625" style="158"/>
    <col min="13056" max="13056" width="8.7109375" style="158" customWidth="1"/>
    <col min="13057" max="13057" width="31.5703125" style="158" customWidth="1"/>
    <col min="13058" max="13058" width="13.85546875" style="158" customWidth="1"/>
    <col min="13059" max="13059" width="19.140625" style="158" customWidth="1"/>
    <col min="13060" max="13060" width="17.5703125" style="158" customWidth="1"/>
    <col min="13061" max="13061" width="14.7109375" style="158" customWidth="1"/>
    <col min="13062" max="13311" width="8.140625" style="158"/>
    <col min="13312" max="13312" width="8.7109375" style="158" customWidth="1"/>
    <col min="13313" max="13313" width="31.5703125" style="158" customWidth="1"/>
    <col min="13314" max="13314" width="13.85546875" style="158" customWidth="1"/>
    <col min="13315" max="13315" width="19.140625" style="158" customWidth="1"/>
    <col min="13316" max="13316" width="17.5703125" style="158" customWidth="1"/>
    <col min="13317" max="13317" width="14.7109375" style="158" customWidth="1"/>
    <col min="13318" max="13567" width="8.140625" style="158"/>
    <col min="13568" max="13568" width="8.7109375" style="158" customWidth="1"/>
    <col min="13569" max="13569" width="31.5703125" style="158" customWidth="1"/>
    <col min="13570" max="13570" width="13.85546875" style="158" customWidth="1"/>
    <col min="13571" max="13571" width="19.140625" style="158" customWidth="1"/>
    <col min="13572" max="13572" width="17.5703125" style="158" customWidth="1"/>
    <col min="13573" max="13573" width="14.7109375" style="158" customWidth="1"/>
    <col min="13574" max="13823" width="8.140625" style="158"/>
    <col min="13824" max="13824" width="8.7109375" style="158" customWidth="1"/>
    <col min="13825" max="13825" width="31.5703125" style="158" customWidth="1"/>
    <col min="13826" max="13826" width="13.85546875" style="158" customWidth="1"/>
    <col min="13827" max="13827" width="19.140625" style="158" customWidth="1"/>
    <col min="13828" max="13828" width="17.5703125" style="158" customWidth="1"/>
    <col min="13829" max="13829" width="14.7109375" style="158" customWidth="1"/>
    <col min="13830" max="14079" width="8.140625" style="158"/>
    <col min="14080" max="14080" width="8.7109375" style="158" customWidth="1"/>
    <col min="14081" max="14081" width="31.5703125" style="158" customWidth="1"/>
    <col min="14082" max="14082" width="13.85546875" style="158" customWidth="1"/>
    <col min="14083" max="14083" width="19.140625" style="158" customWidth="1"/>
    <col min="14084" max="14084" width="17.5703125" style="158" customWidth="1"/>
    <col min="14085" max="14085" width="14.7109375" style="158" customWidth="1"/>
    <col min="14086" max="14335" width="8.140625" style="158"/>
    <col min="14336" max="14336" width="8.7109375" style="158" customWidth="1"/>
    <col min="14337" max="14337" width="31.5703125" style="158" customWidth="1"/>
    <col min="14338" max="14338" width="13.85546875" style="158" customWidth="1"/>
    <col min="14339" max="14339" width="19.140625" style="158" customWidth="1"/>
    <col min="14340" max="14340" width="17.5703125" style="158" customWidth="1"/>
    <col min="14341" max="14341" width="14.7109375" style="158" customWidth="1"/>
    <col min="14342" max="14591" width="8.140625" style="158"/>
    <col min="14592" max="14592" width="8.7109375" style="158" customWidth="1"/>
    <col min="14593" max="14593" width="31.5703125" style="158" customWidth="1"/>
    <col min="14594" max="14594" width="13.85546875" style="158" customWidth="1"/>
    <col min="14595" max="14595" width="19.140625" style="158" customWidth="1"/>
    <col min="14596" max="14596" width="17.5703125" style="158" customWidth="1"/>
    <col min="14597" max="14597" width="14.7109375" style="158" customWidth="1"/>
    <col min="14598" max="14847" width="8.140625" style="158"/>
    <col min="14848" max="14848" width="8.7109375" style="158" customWidth="1"/>
    <col min="14849" max="14849" width="31.5703125" style="158" customWidth="1"/>
    <col min="14850" max="14850" width="13.85546875" style="158" customWidth="1"/>
    <col min="14851" max="14851" width="19.140625" style="158" customWidth="1"/>
    <col min="14852" max="14852" width="17.5703125" style="158" customWidth="1"/>
    <col min="14853" max="14853" width="14.7109375" style="158" customWidth="1"/>
    <col min="14854" max="15103" width="8.140625" style="158"/>
    <col min="15104" max="15104" width="8.7109375" style="158" customWidth="1"/>
    <col min="15105" max="15105" width="31.5703125" style="158" customWidth="1"/>
    <col min="15106" max="15106" width="13.85546875" style="158" customWidth="1"/>
    <col min="15107" max="15107" width="19.140625" style="158" customWidth="1"/>
    <col min="15108" max="15108" width="17.5703125" style="158" customWidth="1"/>
    <col min="15109" max="15109" width="14.7109375" style="158" customWidth="1"/>
    <col min="15110" max="15359" width="8.140625" style="158"/>
    <col min="15360" max="15360" width="8.7109375" style="158" customWidth="1"/>
    <col min="15361" max="15361" width="31.5703125" style="158" customWidth="1"/>
    <col min="15362" max="15362" width="13.85546875" style="158" customWidth="1"/>
    <col min="15363" max="15363" width="19.140625" style="158" customWidth="1"/>
    <col min="15364" max="15364" width="17.5703125" style="158" customWidth="1"/>
    <col min="15365" max="15365" width="14.7109375" style="158" customWidth="1"/>
    <col min="15366" max="15615" width="8.140625" style="158"/>
    <col min="15616" max="15616" width="8.7109375" style="158" customWidth="1"/>
    <col min="15617" max="15617" width="31.5703125" style="158" customWidth="1"/>
    <col min="15618" max="15618" width="13.85546875" style="158" customWidth="1"/>
    <col min="15619" max="15619" width="19.140625" style="158" customWidth="1"/>
    <col min="15620" max="15620" width="17.5703125" style="158" customWidth="1"/>
    <col min="15621" max="15621" width="14.7109375" style="158" customWidth="1"/>
    <col min="15622" max="15871" width="8.140625" style="158"/>
    <col min="15872" max="15872" width="8.7109375" style="158" customWidth="1"/>
    <col min="15873" max="15873" width="31.5703125" style="158" customWidth="1"/>
    <col min="15874" max="15874" width="13.85546875" style="158" customWidth="1"/>
    <col min="15875" max="15875" width="19.140625" style="158" customWidth="1"/>
    <col min="15876" max="15876" width="17.5703125" style="158" customWidth="1"/>
    <col min="15877" max="15877" width="14.7109375" style="158" customWidth="1"/>
    <col min="15878" max="16127" width="8.140625" style="158"/>
    <col min="16128" max="16128" width="8.7109375" style="158" customWidth="1"/>
    <col min="16129" max="16129" width="31.5703125" style="158" customWidth="1"/>
    <col min="16130" max="16130" width="13.85546875" style="158" customWidth="1"/>
    <col min="16131" max="16131" width="19.140625" style="158" customWidth="1"/>
    <col min="16132" max="16132" width="17.5703125" style="158" customWidth="1"/>
    <col min="16133" max="16133" width="14.7109375" style="158" customWidth="1"/>
    <col min="16134" max="16384" width="8.140625" style="158"/>
  </cols>
  <sheetData>
    <row r="1" spans="1:5" ht="9.75" customHeight="1" x14ac:dyDescent="0.25">
      <c r="A1" s="232"/>
      <c r="B1" s="232"/>
      <c r="C1" s="232"/>
      <c r="D1" s="232"/>
      <c r="E1" s="232"/>
    </row>
    <row r="2" spans="1:5" x14ac:dyDescent="0.25">
      <c r="A2" s="232"/>
      <c r="B2" s="232"/>
      <c r="C2" s="232"/>
      <c r="D2" s="232"/>
      <c r="E2" s="232"/>
    </row>
    <row r="3" spans="1:5" ht="15.75" customHeight="1" x14ac:dyDescent="0.25">
      <c r="A3" s="234" t="s">
        <v>328</v>
      </c>
      <c r="B3" s="234"/>
      <c r="C3" s="234"/>
      <c r="D3" s="234"/>
      <c r="E3" s="234"/>
    </row>
    <row r="4" spans="1:5" x14ac:dyDescent="0.25">
      <c r="A4" s="234" t="s">
        <v>223</v>
      </c>
      <c r="B4" s="234"/>
      <c r="C4" s="234"/>
      <c r="D4" s="234"/>
      <c r="E4" s="234"/>
    </row>
    <row r="5" spans="1:5" x14ac:dyDescent="0.25">
      <c r="A5" s="234" t="s">
        <v>224</v>
      </c>
      <c r="B5" s="234"/>
      <c r="C5" s="234"/>
      <c r="D5" s="234"/>
      <c r="E5" s="234"/>
    </row>
    <row r="6" spans="1:5" ht="20.25" customHeight="1" x14ac:dyDescent="0.25">
      <c r="A6" s="232" t="s">
        <v>225</v>
      </c>
      <c r="B6" s="232"/>
      <c r="C6" s="232"/>
      <c r="D6" s="232"/>
      <c r="E6" s="158" t="s">
        <v>329</v>
      </c>
    </row>
    <row r="7" spans="1:5" x14ac:dyDescent="0.25">
      <c r="A7" s="232"/>
      <c r="B7" s="232"/>
      <c r="C7" s="232"/>
      <c r="D7" s="232"/>
      <c r="E7" s="232"/>
    </row>
    <row r="8" spans="1:5" ht="28.5" customHeight="1" x14ac:dyDescent="0.25">
      <c r="A8" s="233" t="s">
        <v>273</v>
      </c>
      <c r="B8" s="233"/>
      <c r="C8" s="233"/>
      <c r="D8" s="233"/>
      <c r="E8" s="233"/>
    </row>
    <row r="9" spans="1:5" ht="29.25" customHeight="1" x14ac:dyDescent="0.25">
      <c r="A9" s="233" t="s">
        <v>227</v>
      </c>
      <c r="B9" s="233"/>
      <c r="C9" s="233"/>
      <c r="D9" s="233"/>
      <c r="E9" s="233"/>
    </row>
    <row r="10" spans="1:5" ht="30" customHeight="1" x14ac:dyDescent="0.25">
      <c r="A10" s="233" t="s">
        <v>228</v>
      </c>
      <c r="B10" s="233"/>
      <c r="C10" s="233"/>
      <c r="D10" s="233"/>
      <c r="E10" s="233"/>
    </row>
    <row r="11" spans="1:5" ht="30" customHeight="1" x14ac:dyDescent="0.25">
      <c r="A11" s="233" t="s">
        <v>229</v>
      </c>
      <c r="B11" s="233"/>
      <c r="C11" s="233"/>
      <c r="D11" s="233"/>
      <c r="E11" s="233"/>
    </row>
    <row r="12" spans="1:5" ht="29.25" customHeight="1" x14ac:dyDescent="0.25">
      <c r="A12" s="233" t="s">
        <v>230</v>
      </c>
      <c r="B12" s="233"/>
      <c r="C12" s="233"/>
      <c r="D12" s="233"/>
      <c r="E12" s="233"/>
    </row>
    <row r="13" spans="1:5" ht="28.5" customHeight="1" x14ac:dyDescent="0.25">
      <c r="A13" s="233" t="s">
        <v>231</v>
      </c>
      <c r="B13" s="233"/>
      <c r="C13" s="233"/>
      <c r="D13" s="233"/>
      <c r="E13" s="233"/>
    </row>
    <row r="14" spans="1:5" ht="15.75" customHeight="1" thickBot="1" x14ac:dyDescent="0.3">
      <c r="A14" s="232"/>
      <c r="B14" s="232"/>
      <c r="C14" s="232"/>
      <c r="D14" s="232"/>
      <c r="E14" s="232"/>
    </row>
    <row r="15" spans="1:5" ht="120.75" thickBot="1" x14ac:dyDescent="0.3">
      <c r="A15" s="161" t="s">
        <v>2</v>
      </c>
      <c r="B15" s="159" t="s">
        <v>233</v>
      </c>
      <c r="C15" s="162" t="s">
        <v>0</v>
      </c>
      <c r="D15" s="162" t="s">
        <v>232</v>
      </c>
      <c r="E15" s="159" t="s">
        <v>1</v>
      </c>
    </row>
    <row r="16" spans="1:5" ht="15" customHeight="1" x14ac:dyDescent="0.25">
      <c r="A16" s="240" t="s">
        <v>8</v>
      </c>
      <c r="B16" s="241"/>
      <c r="C16" s="241"/>
      <c r="D16" s="242"/>
      <c r="E16" s="163"/>
    </row>
    <row r="17" spans="1:5" ht="15" customHeight="1" x14ac:dyDescent="0.25">
      <c r="A17" s="173" t="s">
        <v>54</v>
      </c>
      <c r="B17" s="174" t="s">
        <v>21</v>
      </c>
      <c r="C17" s="175" t="s">
        <v>11</v>
      </c>
      <c r="D17" s="176">
        <v>0.14000000000000001</v>
      </c>
      <c r="E17" s="177">
        <v>4564.0600000000004</v>
      </c>
    </row>
    <row r="18" spans="1:5" ht="15" customHeight="1" x14ac:dyDescent="0.25">
      <c r="A18" s="237" t="s">
        <v>234</v>
      </c>
      <c r="B18" s="238"/>
      <c r="C18" s="238"/>
      <c r="D18" s="239"/>
      <c r="E18" s="178"/>
    </row>
    <row r="19" spans="1:5" ht="15" customHeight="1" x14ac:dyDescent="0.25">
      <c r="A19" s="173" t="s">
        <v>330</v>
      </c>
      <c r="B19" s="179">
        <v>1</v>
      </c>
      <c r="C19" s="175" t="s">
        <v>13</v>
      </c>
      <c r="D19" s="176">
        <f>E19/B19</f>
        <v>995.36</v>
      </c>
      <c r="E19" s="177">
        <v>995.36</v>
      </c>
    </row>
    <row r="20" spans="1:5" ht="15" customHeight="1" x14ac:dyDescent="0.25">
      <c r="A20" s="173" t="s">
        <v>331</v>
      </c>
      <c r="B20" s="179">
        <v>1</v>
      </c>
      <c r="C20" s="175" t="s">
        <v>13</v>
      </c>
      <c r="D20" s="176">
        <f>E20/B20</f>
        <v>909.25</v>
      </c>
      <c r="E20" s="177">
        <v>909.25</v>
      </c>
    </row>
    <row r="21" spans="1:5" ht="31.15" customHeight="1" x14ac:dyDescent="0.25">
      <c r="A21" s="145" t="s">
        <v>177</v>
      </c>
      <c r="B21" s="148" t="s">
        <v>22</v>
      </c>
      <c r="C21" s="148" t="s">
        <v>11</v>
      </c>
      <c r="D21" s="148">
        <f t="shared" ref="D21" si="0">E21</f>
        <v>1298.8800000000001</v>
      </c>
      <c r="E21" s="148">
        <v>1298.8800000000001</v>
      </c>
    </row>
    <row r="22" spans="1:5" ht="15" customHeight="1" x14ac:dyDescent="0.25">
      <c r="A22" s="173" t="s">
        <v>351</v>
      </c>
      <c r="B22" s="174" t="s">
        <v>22</v>
      </c>
      <c r="C22" s="175" t="s">
        <v>13</v>
      </c>
      <c r="D22" s="176">
        <f>E22</f>
        <v>1456.22</v>
      </c>
      <c r="E22" s="177">
        <v>1456.22</v>
      </c>
    </row>
    <row r="23" spans="1:5" ht="27" customHeight="1" x14ac:dyDescent="0.25">
      <c r="A23" s="173" t="s">
        <v>332</v>
      </c>
      <c r="B23" s="179">
        <v>1</v>
      </c>
      <c r="C23" s="175" t="s">
        <v>13</v>
      </c>
      <c r="D23" s="176">
        <f>E23/B23</f>
        <v>3638.31</v>
      </c>
      <c r="E23" s="177">
        <v>3638.31</v>
      </c>
    </row>
    <row r="24" spans="1:5" ht="31.15" customHeight="1" x14ac:dyDescent="0.25">
      <c r="A24" s="173" t="s">
        <v>212</v>
      </c>
      <c r="B24" s="174" t="s">
        <v>22</v>
      </c>
      <c r="C24" s="175" t="s">
        <v>11</v>
      </c>
      <c r="D24" s="176">
        <f>E24</f>
        <v>6309.49</v>
      </c>
      <c r="E24" s="177">
        <f>2332.21+3500+477.28</f>
        <v>6309.49</v>
      </c>
    </row>
    <row r="25" spans="1:5" ht="15" customHeight="1" x14ac:dyDescent="0.25">
      <c r="A25" s="173" t="s">
        <v>238</v>
      </c>
      <c r="B25" s="174" t="s">
        <v>22</v>
      </c>
      <c r="C25" s="175" t="s">
        <v>11</v>
      </c>
      <c r="D25" s="176">
        <f>E25</f>
        <v>2352.58</v>
      </c>
      <c r="E25" s="177">
        <f>1838.72+513.86</f>
        <v>2352.58</v>
      </c>
    </row>
    <row r="26" spans="1:5" ht="15" customHeight="1" x14ac:dyDescent="0.25">
      <c r="A26" s="173" t="s">
        <v>236</v>
      </c>
      <c r="B26" s="174" t="s">
        <v>218</v>
      </c>
      <c r="C26" s="175" t="s">
        <v>12</v>
      </c>
      <c r="D26" s="176">
        <f>E26</f>
        <v>164632.07999999999</v>
      </c>
      <c r="E26" s="177">
        <f>164632.08</f>
        <v>164632.07999999999</v>
      </c>
    </row>
    <row r="27" spans="1:5" ht="15" customHeight="1" x14ac:dyDescent="0.25">
      <c r="A27" s="173" t="s">
        <v>237</v>
      </c>
      <c r="B27" s="174" t="s">
        <v>218</v>
      </c>
      <c r="C27" s="175" t="s">
        <v>12</v>
      </c>
      <c r="D27" s="176">
        <f>E27</f>
        <v>1629.96</v>
      </c>
      <c r="E27" s="177">
        <v>1629.96</v>
      </c>
    </row>
    <row r="28" spans="1:5" ht="15" customHeight="1" x14ac:dyDescent="0.25">
      <c r="A28" s="237" t="s">
        <v>93</v>
      </c>
      <c r="B28" s="238"/>
      <c r="C28" s="238"/>
      <c r="D28" s="239"/>
      <c r="E28" s="178"/>
    </row>
    <row r="29" spans="1:5" ht="15" customHeight="1" x14ac:dyDescent="0.25">
      <c r="A29" s="173" t="s">
        <v>180</v>
      </c>
      <c r="B29" s="174" t="s">
        <v>22</v>
      </c>
      <c r="C29" s="175" t="s">
        <v>11</v>
      </c>
      <c r="D29" s="176">
        <f>E29</f>
        <v>41163.08</v>
      </c>
      <c r="E29" s="177">
        <v>41163.08</v>
      </c>
    </row>
    <row r="30" spans="1:5" ht="25.5" customHeight="1" x14ac:dyDescent="0.25">
      <c r="A30" s="237" t="s">
        <v>240</v>
      </c>
      <c r="B30" s="238"/>
      <c r="C30" s="238"/>
      <c r="D30" s="239"/>
      <c r="E30" s="178"/>
    </row>
    <row r="31" spans="1:5" ht="15" customHeight="1" x14ac:dyDescent="0.25">
      <c r="A31" s="173" t="s">
        <v>333</v>
      </c>
      <c r="B31" s="180">
        <v>0.06</v>
      </c>
      <c r="C31" s="175" t="s">
        <v>123</v>
      </c>
      <c r="D31" s="176">
        <f>E31/B31</f>
        <v>22560.833333333336</v>
      </c>
      <c r="E31" s="177">
        <v>1353.65</v>
      </c>
    </row>
    <row r="32" spans="1:5" ht="15" customHeight="1" x14ac:dyDescent="0.25">
      <c r="A32" s="173" t="s">
        <v>334</v>
      </c>
      <c r="B32" s="179">
        <v>2</v>
      </c>
      <c r="C32" s="175" t="s">
        <v>13</v>
      </c>
      <c r="D32" s="176">
        <f t="shared" ref="D32:D71" si="1">E32/B32</f>
        <v>2676.8249999999998</v>
      </c>
      <c r="E32" s="177">
        <v>5353.65</v>
      </c>
    </row>
    <row r="33" spans="1:5" ht="15" customHeight="1" x14ac:dyDescent="0.25">
      <c r="A33" s="173" t="s">
        <v>335</v>
      </c>
      <c r="B33" s="179">
        <v>2</v>
      </c>
      <c r="C33" s="175" t="s">
        <v>13</v>
      </c>
      <c r="D33" s="176">
        <f t="shared" si="1"/>
        <v>2577.7649999999999</v>
      </c>
      <c r="E33" s="177">
        <v>5155.53</v>
      </c>
    </row>
    <row r="34" spans="1:5" ht="15" customHeight="1" x14ac:dyDescent="0.25">
      <c r="A34" s="173" t="s">
        <v>336</v>
      </c>
      <c r="B34" s="180">
        <v>0.02</v>
      </c>
      <c r="C34" s="175" t="s">
        <v>15</v>
      </c>
      <c r="D34" s="176">
        <f t="shared" si="1"/>
        <v>108569.49999999999</v>
      </c>
      <c r="E34" s="177">
        <v>2171.39</v>
      </c>
    </row>
    <row r="35" spans="1:5" ht="15" customHeight="1" x14ac:dyDescent="0.25">
      <c r="A35" s="173" t="s">
        <v>301</v>
      </c>
      <c r="B35" s="179">
        <v>4</v>
      </c>
      <c r="C35" s="175" t="s">
        <v>107</v>
      </c>
      <c r="D35" s="176">
        <f t="shared" si="1"/>
        <v>97.79</v>
      </c>
      <c r="E35" s="177">
        <v>391.16</v>
      </c>
    </row>
    <row r="36" spans="1:5" ht="15" customHeight="1" x14ac:dyDescent="0.25">
      <c r="A36" s="173" t="s">
        <v>58</v>
      </c>
      <c r="B36" s="179">
        <v>1</v>
      </c>
      <c r="C36" s="175" t="s">
        <v>14</v>
      </c>
      <c r="D36" s="176">
        <f t="shared" si="1"/>
        <v>1005.22</v>
      </c>
      <c r="E36" s="177">
        <v>1005.22</v>
      </c>
    </row>
    <row r="37" spans="1:5" ht="15" customHeight="1" x14ac:dyDescent="0.25">
      <c r="A37" s="173" t="s">
        <v>104</v>
      </c>
      <c r="B37" s="179">
        <v>1</v>
      </c>
      <c r="C37" s="175" t="s">
        <v>108</v>
      </c>
      <c r="D37" s="176">
        <f t="shared" si="1"/>
        <v>738.3</v>
      </c>
      <c r="E37" s="177">
        <v>738.3</v>
      </c>
    </row>
    <row r="38" spans="1:5" ht="15" customHeight="1" x14ac:dyDescent="0.25">
      <c r="A38" s="173" t="s">
        <v>100</v>
      </c>
      <c r="B38" s="179">
        <v>1</v>
      </c>
      <c r="C38" s="175" t="s">
        <v>15</v>
      </c>
      <c r="D38" s="176">
        <f t="shared" si="1"/>
        <v>961.8</v>
      </c>
      <c r="E38" s="177">
        <v>961.8</v>
      </c>
    </row>
    <row r="39" spans="1:5" ht="27.75" customHeight="1" x14ac:dyDescent="0.25">
      <c r="A39" s="173" t="s">
        <v>337</v>
      </c>
      <c r="B39" s="179">
        <v>1</v>
      </c>
      <c r="C39" s="175" t="s">
        <v>13</v>
      </c>
      <c r="D39" s="176">
        <f t="shared" si="1"/>
        <v>149.54</v>
      </c>
      <c r="E39" s="177">
        <v>149.54</v>
      </c>
    </row>
    <row r="40" spans="1:5" ht="15" customHeight="1" x14ac:dyDescent="0.25">
      <c r="A40" s="173" t="s">
        <v>338</v>
      </c>
      <c r="B40" s="181">
        <v>0.8</v>
      </c>
      <c r="C40" s="175" t="s">
        <v>16</v>
      </c>
      <c r="D40" s="176">
        <f t="shared" si="1"/>
        <v>4011.9375</v>
      </c>
      <c r="E40" s="177">
        <v>3209.55</v>
      </c>
    </row>
    <row r="41" spans="1:5" ht="29.25" customHeight="1" x14ac:dyDescent="0.25">
      <c r="A41" s="173" t="s">
        <v>75</v>
      </c>
      <c r="B41" s="180">
        <v>0.06</v>
      </c>
      <c r="C41" s="175" t="s">
        <v>76</v>
      </c>
      <c r="D41" s="176">
        <f t="shared" si="1"/>
        <v>30141</v>
      </c>
      <c r="E41" s="177">
        <v>1808.46</v>
      </c>
    </row>
    <row r="42" spans="1:5" ht="29.45" customHeight="1" x14ac:dyDescent="0.25">
      <c r="A42" s="173" t="s">
        <v>59</v>
      </c>
      <c r="B42" s="182">
        <v>1.5429999999999999</v>
      </c>
      <c r="C42" s="175" t="s">
        <v>16</v>
      </c>
      <c r="D42" s="176">
        <f t="shared" si="1"/>
        <v>2039.0797148412187</v>
      </c>
      <c r="E42" s="177">
        <v>3146.3</v>
      </c>
    </row>
    <row r="43" spans="1:5" ht="15" customHeight="1" x14ac:dyDescent="0.25">
      <c r="A43" s="173" t="s">
        <v>184</v>
      </c>
      <c r="B43" s="180">
        <v>0.02</v>
      </c>
      <c r="C43" s="175" t="s">
        <v>17</v>
      </c>
      <c r="D43" s="176">
        <f t="shared" si="1"/>
        <v>30080.5</v>
      </c>
      <c r="E43" s="177">
        <v>601.61</v>
      </c>
    </row>
    <row r="44" spans="1:5" ht="15" customHeight="1" x14ac:dyDescent="0.25">
      <c r="A44" s="173" t="s">
        <v>307</v>
      </c>
      <c r="B44" s="179">
        <v>2</v>
      </c>
      <c r="C44" s="175" t="s">
        <v>13</v>
      </c>
      <c r="D44" s="176">
        <f t="shared" si="1"/>
        <v>332.15499999999997</v>
      </c>
      <c r="E44" s="177">
        <v>664.31</v>
      </c>
    </row>
    <row r="45" spans="1:5" ht="15" customHeight="1" x14ac:dyDescent="0.25">
      <c r="A45" s="173" t="s">
        <v>339</v>
      </c>
      <c r="B45" s="179">
        <v>1</v>
      </c>
      <c r="C45" s="175" t="s">
        <v>14</v>
      </c>
      <c r="D45" s="176">
        <f t="shared" si="1"/>
        <v>611.75</v>
      </c>
      <c r="E45" s="177">
        <v>611.75</v>
      </c>
    </row>
    <row r="46" spans="1:5" ht="15" customHeight="1" x14ac:dyDescent="0.25">
      <c r="A46" s="173" t="s">
        <v>77</v>
      </c>
      <c r="B46" s="180">
        <v>0.33</v>
      </c>
      <c r="C46" s="175" t="s">
        <v>15</v>
      </c>
      <c r="D46" s="176">
        <f t="shared" si="1"/>
        <v>17495.303030303028</v>
      </c>
      <c r="E46" s="177">
        <v>5773.45</v>
      </c>
    </row>
    <row r="47" spans="1:5" ht="15" customHeight="1" x14ac:dyDescent="0.25">
      <c r="A47" s="173" t="s">
        <v>62</v>
      </c>
      <c r="B47" s="179">
        <v>3</v>
      </c>
      <c r="C47" s="175" t="s">
        <v>18</v>
      </c>
      <c r="D47" s="176">
        <f t="shared" si="1"/>
        <v>253.75666666666666</v>
      </c>
      <c r="E47" s="177">
        <v>761.27</v>
      </c>
    </row>
    <row r="48" spans="1:5" ht="15" customHeight="1" x14ac:dyDescent="0.25">
      <c r="A48" s="173" t="s">
        <v>308</v>
      </c>
      <c r="B48" s="179">
        <v>4</v>
      </c>
      <c r="C48" s="175" t="s">
        <v>107</v>
      </c>
      <c r="D48" s="176">
        <f t="shared" si="1"/>
        <v>78.207499999999996</v>
      </c>
      <c r="E48" s="177">
        <v>312.83</v>
      </c>
    </row>
    <row r="49" spans="1:5" ht="15" customHeight="1" x14ac:dyDescent="0.25">
      <c r="A49" s="173" t="s">
        <v>248</v>
      </c>
      <c r="B49" s="179">
        <v>1</v>
      </c>
      <c r="C49" s="175" t="s">
        <v>13</v>
      </c>
      <c r="D49" s="176">
        <f t="shared" si="1"/>
        <v>7368.26</v>
      </c>
      <c r="E49" s="177">
        <v>7368.26</v>
      </c>
    </row>
    <row r="50" spans="1:5" ht="15" customHeight="1" x14ac:dyDescent="0.25">
      <c r="A50" s="173" t="s">
        <v>185</v>
      </c>
      <c r="B50" s="179">
        <v>1</v>
      </c>
      <c r="C50" s="175" t="s">
        <v>14</v>
      </c>
      <c r="D50" s="176">
        <f t="shared" si="1"/>
        <v>10936.37</v>
      </c>
      <c r="E50" s="177">
        <v>10936.37</v>
      </c>
    </row>
    <row r="51" spans="1:5" ht="15" customHeight="1" x14ac:dyDescent="0.25">
      <c r="A51" s="173" t="s">
        <v>250</v>
      </c>
      <c r="B51" s="179">
        <v>1</v>
      </c>
      <c r="C51" s="175" t="s">
        <v>19</v>
      </c>
      <c r="D51" s="176">
        <f t="shared" si="1"/>
        <v>857.06</v>
      </c>
      <c r="E51" s="177">
        <v>857.06</v>
      </c>
    </row>
    <row r="52" spans="1:5" ht="15" customHeight="1" x14ac:dyDescent="0.25">
      <c r="A52" s="173" t="s">
        <v>251</v>
      </c>
      <c r="B52" s="179">
        <v>1</v>
      </c>
      <c r="C52" s="175" t="s">
        <v>19</v>
      </c>
      <c r="D52" s="176">
        <f t="shared" si="1"/>
        <v>598.84</v>
      </c>
      <c r="E52" s="177">
        <v>598.84</v>
      </c>
    </row>
    <row r="53" spans="1:5" ht="15" customHeight="1" x14ac:dyDescent="0.25">
      <c r="A53" s="173" t="s">
        <v>65</v>
      </c>
      <c r="B53" s="179">
        <v>33</v>
      </c>
      <c r="C53" s="175" t="s">
        <v>19</v>
      </c>
      <c r="D53" s="176">
        <f t="shared" si="1"/>
        <v>299.99272727272728</v>
      </c>
      <c r="E53" s="177">
        <v>9899.76</v>
      </c>
    </row>
    <row r="54" spans="1:5" ht="15" customHeight="1" x14ac:dyDescent="0.25">
      <c r="A54" s="237" t="s">
        <v>252</v>
      </c>
      <c r="B54" s="238"/>
      <c r="C54" s="238"/>
      <c r="D54" s="239"/>
      <c r="E54" s="178"/>
    </row>
    <row r="55" spans="1:5" ht="15" customHeight="1" x14ac:dyDescent="0.25">
      <c r="A55" s="173" t="s">
        <v>340</v>
      </c>
      <c r="B55" s="180">
        <v>0.03</v>
      </c>
      <c r="C55" s="175" t="s">
        <v>17</v>
      </c>
      <c r="D55" s="176">
        <f t="shared" si="1"/>
        <v>33937</v>
      </c>
      <c r="E55" s="177">
        <v>1018.11</v>
      </c>
    </row>
    <row r="56" spans="1:5" ht="30" customHeight="1" x14ac:dyDescent="0.25">
      <c r="A56" s="173" t="s">
        <v>125</v>
      </c>
      <c r="B56" s="180">
        <v>0.24</v>
      </c>
      <c r="C56" s="175" t="s">
        <v>17</v>
      </c>
      <c r="D56" s="176">
        <f t="shared" si="1"/>
        <v>4325.8333333333339</v>
      </c>
      <c r="E56" s="177">
        <v>1038.2</v>
      </c>
    </row>
    <row r="57" spans="1:5" ht="28.9" customHeight="1" x14ac:dyDescent="0.25">
      <c r="A57" s="173" t="s">
        <v>341</v>
      </c>
      <c r="B57" s="179">
        <v>1</v>
      </c>
      <c r="C57" s="175" t="s">
        <v>13</v>
      </c>
      <c r="D57" s="176">
        <f t="shared" si="1"/>
        <v>424.36</v>
      </c>
      <c r="E57" s="177">
        <v>424.36</v>
      </c>
    </row>
    <row r="58" spans="1:5" ht="28.5" customHeight="1" x14ac:dyDescent="0.25">
      <c r="A58" s="173" t="s">
        <v>342</v>
      </c>
      <c r="B58" s="181">
        <v>0.1</v>
      </c>
      <c r="C58" s="175" t="s">
        <v>120</v>
      </c>
      <c r="D58" s="176">
        <f t="shared" si="1"/>
        <v>1510.8999999999999</v>
      </c>
      <c r="E58" s="177">
        <v>151.09</v>
      </c>
    </row>
    <row r="59" spans="1:5" ht="30" customHeight="1" x14ac:dyDescent="0.25">
      <c r="A59" s="173" t="s">
        <v>343</v>
      </c>
      <c r="B59" s="182">
        <v>1.2999999999999999E-2</v>
      </c>
      <c r="C59" s="175" t="s">
        <v>15</v>
      </c>
      <c r="D59" s="176">
        <f t="shared" si="1"/>
        <v>113743.07692307694</v>
      </c>
      <c r="E59" s="177">
        <v>1478.66</v>
      </c>
    </row>
    <row r="60" spans="1:5" ht="15" customHeight="1" x14ac:dyDescent="0.25">
      <c r="A60" s="173" t="s">
        <v>344</v>
      </c>
      <c r="B60" s="180">
        <v>0.03</v>
      </c>
      <c r="C60" s="175" t="s">
        <v>17</v>
      </c>
      <c r="D60" s="176">
        <f t="shared" si="1"/>
        <v>96164.333333333328</v>
      </c>
      <c r="E60" s="177">
        <v>2884.93</v>
      </c>
    </row>
    <row r="61" spans="1:5" ht="15" customHeight="1" x14ac:dyDescent="0.25">
      <c r="A61" s="173" t="s">
        <v>259</v>
      </c>
      <c r="B61" s="180">
        <v>0.04</v>
      </c>
      <c r="C61" s="175" t="s">
        <v>17</v>
      </c>
      <c r="D61" s="176">
        <f t="shared" si="1"/>
        <v>47045.75</v>
      </c>
      <c r="E61" s="177">
        <v>1881.83</v>
      </c>
    </row>
    <row r="62" spans="1:5" ht="29.25" customHeight="1" x14ac:dyDescent="0.25">
      <c r="A62" s="173" t="s">
        <v>345</v>
      </c>
      <c r="B62" s="182">
        <v>2.1999999999999999E-2</v>
      </c>
      <c r="C62" s="175" t="s">
        <v>15</v>
      </c>
      <c r="D62" s="176">
        <f t="shared" si="1"/>
        <v>43881.818181818184</v>
      </c>
      <c r="E62" s="177">
        <v>965.4</v>
      </c>
    </row>
    <row r="63" spans="1:5" ht="29.25" customHeight="1" x14ac:dyDescent="0.25">
      <c r="A63" s="173" t="s">
        <v>66</v>
      </c>
      <c r="B63" s="182">
        <v>1.8280000000000001</v>
      </c>
      <c r="C63" s="175" t="s">
        <v>16</v>
      </c>
      <c r="D63" s="176">
        <f t="shared" si="1"/>
        <v>2011.9638949671771</v>
      </c>
      <c r="E63" s="177">
        <v>3677.87</v>
      </c>
    </row>
    <row r="64" spans="1:5" ht="29.25" customHeight="1" x14ac:dyDescent="0.25">
      <c r="A64" s="173" t="s">
        <v>346</v>
      </c>
      <c r="B64" s="182">
        <v>1.8280000000000001</v>
      </c>
      <c r="C64" s="175" t="s">
        <v>16</v>
      </c>
      <c r="D64" s="176">
        <f t="shared" si="1"/>
        <v>2013.7417943107221</v>
      </c>
      <c r="E64" s="177">
        <v>3681.12</v>
      </c>
    </row>
    <row r="65" spans="1:7" ht="29.25" customHeight="1" x14ac:dyDescent="0.25">
      <c r="A65" s="173" t="s">
        <v>347</v>
      </c>
      <c r="B65" s="182">
        <f>2*1.234</f>
        <v>2.468</v>
      </c>
      <c r="C65" s="175" t="s">
        <v>16</v>
      </c>
      <c r="D65" s="176">
        <f t="shared" si="1"/>
        <v>610.44570502431111</v>
      </c>
      <c r="E65" s="177">
        <f>2*753.29</f>
        <v>1506.58</v>
      </c>
    </row>
    <row r="66" spans="1:7" ht="31.9" customHeight="1" x14ac:dyDescent="0.25">
      <c r="A66" s="173" t="s">
        <v>59</v>
      </c>
      <c r="B66" s="182">
        <v>1.8280000000000001</v>
      </c>
      <c r="C66" s="175" t="s">
        <v>16</v>
      </c>
      <c r="D66" s="176">
        <f t="shared" si="1"/>
        <v>2005.5908096280086</v>
      </c>
      <c r="E66" s="177">
        <v>3666.22</v>
      </c>
    </row>
    <row r="67" spans="1:7" ht="15" customHeight="1" x14ac:dyDescent="0.25">
      <c r="A67" s="173" t="s">
        <v>195</v>
      </c>
      <c r="B67" s="179">
        <v>4</v>
      </c>
      <c r="C67" s="175" t="s">
        <v>196</v>
      </c>
      <c r="D67" s="176">
        <f t="shared" si="1"/>
        <v>116.50749999999999</v>
      </c>
      <c r="E67" s="177">
        <v>466.03</v>
      </c>
    </row>
    <row r="68" spans="1:7" ht="15" customHeight="1" x14ac:dyDescent="0.25">
      <c r="A68" s="173" t="s">
        <v>348</v>
      </c>
      <c r="B68" s="179">
        <v>20</v>
      </c>
      <c r="C68" s="175" t="s">
        <v>196</v>
      </c>
      <c r="D68" s="176">
        <f t="shared" si="1"/>
        <v>55.325499999999998</v>
      </c>
      <c r="E68" s="177">
        <v>1106.51</v>
      </c>
    </row>
    <row r="69" spans="1:7" ht="27" customHeight="1" x14ac:dyDescent="0.25">
      <c r="A69" s="173" t="s">
        <v>122</v>
      </c>
      <c r="B69" s="179">
        <v>150</v>
      </c>
      <c r="C69" s="175" t="s">
        <v>114</v>
      </c>
      <c r="D69" s="176">
        <f t="shared" si="1"/>
        <v>57.092866666666666</v>
      </c>
      <c r="E69" s="177">
        <v>8563.93</v>
      </c>
    </row>
    <row r="70" spans="1:7" ht="30.6" customHeight="1" x14ac:dyDescent="0.25">
      <c r="A70" s="173" t="s">
        <v>349</v>
      </c>
      <c r="B70" s="182">
        <v>2.056</v>
      </c>
      <c r="C70" s="175" t="s">
        <v>16</v>
      </c>
      <c r="D70" s="176">
        <f t="shared" si="1"/>
        <v>1216.9212062256809</v>
      </c>
      <c r="E70" s="177">
        <v>2501.9899999999998</v>
      </c>
    </row>
    <row r="71" spans="1:7" ht="15" customHeight="1" x14ac:dyDescent="0.25">
      <c r="A71" s="173" t="s">
        <v>350</v>
      </c>
      <c r="B71" s="180">
        <v>0.01</v>
      </c>
      <c r="C71" s="175" t="s">
        <v>83</v>
      </c>
      <c r="D71" s="176">
        <f t="shared" si="1"/>
        <v>42075</v>
      </c>
      <c r="E71" s="177">
        <v>420.75</v>
      </c>
    </row>
    <row r="72" spans="1:7" ht="26.25" customHeight="1" x14ac:dyDescent="0.25">
      <c r="A72" s="237" t="s">
        <v>38</v>
      </c>
      <c r="B72" s="238"/>
      <c r="C72" s="238"/>
      <c r="D72" s="239"/>
      <c r="E72" s="178"/>
    </row>
    <row r="73" spans="1:7" ht="29.45" customHeight="1" x14ac:dyDescent="0.25">
      <c r="A73" s="173" t="s">
        <v>57</v>
      </c>
      <c r="B73" s="174" t="s">
        <v>217</v>
      </c>
      <c r="C73" s="175" t="s">
        <v>11</v>
      </c>
      <c r="D73" s="176">
        <f>E73</f>
        <v>7703.66</v>
      </c>
      <c r="E73" s="177">
        <v>7703.66</v>
      </c>
    </row>
    <row r="74" spans="1:7" ht="15" customHeight="1" x14ac:dyDescent="0.25">
      <c r="A74" s="237" t="s">
        <v>94</v>
      </c>
      <c r="B74" s="238"/>
      <c r="C74" s="238"/>
      <c r="D74" s="239"/>
      <c r="E74" s="178"/>
    </row>
    <row r="75" spans="1:7" ht="15" customHeight="1" x14ac:dyDescent="0.25">
      <c r="A75" s="173" t="s">
        <v>181</v>
      </c>
      <c r="B75" s="174" t="s">
        <v>217</v>
      </c>
      <c r="C75" s="175" t="s">
        <v>239</v>
      </c>
      <c r="D75" s="176">
        <f>E75</f>
        <v>10200</v>
      </c>
      <c r="E75" s="177">
        <v>10200</v>
      </c>
    </row>
    <row r="76" spans="1:7" ht="15" customHeight="1" x14ac:dyDescent="0.25">
      <c r="A76" s="237" t="s">
        <v>79</v>
      </c>
      <c r="B76" s="238"/>
      <c r="C76" s="238"/>
      <c r="D76" s="239"/>
      <c r="E76" s="178"/>
    </row>
    <row r="77" spans="1:7" ht="15" customHeight="1" x14ac:dyDescent="0.25">
      <c r="A77" s="173" t="s">
        <v>80</v>
      </c>
      <c r="B77" s="174" t="s">
        <v>217</v>
      </c>
      <c r="C77" s="175" t="s">
        <v>11</v>
      </c>
      <c r="D77" s="176">
        <f>E77</f>
        <v>21600</v>
      </c>
      <c r="E77" s="177">
        <v>21600</v>
      </c>
    </row>
    <row r="78" spans="1:7" ht="15" customHeight="1" thickBot="1" x14ac:dyDescent="0.3">
      <c r="A78" s="237" t="s">
        <v>316</v>
      </c>
      <c r="B78" s="238"/>
      <c r="C78" s="238"/>
      <c r="D78" s="239"/>
      <c r="E78" s="178"/>
    </row>
    <row r="79" spans="1:7" ht="27.75" customHeight="1" x14ac:dyDescent="0.25">
      <c r="A79" s="173" t="s">
        <v>202</v>
      </c>
      <c r="B79" s="174" t="s">
        <v>22</v>
      </c>
      <c r="C79" s="175" t="s">
        <v>11</v>
      </c>
      <c r="D79" s="176">
        <f>E79</f>
        <v>600</v>
      </c>
      <c r="E79" s="177">
        <v>600</v>
      </c>
      <c r="F79" s="164">
        <f>SUM(E17:E80)</f>
        <v>369794.45999999996</v>
      </c>
      <c r="G79" s="160" t="s">
        <v>352</v>
      </c>
    </row>
    <row r="80" spans="1:7" s="28" customFormat="1" ht="30" x14ac:dyDescent="0.25">
      <c r="A80" s="173" t="s">
        <v>317</v>
      </c>
      <c r="B80" s="174" t="s">
        <v>22</v>
      </c>
      <c r="C80" s="175" t="s">
        <v>11</v>
      </c>
      <c r="D80" s="176">
        <f>E80</f>
        <v>1477.89</v>
      </c>
      <c r="E80" s="177">
        <v>1477.89</v>
      </c>
    </row>
    <row r="81" spans="1:6" s="28" customFormat="1" x14ac:dyDescent="0.25">
      <c r="A81" s="35" t="s">
        <v>10</v>
      </c>
      <c r="B81" s="149"/>
      <c r="C81" s="149"/>
      <c r="D81" s="149"/>
      <c r="E81" s="150"/>
    </row>
    <row r="82" spans="1:6" x14ac:dyDescent="0.25">
      <c r="A82" s="36" t="s">
        <v>70</v>
      </c>
      <c r="B82" s="151" t="s">
        <v>21</v>
      </c>
      <c r="C82" s="151" t="s">
        <v>11</v>
      </c>
      <c r="D82" s="151">
        <f>E82</f>
        <v>36979.445999999996</v>
      </c>
      <c r="E82" s="152">
        <f>SUM(E17:E80)*10%</f>
        <v>36979.445999999996</v>
      </c>
    </row>
    <row r="83" spans="1:6" x14ac:dyDescent="0.25">
      <c r="A83" s="153" t="s">
        <v>24</v>
      </c>
      <c r="B83" s="148"/>
      <c r="C83" s="148"/>
      <c r="D83" s="148"/>
      <c r="E83" s="154">
        <f>F79+E82</f>
        <v>406773.90599999996</v>
      </c>
    </row>
    <row r="84" spans="1:6" x14ac:dyDescent="0.25">
      <c r="A84" s="232"/>
      <c r="B84" s="232"/>
      <c r="C84" s="232"/>
      <c r="D84" s="232"/>
      <c r="E84" s="232"/>
    </row>
    <row r="85" spans="1:6" s="167" customFormat="1" ht="21.75" customHeight="1" x14ac:dyDescent="0.25">
      <c r="A85" s="232"/>
      <c r="B85" s="232"/>
      <c r="C85" s="232"/>
      <c r="D85" s="232"/>
      <c r="E85" s="232"/>
      <c r="F85" s="166"/>
    </row>
    <row r="86" spans="1:6" s="167" customFormat="1" ht="20.25" customHeight="1" x14ac:dyDescent="0.25">
      <c r="A86" s="235" t="s">
        <v>354</v>
      </c>
      <c r="B86" s="235"/>
      <c r="C86" s="235"/>
      <c r="D86" s="235"/>
      <c r="E86" s="165">
        <f>E83</f>
        <v>406773.90599999996</v>
      </c>
      <c r="F86" s="168"/>
    </row>
    <row r="87" spans="1:6" s="167" customFormat="1" ht="24.75" customHeight="1" x14ac:dyDescent="0.25">
      <c r="A87" s="236" t="s">
        <v>357</v>
      </c>
      <c r="B87" s="236"/>
      <c r="C87" s="236"/>
      <c r="D87" s="236"/>
      <c r="E87" s="236"/>
      <c r="F87" s="169"/>
    </row>
    <row r="88" spans="1:6" s="167" customFormat="1" ht="16.5" customHeight="1" x14ac:dyDescent="0.25">
      <c r="A88" s="235" t="s">
        <v>268</v>
      </c>
      <c r="B88" s="235"/>
      <c r="C88" s="235"/>
      <c r="D88" s="235"/>
      <c r="E88" s="235"/>
      <c r="F88" s="169"/>
    </row>
    <row r="89" spans="1:6" s="167" customFormat="1" ht="16.5" customHeight="1" x14ac:dyDescent="0.25">
      <c r="A89" s="235" t="s">
        <v>269</v>
      </c>
      <c r="B89" s="235"/>
      <c r="C89" s="235"/>
      <c r="D89" s="235"/>
      <c r="E89" s="235"/>
      <c r="F89" s="169"/>
    </row>
    <row r="90" spans="1:6" s="167" customFormat="1" ht="16.5" customHeight="1" x14ac:dyDescent="0.25">
      <c r="A90" s="235" t="s">
        <v>270</v>
      </c>
      <c r="B90" s="235"/>
      <c r="C90" s="235"/>
      <c r="D90" s="235"/>
      <c r="E90" s="235"/>
      <c r="F90" s="169"/>
    </row>
    <row r="91" spans="1:6" s="167" customFormat="1" hidden="1" x14ac:dyDescent="0.25">
      <c r="A91" s="170"/>
      <c r="B91" s="170"/>
      <c r="C91" s="170"/>
      <c r="D91" s="170"/>
      <c r="E91" s="170"/>
      <c r="F91" s="170"/>
    </row>
    <row r="92" spans="1:6" s="167" customFormat="1" ht="24.75" customHeight="1" x14ac:dyDescent="0.25">
      <c r="A92" s="235" t="s">
        <v>353</v>
      </c>
      <c r="B92" s="235"/>
      <c r="C92" s="235"/>
      <c r="D92" s="235"/>
      <c r="E92" s="235"/>
      <c r="F92" s="169"/>
    </row>
    <row r="93" spans="1:6" s="185" customFormat="1" ht="18.75" customHeight="1" x14ac:dyDescent="0.25">
      <c r="A93" s="171" t="s">
        <v>321</v>
      </c>
      <c r="B93" s="171"/>
      <c r="C93" s="171"/>
      <c r="D93" s="171"/>
      <c r="E93" s="171"/>
    </row>
    <row r="94" spans="1:6" s="185" customFormat="1" ht="24.75" customHeight="1" x14ac:dyDescent="0.25">
      <c r="A94" s="171" t="s">
        <v>355</v>
      </c>
      <c r="B94" s="171"/>
      <c r="C94" s="171"/>
      <c r="D94" s="171"/>
      <c r="E94" s="171"/>
    </row>
    <row r="95" spans="1:6" s="185" customFormat="1" ht="10.5" customHeight="1" x14ac:dyDescent="0.25">
      <c r="B95" s="171"/>
      <c r="C95" s="171"/>
      <c r="D95" s="171" t="s">
        <v>26</v>
      </c>
      <c r="E95" s="171"/>
    </row>
    <row r="96" spans="1:6" s="185" customFormat="1" x14ac:dyDescent="0.25">
      <c r="A96" s="232"/>
      <c r="B96" s="232"/>
      <c r="C96" s="232"/>
      <c r="D96" s="232"/>
      <c r="E96" s="232"/>
    </row>
    <row r="97" spans="1:5" s="185" customFormat="1" x14ac:dyDescent="0.25">
      <c r="A97" s="232" t="s">
        <v>271</v>
      </c>
      <c r="B97" s="232"/>
      <c r="C97" s="232"/>
      <c r="D97" s="232"/>
      <c r="E97" s="232"/>
    </row>
    <row r="98" spans="1:5" s="185" customFormat="1" ht="10.5" customHeight="1" x14ac:dyDescent="0.25">
      <c r="B98" s="232"/>
      <c r="C98" s="232"/>
      <c r="D98" s="232" t="s">
        <v>26</v>
      </c>
      <c r="E98" s="232"/>
    </row>
  </sheetData>
  <mergeCells count="35">
    <mergeCell ref="A13:E13"/>
    <mergeCell ref="A28:D28"/>
    <mergeCell ref="A14:E14"/>
    <mergeCell ref="A54:D54"/>
    <mergeCell ref="A16:D16"/>
    <mergeCell ref="A18:D18"/>
    <mergeCell ref="A72:D72"/>
    <mergeCell ref="A74:D74"/>
    <mergeCell ref="A76:D76"/>
    <mergeCell ref="A78:D78"/>
    <mergeCell ref="A30:D30"/>
    <mergeCell ref="A97:E97"/>
    <mergeCell ref="B98:C98"/>
    <mergeCell ref="D98:E98"/>
    <mergeCell ref="A92:E92"/>
    <mergeCell ref="A84:E84"/>
    <mergeCell ref="A96:E96"/>
    <mergeCell ref="A85:E85"/>
    <mergeCell ref="A87:E87"/>
    <mergeCell ref="A88:E88"/>
    <mergeCell ref="A89:E89"/>
    <mergeCell ref="A90:E90"/>
    <mergeCell ref="A86:D86"/>
    <mergeCell ref="A1:E1"/>
    <mergeCell ref="A2:E2"/>
    <mergeCell ref="A10:E10"/>
    <mergeCell ref="A11:E11"/>
    <mergeCell ref="A12:E12"/>
    <mergeCell ref="A6:D6"/>
    <mergeCell ref="A7:E7"/>
    <mergeCell ref="A8:E8"/>
    <mergeCell ref="A9:E9"/>
    <mergeCell ref="A3:E3"/>
    <mergeCell ref="A4:E4"/>
    <mergeCell ref="A5:E5"/>
  </mergeCells>
  <pageMargins left="0.51181102362204722" right="0.11811023622047245" top="0.19685039370078741" bottom="0.19685039370078741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2022-04-11T12:55:43Z</dcterms:modified>
</cp:coreProperties>
</file>