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-210" yWindow="240" windowWidth="16980" windowHeight="10950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'2018'!$A$1:$F$31</definedName>
    <definedName name="_xlnm.Print_Area" localSheetId="4">'2019'!$A$1:$F$30</definedName>
    <definedName name="_xlnm.Print_Area" localSheetId="6">'2020'!$A$1:$F$31</definedName>
    <definedName name="_xlnm.Print_Area" localSheetId="8">'2021'!$A$1:$F$30</definedName>
    <definedName name="_xlnm.Print_Area" localSheetId="0">Акт!$A$1:$E$87</definedName>
    <definedName name="_xlnm.Print_Area" localSheetId="3">'Акт (2)'!$A$1:$E$80</definedName>
    <definedName name="_xlnm.Print_Area" localSheetId="9">акт21!$A$3:$E$106</definedName>
    <definedName name="_xlnm.Print_Area" localSheetId="1">Бюджет!$A$1:$D$31</definedName>
    <definedName name="_xlnm.Print_Area" localSheetId="7">Лист1!$A$3:$E$79</definedName>
    <definedName name="_xlnm.Print_Area" localSheetId="5">Лист3!$A$3:$E$79</definedName>
  </definedNames>
  <calcPr calcId="145621"/>
</workbook>
</file>

<file path=xl/calcChain.xml><?xml version="1.0" encoding="utf-8"?>
<calcChain xmlns="http://schemas.openxmlformats.org/spreadsheetml/2006/main">
  <c r="F23" i="9" l="1"/>
  <c r="F22" i="9"/>
  <c r="E94" i="10"/>
  <c r="E91" i="10"/>
  <c r="E90" i="10"/>
  <c r="F88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25" i="10"/>
  <c r="D19" i="10"/>
  <c r="D17" i="10"/>
  <c r="D23" i="10"/>
  <c r="D22" i="10"/>
  <c r="D21" i="10"/>
  <c r="D20" i="10"/>
  <c r="D83" i="10"/>
  <c r="D85" i="10"/>
  <c r="D87" i="10"/>
  <c r="D88" i="10"/>
  <c r="F18" i="9"/>
  <c r="F14" i="9"/>
  <c r="F25" i="9" s="1"/>
  <c r="A95" i="10"/>
  <c r="F24" i="9" l="1"/>
  <c r="D90" i="10"/>
  <c r="D60" i="8"/>
  <c r="D61" i="8"/>
  <c r="D58" i="8"/>
  <c r="D54" i="8"/>
  <c r="D46" i="8"/>
  <c r="D41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2" i="8"/>
  <c r="D43" i="8"/>
  <c r="D45" i="8"/>
  <c r="D47" i="8"/>
  <c r="D48" i="8"/>
  <c r="D49" i="8"/>
  <c r="D50" i="8"/>
  <c r="D51" i="8"/>
  <c r="D52" i="8"/>
  <c r="D53" i="8"/>
  <c r="D55" i="8"/>
  <c r="D56" i="8"/>
  <c r="D26" i="8"/>
  <c r="D22" i="8"/>
  <c r="D20" i="8"/>
  <c r="D21" i="8"/>
  <c r="D23" i="8"/>
  <c r="D24" i="8"/>
  <c r="D19" i="8"/>
  <c r="F23" i="7" l="1"/>
  <c r="F22" i="7"/>
  <c r="E63" i="8"/>
  <c r="D63" i="8" s="1"/>
  <c r="E64" i="8" l="1"/>
  <c r="F24" i="7" s="1"/>
  <c r="F19" i="7"/>
  <c r="F15" i="7"/>
  <c r="F18" i="7"/>
  <c r="F14" i="7"/>
  <c r="F25" i="7" l="1"/>
  <c r="F26" i="7"/>
  <c r="E65" i="3"/>
  <c r="E64" i="3"/>
  <c r="F23" i="6" l="1"/>
  <c r="D64" i="3"/>
  <c r="D62" i="3"/>
  <c r="D60" i="3"/>
  <c r="D56" i="3"/>
  <c r="D27" i="3"/>
  <c r="D24" i="3"/>
  <c r="D25" i="3"/>
  <c r="D23" i="3"/>
  <c r="D19" i="3"/>
  <c r="D17" i="3"/>
  <c r="D21" i="3"/>
  <c r="D22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5" i="3"/>
  <c r="D46" i="3"/>
  <c r="D47" i="3"/>
  <c r="D48" i="3"/>
  <c r="D49" i="3"/>
  <c r="D50" i="3"/>
  <c r="D51" i="3"/>
  <c r="D52" i="3"/>
  <c r="D53" i="3"/>
  <c r="D54" i="3"/>
  <c r="D55" i="3"/>
  <c r="D57" i="3"/>
  <c r="D58" i="3"/>
  <c r="D20" i="3"/>
  <c r="F18" i="6" l="1"/>
  <c r="F22" i="6" s="1"/>
  <c r="F24" i="6" s="1"/>
  <c r="F14" i="6"/>
  <c r="F25" i="6" l="1"/>
  <c r="D60" i="5"/>
  <c r="D59" i="5"/>
  <c r="D57" i="5"/>
  <c r="D55" i="5"/>
  <c r="D41" i="5"/>
  <c r="E18" i="5"/>
  <c r="D18" i="5" s="1"/>
  <c r="D16" i="5"/>
  <c r="D7" i="5"/>
  <c r="D10" i="5"/>
  <c r="D11" i="5"/>
  <c r="D12" i="5"/>
  <c r="D13" i="5"/>
  <c r="D14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7" i="5"/>
  <c r="D38" i="5"/>
  <c r="D39" i="5"/>
  <c r="D40" i="5"/>
  <c r="D42" i="5"/>
  <c r="D43" i="5"/>
  <c r="D44" i="5"/>
  <c r="D45" i="5"/>
  <c r="D47" i="5"/>
  <c r="D48" i="5"/>
  <c r="D49" i="5"/>
  <c r="D51" i="5"/>
  <c r="D52" i="5"/>
  <c r="D53" i="5"/>
  <c r="D9" i="5"/>
  <c r="E62" i="5" l="1"/>
  <c r="E63" i="5" s="1"/>
  <c r="F24" i="4" s="1"/>
  <c r="D62" i="5" l="1"/>
  <c r="F13" i="4"/>
  <c r="F19" i="4" l="1"/>
  <c r="F23" i="4" s="1"/>
  <c r="F25" i="4" s="1"/>
  <c r="F15" i="4"/>
  <c r="F26" i="4" l="1"/>
  <c r="E24" i="2"/>
  <c r="D23" i="2" l="1"/>
  <c r="E69" i="1" l="1"/>
  <c r="B22" i="2" s="1"/>
  <c r="B21" i="2"/>
  <c r="B20" i="2"/>
  <c r="B19" i="2"/>
  <c r="B18" i="2"/>
  <c r="B17" i="2"/>
  <c r="B16" i="2"/>
  <c r="B15" i="2"/>
  <c r="B14" i="2"/>
  <c r="B13" i="2"/>
  <c r="B12" i="2"/>
  <c r="B11" i="2"/>
  <c r="B10" i="2"/>
  <c r="E70" i="1"/>
  <c r="D69" i="1" l="1"/>
  <c r="D67" i="1"/>
  <c r="D65" i="1"/>
  <c r="D63" i="1"/>
  <c r="D62" i="1"/>
  <c r="D49" i="1"/>
  <c r="D50" i="1"/>
  <c r="D51" i="1"/>
  <c r="D52" i="1"/>
  <c r="D53" i="1"/>
  <c r="D54" i="1"/>
  <c r="D55" i="1"/>
  <c r="D56" i="1"/>
  <c r="D57" i="1"/>
  <c r="D58" i="1"/>
  <c r="D59" i="1"/>
  <c r="D60" i="1"/>
  <c r="D47" i="1"/>
  <c r="D48" i="1"/>
  <c r="D46" i="1"/>
  <c r="D45" i="1"/>
  <c r="D44" i="1"/>
  <c r="D43" i="1"/>
  <c r="D42" i="1"/>
  <c r="D41" i="1"/>
  <c r="D40" i="1"/>
  <c r="D38" i="1"/>
  <c r="D37" i="1"/>
  <c r="D36" i="1"/>
  <c r="D35" i="1"/>
  <c r="D34" i="1"/>
  <c r="D32" i="1"/>
  <c r="D30" i="1"/>
  <c r="D29" i="1"/>
  <c r="D28" i="1"/>
  <c r="D26" i="1"/>
  <c r="D25" i="1"/>
  <c r="D24" i="1"/>
  <c r="D23" i="1"/>
  <c r="D22" i="1"/>
  <c r="D21" i="1"/>
  <c r="D20" i="1"/>
  <c r="D19" i="1"/>
  <c r="D18" i="1"/>
  <c r="D17" i="1"/>
  <c r="D16" i="1"/>
  <c r="D15" i="1"/>
  <c r="D13" i="1"/>
  <c r="D9" i="1"/>
  <c r="D7" i="1"/>
  <c r="B23" i="2"/>
  <c r="C23" i="2"/>
</calcChain>
</file>

<file path=xl/sharedStrings.xml><?xml version="1.0" encoding="utf-8"?>
<sst xmlns="http://schemas.openxmlformats.org/spreadsheetml/2006/main" count="913" uniqueCount="324">
  <si>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</si>
  <si>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</si>
  <si>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</si>
  <si>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</si>
  <si>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</si>
  <si>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</si>
  <si>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</si>
  <si>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</si>
  <si>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</si>
  <si>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</si>
  <si>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</si>
  <si>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</si>
  <si>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</si>
  <si>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</si>
  <si>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</si>
  <si>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</si>
  <si>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</si>
  <si>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</si>
  <si>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</si>
  <si>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</si>
  <si>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</si>
  <si>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</si>
  <si>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</si>
  <si>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</si>
  <si>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</si>
  <si>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</si>
  <si>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</si>
  <si>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</si>
  <si>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</si>
  <si>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</si>
  <si>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</si>
  <si>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</si>
  <si>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</si>
  <si>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</si>
  <si>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</si>
  <si>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</si>
  <si>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</si>
  <si>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</si>
  <si>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</si>
  <si>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</si>
  <si>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</si>
  <si>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</si>
  <si>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</si>
  <si>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</si>
  <si>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</si>
  <si>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</si>
  <si>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</si>
  <si>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</si>
  <si>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</si>
  <si>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</si>
  <si>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</si>
  <si>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</si>
  <si>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</si>
  <si>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</si>
  <si>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</si>
  <si>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Запуск системы отопления.</t>
  </si>
  <si>
    <t xml:space="preserve">     Опрессовка ТУ диаметром: до 50 мм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</si>
  <si>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</si>
  <si>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</si>
  <si>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</si>
  <si>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</si>
  <si>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</si>
  <si>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</si>
  <si>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</si>
  <si>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</si>
  <si>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</si>
  <si>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</si>
  <si>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</si>
  <si>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</si>
  <si>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</si>
  <si>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</si>
  <si>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100 м2</t>
  </si>
  <si>
    <t>1 смеситель</t>
  </si>
  <si>
    <t xml:space="preserve">     Осмотр СТО</t>
  </si>
  <si>
    <t>100 квартир</t>
  </si>
  <si>
    <t xml:space="preserve">     Ремонт смесителя без душа, без снятия с места замена кран-буксы</t>
  </si>
  <si>
    <t xml:space="preserve">     Услуги а/вышки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</si>
  <si>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</si>
  <si>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</si>
  <si>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>Обслуживание и текущий ремонт электрооборудования  жилых домов</t>
  </si>
  <si>
    <t xml:space="preserve">     Обслуживание и текущий ремонт электрооборудования жилых домов</t>
  </si>
  <si>
    <t>100 приборов</t>
  </si>
  <si>
    <t>1 м 2 основания</t>
  </si>
  <si>
    <t>Текущий ремонт конструктивных элементов жилых зданий</t>
  </si>
  <si>
    <t>м</t>
  </si>
  <si>
    <t xml:space="preserve">     Очистка желобов от мусора: вручную (при расчете 1 кг. мусора = 3 м 1 желоба)</t>
  </si>
  <si>
    <t xml:space="preserve">     Ремонт смесителя без душа, без снятия с места, смена прокладок</t>
  </si>
  <si>
    <t>Уборка лестничных клеток</t>
  </si>
  <si>
    <t xml:space="preserve">     Уборка л/клеток</t>
  </si>
  <si>
    <t>Аренда общего имущества МКД</t>
  </si>
  <si>
    <t xml:space="preserve">     Осмотр квартир (вентиляция)</t>
  </si>
  <si>
    <t xml:space="preserve">     Постановка заклепок в местах соединения труб</t>
  </si>
  <si>
    <t xml:space="preserve">     Устранение течи из мест присоединения санитарных приборов</t>
  </si>
  <si>
    <t>1 соединение</t>
  </si>
  <si>
    <t xml:space="preserve">     Замена маховичка вентильной головки или ручки переключателя на смесителе</t>
  </si>
  <si>
    <t xml:space="preserve">     Ремонт смесителя с душем</t>
  </si>
  <si>
    <t xml:space="preserve">     Ремонт смесителя с душем, без снятия с места, смена прокладок</t>
  </si>
  <si>
    <t xml:space="preserve">     Б. ремонт дверных коробок узких: в деревянных стенах</t>
  </si>
  <si>
    <t>10 коробок</t>
  </si>
  <si>
    <t xml:space="preserve">     Замена наличников с изготовлением</t>
  </si>
  <si>
    <t>1 м изделий</t>
  </si>
  <si>
    <t xml:space="preserve">     Изготовление поручней деревянных: прямой части</t>
  </si>
  <si>
    <t xml:space="preserve">     Острожка брусьев и досок с одной стороны при шир. острожки до 100мм: шерхебелем, рубанком и фуганком</t>
  </si>
  <si>
    <t>100 м бревен, брусьев и д</t>
  </si>
  <si>
    <t xml:space="preserve">     Отбивка штукатурки фасада до 1 м2 с вышки</t>
  </si>
  <si>
    <t>1 подъем</t>
  </si>
  <si>
    <t xml:space="preserve">     Ремонт дверных полотен (выдергивание гвоздей, подгонка, установка, укрепление притворной планки)</t>
  </si>
  <si>
    <t xml:space="preserve">     Ремонт дымовентиляционной трубы</t>
  </si>
  <si>
    <t xml:space="preserve">     Ремонт и восстановление герметизации дверных и оконных проемов монтажной пеной</t>
  </si>
  <si>
    <t xml:space="preserve">     Ремонт подъездов</t>
  </si>
  <si>
    <t xml:space="preserve">     Ремонт подъездов и тамбуров</t>
  </si>
  <si>
    <t xml:space="preserve">     Ремонт тамбура</t>
  </si>
  <si>
    <t xml:space="preserve">     Смена дверных приборов: навесного замка</t>
  </si>
  <si>
    <t xml:space="preserve">     Смена дверных приборов: накладка дверная</t>
  </si>
  <si>
    <t xml:space="preserve">     Смена дверных приборов: петли</t>
  </si>
  <si>
    <t xml:space="preserve">     Смена обделок из листовой стали поясков, сандриков, отливов, карнизов шириной до: 0,4 мм</t>
  </si>
  <si>
    <t xml:space="preserve">     Смена оконных приборов: петли</t>
  </si>
  <si>
    <t xml:space="preserve">     Смена стекол в деревянных переплетах при площади стекла  до: 0,5 м</t>
  </si>
  <si>
    <t xml:space="preserve">     Укрепление деревянных  поручней на лестничных ограждениях</t>
  </si>
  <si>
    <t xml:space="preserve">     Установка поручней деревянных: прямой части</t>
  </si>
  <si>
    <t xml:space="preserve">     Установка частей водосточных труб (отметов)</t>
  </si>
  <si>
    <t>АКТ № 78/10-2017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</si>
  <si>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10  квартала 78.</t>
  </si>
  <si>
    <t>Отчет по бюджету №78/10-2017</t>
  </si>
  <si>
    <t>Долг на 01.01.2017 г.</t>
  </si>
  <si>
    <t>Долг за выполненные работы (доходы за минусом расходов) на  01.01.2018 г. -  320 535,73 руб.</t>
  </si>
  <si>
    <t>Задолженность по оплате за содержание и текущий ремонт на 01.01.2018 г. -  25 757,90 руб.</t>
  </si>
  <si>
    <t>на общую сумму 298 768,01 руб. (Двести девяносто восемь тысяч семьсот шестьдесят восемь рублей 1 копейка).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</si>
  <si>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</si>
  <si>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</si>
  <si>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</si>
  <si>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</si>
  <si>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</si>
  <si>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</si>
  <si>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</si>
  <si>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</si>
  <si>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</si>
  <si>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</si>
  <si>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</si>
  <si>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</si>
  <si>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</si>
  <si>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</si>
  <si>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</si>
  <si>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</si>
  <si>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</si>
  <si>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</si>
  <si>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</si>
  <si>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</si>
  <si>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</si>
  <si>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</si>
  <si>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</si>
  <si>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</si>
  <si>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</si>
  <si>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</si>
  <si>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78/10-2018</t>
  </si>
  <si>
    <t>Списание долга за выполненые работы на 01.01.2015</t>
  </si>
  <si>
    <t xml:space="preserve">     Окраска деревянного домика-беседки</t>
  </si>
  <si>
    <t xml:space="preserve">     Окраска известковыми составами: по кирпичу и бетону (бордюр. столбики, столбы)</t>
  </si>
  <si>
    <t xml:space="preserve">     Окраска скамейки без спинки</t>
  </si>
  <si>
    <t xml:space="preserve">     Переустановка скамейки</t>
  </si>
  <si>
    <t xml:space="preserve">     Ремонт беседки, домика, посочницы под крышей</t>
  </si>
  <si>
    <t xml:space="preserve">     Ремонт скамейки без спинки</t>
  </si>
  <si>
    <t xml:space="preserve">     Вывоз и утилизация ТКО, в т.ч. крупногабаритный мусор</t>
  </si>
  <si>
    <t xml:space="preserve">     Запуск потока воды: отопление, ГВС</t>
  </si>
  <si>
    <t>1 узел</t>
  </si>
  <si>
    <t xml:space="preserve">     Осмотр выпусков канализации  (засоры, подпоры) прим.</t>
  </si>
  <si>
    <t xml:space="preserve">     Осмотр, замеры, опломбировка ПУ Т/У с представителем</t>
  </si>
  <si>
    <t xml:space="preserve">     Перекрытие потока воды: отопление, ГВС</t>
  </si>
  <si>
    <t xml:space="preserve">     Перемотка радиаторной пробки</t>
  </si>
  <si>
    <t xml:space="preserve">     Промывка трубопровода системы отопления</t>
  </si>
  <si>
    <t>м3</t>
  </si>
  <si>
    <t xml:space="preserve">     Устранение засоров санитарных приборов</t>
  </si>
  <si>
    <t>1 прибор</t>
  </si>
  <si>
    <t xml:space="preserve">     Закрытие окна с вышки</t>
  </si>
  <si>
    <t>10 шт.</t>
  </si>
  <si>
    <t xml:space="preserve">     Осмотр кровли, чердака, подъездов, подвального помещения -подготовка к зиме</t>
  </si>
  <si>
    <t xml:space="preserve">     Очистка  кровли от мусора: вручную</t>
  </si>
  <si>
    <t xml:space="preserve">     Очистка  кровли от снега, сбивание сосулей</t>
  </si>
  <si>
    <t xml:space="preserve">     Плановые проверки вентиляционных каналов и оголовков</t>
  </si>
  <si>
    <t xml:space="preserve">     Смена дверных приборов: пружин</t>
  </si>
  <si>
    <t xml:space="preserve">     Укрепление дверных приборов: петли (шарниры), шпингалеты, ручки накладные</t>
  </si>
  <si>
    <t xml:space="preserve">     Установка зонтов на канализационные стоянки</t>
  </si>
  <si>
    <t xml:space="preserve">     Осмотр замеры рамок холодной воды</t>
  </si>
  <si>
    <t>чел.-ч</t>
  </si>
  <si>
    <t xml:space="preserve">     Смена отдельных участков трубопроводов диаметром: 50 мм</t>
  </si>
  <si>
    <t>1 участок</t>
  </si>
  <si>
    <t xml:space="preserve">     Установка заглушек на трубопроводах д. до 50мм</t>
  </si>
  <si>
    <t xml:space="preserve">     Смена частей водосточных труб: отливов (отметов)</t>
  </si>
  <si>
    <t xml:space="preserve">     Устройство рам слухового окна с остеклением и покраской</t>
  </si>
  <si>
    <t xml:space="preserve">     Услуги  по вывозу и утилизации листвы, веток, деревьев, скошенной травы , смета и др.</t>
  </si>
  <si>
    <t>АКТ № 78/10-2018</t>
  </si>
  <si>
    <t>"31" марта 2019 г.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</si>
  <si>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</si>
  <si>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</si>
  <si>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</si>
  <si>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</si>
  <si>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167 042.13 руб. (Сто шестьдесят семь тысяч сорок два рубля 13 копеек)</t>
  </si>
  <si>
    <t>.</t>
  </si>
  <si>
    <t>АКТ № _____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</si>
  <si>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</si>
  <si>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</si>
  <si>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</si>
  <si>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</si>
  <si>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</si>
  <si>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</si>
  <si>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</si>
  <si>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</si>
  <si>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</si>
  <si>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</si>
  <si>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</si>
  <si>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</si>
  <si>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Завоз песка, ПГС, щебня, земли</t>
  </si>
  <si>
    <t xml:space="preserve">     Обрезка деревьев высотой: более 5 м без формовки</t>
  </si>
  <si>
    <t>1 дерево</t>
  </si>
  <si>
    <t xml:space="preserve">     Разделка древесины мягких пород, полученной от валки леса, диам. стволов: до 16 см</t>
  </si>
  <si>
    <t xml:space="preserve">     Разделка древесины твердых пород и лиственницы, полученной от валки леса, диамм стволов:до 12 см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</si>
  <si>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</si>
  <si>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</si>
  <si>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</si>
  <si>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Изготовление ключей</t>
  </si>
  <si>
    <t xml:space="preserve">     Изготовление ключей</t>
  </si>
  <si>
    <t>Обслуживание и текущий ремонт инженерного оборудования</t>
  </si>
  <si>
    <t xml:space="preserve">     Регулировка температуры отопления в ИТП вентилями</t>
  </si>
  <si>
    <t xml:space="preserve">     Осмотр квартир</t>
  </si>
  <si>
    <t xml:space="preserve">     Подготовка элеваторного узла</t>
  </si>
  <si>
    <t xml:space="preserve">     Проверка состояния и диаметр трубопровода, работоспособность запорной арматуры, замеры ХВС.</t>
  </si>
  <si>
    <t xml:space="preserve">     Регулировка смывных бачков.</t>
  </si>
  <si>
    <t xml:space="preserve">     Сдача ИТП представителю энергоснабжающей организации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</si>
  <si>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</si>
  <si>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</si>
  <si>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Демонтаж-монтаж частей канализационных вытяжек</t>
  </si>
  <si>
    <t xml:space="preserve">     Окраска масляными составами  по дереву: доски объявления</t>
  </si>
  <si>
    <t xml:space="preserve">     Очистка поверхностей от стойких загрязнений (с протравкой)</t>
  </si>
  <si>
    <t xml:space="preserve">     Ремонт отдельных мест покрытия из асбоцементных листов: обыкновенного профиля (мат. БУ)</t>
  </si>
  <si>
    <t xml:space="preserve">     Установка досок объявлений с изготовлением</t>
  </si>
  <si>
    <t xml:space="preserve">     Открытие подвальных окон</t>
  </si>
  <si>
    <t>10 м2</t>
  </si>
  <si>
    <t xml:space="preserve">     Очистка  кровли от снега толщ. 10см, сбивание сосулей вышка</t>
  </si>
  <si>
    <t>1 м 1 основания</t>
  </si>
  <si>
    <t xml:space="preserve">     Проверка исправности канализационных вытяжек</t>
  </si>
  <si>
    <t>1 кв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</si>
  <si>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</si>
  <si>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</si>
  <si>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</si>
  <si>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</si>
  <si>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</si>
  <si>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ч</t>
  </si>
  <si>
    <t>По графику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</si>
  <si>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</si>
  <si>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Отчет по бюджету № 78/10-2019</t>
  </si>
  <si>
    <t>Период: с 01.01.2019 по 31.12.2019 года.</t>
  </si>
  <si>
    <t xml:space="preserve">                              ________________________________________      ____________________________________</t>
  </si>
  <si>
    <t xml:space="preserve">           2. Всего за период с "01"января 2019 г. по "31"декября 2019 г. выполнено работ на общую сумму 158278.91 руб. (Сто пятьдесят восемь тысяч двести семьдесят восемь рублей 91 копейка)</t>
  </si>
  <si>
    <t>Отчет по бюджету № 78/10-2020</t>
  </si>
  <si>
    <t>Период: с 01.01.2020 по 31.12.2020 года.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</si>
  <si>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</si>
  <si>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</si>
  <si>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</si>
  <si>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Ремонт мусорного контейнера</t>
  </si>
  <si>
    <t xml:space="preserve">     Заделка свища сваркой при длине стыка до 6 мм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</si>
  <si>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</si>
  <si>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Смена внутренних трубопроводов из стальных труб д. до 20 мм</t>
  </si>
  <si>
    <t xml:space="preserve">     Смена отдельных участков трубопроводов диаметром: 20 мм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</si>
  <si>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</si>
  <si>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</si>
  <si>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Осмотр, проверка работы приборов ИТП, РХВ</t>
  </si>
  <si>
    <t xml:space="preserve">     Перекрытие потока воды: отопление, ГВС, ХВС</t>
  </si>
  <si>
    <t xml:space="preserve">     Изготовление щита из доски б/у</t>
  </si>
  <si>
    <t xml:space="preserve">     Установка частей водосточных труб с  земли, лестниц и подмостей</t>
  </si>
  <si>
    <t xml:space="preserve">     Закрытие подвальных окон и люков (прим)</t>
  </si>
  <si>
    <t xml:space="preserve">     Смена ухватов для водосточных труб: в каменных стенах</t>
  </si>
  <si>
    <t xml:space="preserve">     Укладка (установка) щитов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</si>
  <si>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</si>
  <si>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</si>
  <si>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Корректировка за 2018,2019 года</t>
  </si>
  <si>
    <t>По плану</t>
  </si>
  <si>
    <t xml:space="preserve">           2. Всего за период с "01"января 2020 г. по "31"декабря 2020 г. выполнено работ на общую сумму 164291.31 руб. (Сто шестьдесят четыре тысячи двести девяносто один рубль 31 копейка)</t>
  </si>
  <si>
    <t>АКТ № 78/10</t>
  </si>
  <si>
    <t xml:space="preserve">                         __________________________________________      ____________________________________</t>
  </si>
  <si>
    <t>Отчет по бюджету № 78/10-2021</t>
  </si>
  <si>
    <t>Период: с 01.01.2021 по 31.12.2021 года.</t>
  </si>
  <si>
    <t>31 марта 2022 г.</t>
  </si>
  <si>
    <t xml:space="preserve">     Ремонт песочницы</t>
  </si>
  <si>
    <t xml:space="preserve">     Врезка в действующие внутренние сети трубопроводов отопления и водоснобжения д. 15мм</t>
  </si>
  <si>
    <t xml:space="preserve">     Демонтаж элеваторов № 1-5</t>
  </si>
  <si>
    <t xml:space="preserve">     Демонтаж: радиаторов весом до 80 кг</t>
  </si>
  <si>
    <t xml:space="preserve">     Замена КШ Д-50 под приварку</t>
  </si>
  <si>
    <t xml:space="preserve">     Изоляция трубопровода пенополиуретаном.</t>
  </si>
  <si>
    <t>10 м</t>
  </si>
  <si>
    <t xml:space="preserve">     Очистка фильтра от накипи (отложений)</t>
  </si>
  <si>
    <t xml:space="preserve">     Прочистка элеваторов</t>
  </si>
  <si>
    <t xml:space="preserve">     Ремонт элеваторов со снятием с места (прим)</t>
  </si>
  <si>
    <t xml:space="preserve">     Смена отдельных участков трубопроводов диаметром: 15 мм</t>
  </si>
  <si>
    <t xml:space="preserve">     Установка манометров</t>
  </si>
  <si>
    <t xml:space="preserve">     Установка радиаторов: (6 секций)</t>
  </si>
  <si>
    <t xml:space="preserve">     Установка регулирующего крана Д: 50 мм (под припарку)</t>
  </si>
  <si>
    <t xml:space="preserve">     Установка термометра</t>
  </si>
  <si>
    <t>комплект</t>
  </si>
  <si>
    <t xml:space="preserve">     Установка элеваторов № 1-2</t>
  </si>
  <si>
    <t xml:space="preserve">     Осмотр и устранение мелких неисправностей на РХВ</t>
  </si>
  <si>
    <t xml:space="preserve">     Осмотр подъездов, подвального помещения, чердачного помещения - по жалобе</t>
  </si>
  <si>
    <t xml:space="preserve">     Осмотр СТО в ИТП, РХВ</t>
  </si>
  <si>
    <t xml:space="preserve">     Отключение системы отопления</t>
  </si>
  <si>
    <t xml:space="preserve">     Демонтаж погонных лепных изделий высотой до 300 мм: гипсовых</t>
  </si>
  <si>
    <t xml:space="preserve">     Заделка подвальных окон: (изовером, пенопропиленом и тд)</t>
  </si>
  <si>
    <t xml:space="preserve">     Огрунтовка металлических поверхностей за один раз: лаком БТ-577</t>
  </si>
  <si>
    <t xml:space="preserve">     Приготовление бетона (М50-М75)</t>
  </si>
  <si>
    <t>100 м3</t>
  </si>
  <si>
    <t xml:space="preserve">     Ремонт загрузочного люка железобетоном</t>
  </si>
  <si>
    <t xml:space="preserve">     Ремонт обделок из листовой стали (карниза, отливов, поясков, сандриков)до 0,4м вышка</t>
  </si>
  <si>
    <t xml:space="preserve">     Ремонт обделок из листовой стали (парапета, карниза, отливов,  т.д)-(укрепление, промазка свищ.)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</si>
  <si>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</si>
  <si>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</si>
  <si>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 толщ. 10см, сбивание сосулей</t>
  </si>
  <si>
    <t xml:space="preserve">     Очистка  кровли от снега, сбивание сосулей с выходом на кровлю</t>
  </si>
  <si>
    <t xml:space="preserve">     Проверка исправности вент. каналов, правильного расположения оголовков относ. крыши и наличия тяги</t>
  </si>
  <si>
    <t>Обслуживание ОДПУ</t>
  </si>
  <si>
    <t xml:space="preserve">     Техническое обслуживание ОДПУ</t>
  </si>
  <si>
    <t xml:space="preserve">     Ремонт мусорной стоянки</t>
  </si>
  <si>
    <t>204666.54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</si>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</sst>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0.000;[Red]\-0.000"/>
    <numFmt numFmtId="167" formatCode="0;[Red]\-0"/>
    <numFmt numFmtId="168" formatCode="0.0;[Red]\-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2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</cellStyleXfs>
  <cellXfs count="208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4" fillId="0" borderId="1" xfId="0" applyFont="1" applyFill="1" applyBorder="1" applyAlignment="1">
      <alignment vertical="top" wrapText="1"/>
    </xf>
    <xf numFmtId="2" fontId="15" fillId="0" borderId="1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4" fillId="0" borderId="7" xfId="0" applyFont="1" applyBorder="1" applyAlignment="1">
      <alignment vertical="top" wrapText="1"/>
    </xf>
    <xf numFmtId="0" fontId="15" fillId="0" borderId="6" xfId="0" applyFont="1" applyFill="1" applyBorder="1" applyAlignment="1">
      <alignment vertical="top" wrapText="1"/>
    </xf>
    <xf numFmtId="0" fontId="14" fillId="0" borderId="7" xfId="0" applyFont="1" applyBorder="1" applyAlignment="1">
      <alignment vertical="top"/>
    </xf>
    <xf numFmtId="2" fontId="14" fillId="0" borderId="1" xfId="0" applyNumberFormat="1" applyFont="1" applyBorder="1" applyAlignment="1">
      <alignment horizontal="center" vertical="center" wrapText="1"/>
    </xf>
    <xf numFmtId="0" fontId="4" fillId="0" borderId="0" xfId="0" applyFont="1" applyFill="1"/>
    <xf numFmtId="0" fontId="7" fillId="0" borderId="0" xfId="2" applyFont="1" applyFill="1" applyAlignment="1"/>
    <xf numFmtId="0" fontId="9" fillId="0" borderId="0" xfId="2" applyFont="1" applyFill="1" applyAlignment="1">
      <alignment horizontal="left"/>
    </xf>
    <xf numFmtId="0" fontId="8" fillId="0" borderId="0" xfId="2" applyFont="1" applyFill="1" applyAlignment="1"/>
    <xf numFmtId="0" fontId="8" fillId="0" borderId="0" xfId="2" applyFont="1" applyFill="1" applyAlignment="1">
      <alignment horizontal="left"/>
    </xf>
    <xf numFmtId="0" fontId="10" fillId="0" borderId="1" xfId="2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vertical="center" wrapText="1"/>
    </xf>
    <xf numFmtId="0" fontId="16" fillId="0" borderId="6" xfId="0" applyFont="1" applyFill="1" applyBorder="1" applyAlignment="1">
      <alignment vertical="top" wrapText="1"/>
    </xf>
    <xf numFmtId="164" fontId="16" fillId="0" borderId="5" xfId="1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left" vertical="center"/>
    </xf>
    <xf numFmtId="164" fontId="10" fillId="0" borderId="1" xfId="1" applyFont="1" applyFill="1" applyBorder="1" applyAlignment="1">
      <alignment horizontal="center" vertical="center"/>
    </xf>
    <xf numFmtId="164" fontId="0" fillId="0" borderId="0" xfId="0" applyNumberFormat="1" applyFill="1" applyAlignment="1"/>
    <xf numFmtId="0" fontId="0" fillId="0" borderId="0" xfId="0" applyFill="1" applyAlignment="1"/>
    <xf numFmtId="0" fontId="10" fillId="0" borderId="0" xfId="2" applyFont="1" applyFill="1" applyAlignment="1"/>
    <xf numFmtId="0" fontId="3" fillId="0" borderId="0" xfId="0" applyFont="1" applyFill="1"/>
    <xf numFmtId="0" fontId="13" fillId="0" borderId="0" xfId="0" applyFont="1" applyAlignment="1">
      <alignment horizontal="center"/>
    </xf>
    <xf numFmtId="164" fontId="4" fillId="0" borderId="0" xfId="1" applyFont="1"/>
    <xf numFmtId="164" fontId="15" fillId="0" borderId="0" xfId="1" applyFont="1" applyAlignment="1"/>
    <xf numFmtId="164" fontId="16" fillId="0" borderId="0" xfId="1" applyFont="1" applyBorder="1" applyAlignment="1">
      <alignment horizontal="left"/>
    </xf>
    <xf numFmtId="164" fontId="15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8" xfId="1" applyFont="1" applyBorder="1" applyAlignment="1">
      <alignment wrapText="1"/>
    </xf>
    <xf numFmtId="164" fontId="18" fillId="0" borderId="10" xfId="1" quotePrefix="1" applyFont="1" applyBorder="1" applyAlignment="1">
      <alignment vertical="top" wrapText="1"/>
    </xf>
    <xf numFmtId="164" fontId="15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5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3" borderId="14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19" fillId="0" borderId="19" xfId="1" applyFont="1" applyBorder="1" applyAlignment="1">
      <alignment horizontal="right" vertical="top" wrapText="1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Alignment="1">
      <alignment horizontal="center" vertical="center"/>
    </xf>
    <xf numFmtId="0" fontId="4" fillId="0" borderId="0" xfId="0" applyFont="1" applyFill="1" applyAlignment="1"/>
    <xf numFmtId="0" fontId="15" fillId="0" borderId="7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vertical="top" wrapText="1"/>
    </xf>
    <xf numFmtId="0" fontId="14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/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0" fontId="18" fillId="0" borderId="0" xfId="1" quotePrefix="1" applyNumberFormat="1" applyFont="1" applyBorder="1" applyAlignment="1">
      <alignment horizontal="left" vertical="top" wrapText="1"/>
    </xf>
    <xf numFmtId="0" fontId="18" fillId="2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22" fillId="0" borderId="18" xfId="1" applyFont="1" applyFill="1" applyBorder="1" applyAlignment="1">
      <alignment horizontal="left" vertical="center"/>
    </xf>
    <xf numFmtId="164" fontId="22" fillId="0" borderId="0" xfId="1" applyFont="1" applyFill="1" applyAlignment="1">
      <alignment horizontal="left" vertical="center"/>
    </xf>
    <xf numFmtId="164" fontId="22" fillId="0" borderId="0" xfId="1" applyFont="1" applyFill="1" applyAlignment="1">
      <alignment horizontal="left" vertical="top"/>
    </xf>
    <xf numFmtId="164" fontId="20" fillId="0" borderId="19" xfId="1" applyFont="1" applyBorder="1" applyAlignment="1">
      <alignment horizontal="right" vertical="top"/>
    </xf>
    <xf numFmtId="164" fontId="20" fillId="4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19" xfId="1" applyFont="1" applyBorder="1" applyAlignment="1">
      <alignment horizontal="right" vertical="top" wrapText="1"/>
    </xf>
    <xf numFmtId="164" fontId="25" fillId="0" borderId="0" xfId="1" applyFont="1"/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/>
    <xf numFmtId="0" fontId="15" fillId="0" borderId="0" xfId="0" applyFont="1" applyFill="1" applyAlignment="1">
      <alignment horizontal="left" vertical="top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top" wrapText="1"/>
    </xf>
    <xf numFmtId="164" fontId="15" fillId="0" borderId="0" xfId="1" applyNumberFormat="1" applyFont="1" applyFill="1" applyAlignment="1">
      <alignment horizontal="center" vertical="center"/>
    </xf>
    <xf numFmtId="164" fontId="15" fillId="0" borderId="1" xfId="1" applyNumberFormat="1" applyFont="1" applyFill="1" applyBorder="1" applyAlignment="1">
      <alignment horizontal="center" vertical="center" wrapText="1"/>
    </xf>
    <xf numFmtId="164" fontId="4" fillId="0" borderId="0" xfId="1" applyNumberFormat="1" applyFont="1" applyFill="1" applyAlignment="1">
      <alignment horizontal="center" vertical="center"/>
    </xf>
    <xf numFmtId="164" fontId="4" fillId="0" borderId="0" xfId="1" applyNumberFormat="1" applyFont="1" applyFill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vertical="center"/>
    </xf>
    <xf numFmtId="164" fontId="22" fillId="0" borderId="1" xfId="1" applyNumberFormat="1" applyFont="1" applyFill="1" applyBorder="1" applyAlignment="1">
      <alignment horizontal="center" vertical="center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8" fillId="0" borderId="0" xfId="1" applyNumberFormat="1" applyFont="1" applyFill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0" fillId="0" borderId="0" xfId="0" applyAlignment="1"/>
    <xf numFmtId="0" fontId="15" fillId="0" borderId="1" xfId="0" applyFont="1" applyFill="1" applyBorder="1" applyAlignment="1">
      <alignment horizontal="center" vertical="center" wrapText="1"/>
    </xf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164" fontId="16" fillId="0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 wrapText="1"/>
    </xf>
    <xf numFmtId="164" fontId="22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0" fontId="15" fillId="0" borderId="21" xfId="0" applyFont="1" applyBorder="1" applyAlignment="1">
      <alignment horizontal="centerContinuous" vertical="center" wrapText="1"/>
    </xf>
    <xf numFmtId="0" fontId="15" fillId="0" borderId="23" xfId="0" applyFont="1" applyBorder="1" applyAlignment="1">
      <alignment horizontal="left" vertical="center"/>
    </xf>
    <xf numFmtId="0" fontId="15" fillId="0" borderId="20" xfId="0" applyFont="1" applyBorder="1" applyAlignment="1">
      <alignment horizontal="center" vertical="center" wrapText="1"/>
    </xf>
    <xf numFmtId="165" fontId="15" fillId="0" borderId="0" xfId="0" applyNumberFormat="1" applyFont="1" applyAlignment="1">
      <alignment horizontal="justify" vertical="center"/>
    </xf>
    <xf numFmtId="164" fontId="22" fillId="6" borderId="0" xfId="0" applyNumberFormat="1" applyFont="1" applyFill="1" applyAlignment="1">
      <alignment vertical="center" wrapText="1"/>
    </xf>
    <xf numFmtId="164" fontId="15" fillId="6" borderId="0" xfId="0" applyNumberFormat="1" applyFont="1" applyFill="1" applyAlignment="1">
      <alignment vertical="center" wrapText="1"/>
    </xf>
    <xf numFmtId="0" fontId="15" fillId="6" borderId="0" xfId="0" applyFont="1" applyFill="1" applyAlignment="1">
      <alignment horizontal="justify" vertical="center"/>
    </xf>
    <xf numFmtId="0" fontId="15" fillId="6" borderId="0" xfId="0" applyFont="1" applyFill="1" applyAlignment="1">
      <alignment horizontal="justify" vertical="center" wrapText="1"/>
    </xf>
    <xf numFmtId="0" fontId="15" fillId="6" borderId="0" xfId="0" applyFont="1" applyFill="1" applyAlignment="1">
      <alignment vertical="center" wrapText="1"/>
    </xf>
    <xf numFmtId="0" fontId="15" fillId="6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164" fontId="20" fillId="6" borderId="0" xfId="1" applyFont="1" applyFill="1" applyAlignment="1">
      <alignment horizontal="left" vertical="top"/>
    </xf>
    <xf numFmtId="164" fontId="20" fillId="7" borderId="0" xfId="1" applyFont="1" applyFill="1" applyAlignment="1">
      <alignment horizontal="left" vertical="top"/>
    </xf>
    <xf numFmtId="0" fontId="16" fillId="6" borderId="28" xfId="0" applyFont="1" applyFill="1" applyBorder="1" applyAlignment="1">
      <alignment vertical="center" wrapText="1"/>
    </xf>
    <xf numFmtId="0" fontId="15" fillId="6" borderId="22" xfId="0" applyFont="1" applyFill="1" applyBorder="1" applyAlignment="1">
      <alignment horizontal="left" vertical="center" wrapText="1"/>
    </xf>
    <xf numFmtId="0" fontId="15" fillId="6" borderId="24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165" fontId="15" fillId="6" borderId="1" xfId="0" applyNumberFormat="1" applyFont="1" applyFill="1" applyBorder="1" applyAlignment="1">
      <alignment horizontal="center" vertical="center"/>
    </xf>
    <xf numFmtId="165" fontId="15" fillId="6" borderId="29" xfId="0" applyNumberFormat="1" applyFont="1" applyFill="1" applyBorder="1" applyAlignment="1">
      <alignment horizontal="center" vertical="center"/>
    </xf>
    <xf numFmtId="165" fontId="16" fillId="6" borderId="25" xfId="0" applyNumberFormat="1" applyFont="1" applyFill="1" applyBorder="1" applyAlignment="1">
      <alignment horizontal="center" vertical="center" wrapText="1"/>
    </xf>
    <xf numFmtId="167" fontId="15" fillId="6" borderId="24" xfId="0" applyNumberFormat="1" applyFont="1" applyFill="1" applyBorder="1" applyAlignment="1">
      <alignment horizontal="center" vertical="center"/>
    </xf>
    <xf numFmtId="165" fontId="15" fillId="6" borderId="24" xfId="0" applyNumberFormat="1" applyFont="1" applyFill="1" applyBorder="1" applyAlignment="1">
      <alignment horizontal="center" vertical="center"/>
    </xf>
    <xf numFmtId="168" fontId="15" fillId="6" borderId="24" xfId="0" applyNumberFormat="1" applyFont="1" applyFill="1" applyBorder="1" applyAlignment="1">
      <alignment horizontal="center" vertical="center"/>
    </xf>
    <xf numFmtId="166" fontId="15" fillId="6" borderId="2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Fill="1" applyAlignment="1">
      <alignment horizontal="center"/>
    </xf>
    <xf numFmtId="164" fontId="12" fillId="0" borderId="2" xfId="1" applyFont="1" applyFill="1" applyBorder="1" applyAlignment="1">
      <alignment horizontal="right" vertical="center"/>
    </xf>
    <xf numFmtId="164" fontId="12" fillId="0" borderId="4" xfId="1" applyFont="1" applyFill="1" applyBorder="1" applyAlignment="1">
      <alignment horizontal="right" vertical="center"/>
    </xf>
    <xf numFmtId="164" fontId="12" fillId="0" borderId="3" xfId="1" applyFont="1" applyFill="1" applyBorder="1" applyAlignment="1">
      <alignment horizontal="right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2" applyFont="1" applyFill="1" applyAlignment="1">
      <alignment horizontal="left"/>
    </xf>
    <xf numFmtId="164" fontId="20" fillId="3" borderId="11" xfId="1" applyFont="1" applyFill="1" applyBorder="1" applyAlignment="1">
      <alignment horizontal="left" vertical="center"/>
    </xf>
    <xf numFmtId="164" fontId="20" fillId="3" borderId="12" xfId="1" applyFont="1" applyFill="1" applyBorder="1" applyAlignment="1">
      <alignment horizontal="left" vertical="center"/>
    </xf>
    <xf numFmtId="164" fontId="20" fillId="3" borderId="13" xfId="1" applyFont="1" applyFill="1" applyBorder="1" applyAlignment="1">
      <alignment horizontal="left" vertical="center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9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20" fillId="0" borderId="15" xfId="1" applyFont="1" applyBorder="1" applyAlignment="1">
      <alignment horizontal="left" vertical="top" wrapText="1"/>
    </xf>
    <xf numFmtId="164" fontId="20" fillId="0" borderId="16" xfId="1" applyFont="1" applyBorder="1" applyAlignment="1">
      <alignment horizontal="left" vertical="top" wrapText="1"/>
    </xf>
    <xf numFmtId="164" fontId="20" fillId="0" borderId="17" xfId="1" applyFont="1" applyBorder="1" applyAlignment="1">
      <alignment horizontal="left" vertical="top" wrapText="1"/>
    </xf>
    <xf numFmtId="164" fontId="22" fillId="0" borderId="15" xfId="1" applyFont="1" applyFill="1" applyBorder="1" applyAlignment="1">
      <alignment horizontal="left" vertical="center"/>
    </xf>
    <xf numFmtId="164" fontId="22" fillId="0" borderId="16" xfId="1" applyFont="1" applyFill="1" applyBorder="1" applyAlignment="1">
      <alignment horizontal="left" vertical="center"/>
    </xf>
    <xf numFmtId="164" fontId="22" fillId="0" borderId="17" xfId="1" applyFont="1" applyFill="1" applyBorder="1" applyAlignment="1">
      <alignment horizontal="left" vertical="center"/>
    </xf>
    <xf numFmtId="164" fontId="19" fillId="0" borderId="15" xfId="1" applyFont="1" applyBorder="1" applyAlignment="1">
      <alignment horizontal="left" vertical="top" wrapText="1"/>
    </xf>
    <xf numFmtId="164" fontId="19" fillId="0" borderId="16" xfId="1" applyFont="1" applyBorder="1" applyAlignment="1">
      <alignment horizontal="left" vertical="top" wrapText="1"/>
    </xf>
    <xf numFmtId="164" fontId="19" fillId="0" borderId="17" xfId="1" applyFont="1" applyBorder="1" applyAlignment="1">
      <alignment horizontal="left" vertical="top" wrapText="1"/>
    </xf>
    <xf numFmtId="164" fontId="22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5" fillId="0" borderId="0" xfId="0" applyFont="1" applyFill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justify" vertical="center" wrapText="1"/>
    </xf>
    <xf numFmtId="0" fontId="14" fillId="5" borderId="6" xfId="0" applyFont="1" applyFill="1" applyBorder="1" applyAlignment="1">
      <alignment horizontal="left" vertical="top" wrapText="1"/>
    </xf>
    <xf numFmtId="0" fontId="14" fillId="5" borderId="4" xfId="0" applyFont="1" applyFill="1" applyBorder="1" applyAlignment="1">
      <alignment horizontal="left" vertical="top" wrapText="1"/>
    </xf>
    <xf numFmtId="0" fontId="14" fillId="5" borderId="3" xfId="0" applyFont="1" applyFill="1" applyBorder="1" applyAlignment="1">
      <alignment horizontal="left" vertical="top" wrapText="1"/>
    </xf>
    <xf numFmtId="0" fontId="14" fillId="6" borderId="6" xfId="0" applyFont="1" applyFill="1" applyBorder="1" applyAlignment="1">
      <alignment horizontal="left" vertical="center" wrapText="1"/>
    </xf>
    <xf numFmtId="0" fontId="14" fillId="6" borderId="4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left" vertical="center" wrapText="1"/>
    </xf>
    <xf numFmtId="0" fontId="14" fillId="6" borderId="26" xfId="0" applyFont="1" applyFill="1" applyBorder="1" applyAlignment="1">
      <alignment horizontal="left" vertical="center" wrapText="1"/>
    </xf>
    <xf numFmtId="0" fontId="14" fillId="6" borderId="27" xfId="0" applyFont="1" applyFill="1" applyBorder="1" applyAlignment="1">
      <alignment horizontal="left" vertical="center" wrapText="1"/>
    </xf>
    <xf numFmtId="0" fontId="15" fillId="6" borderId="0" xfId="0" applyFont="1" applyFill="1" applyAlignment="1">
      <alignment horizontal="left" vertical="center" wrapText="1"/>
    </xf>
    <xf numFmtId="0" fontId="22" fillId="6" borderId="0" xfId="0" applyFont="1" applyFill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NUM2TEXT"/>
    </sheetNames>
    <definedNames>
      <definedName name="Сумма_прописью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6"/>
  <sheetViews>
    <sheetView view="pageBreakPreview" topLeftCell="A42" zoomScaleNormal="100" zoomScaleSheetLayoutView="100" workbookViewId="0">
      <selection activeCell="G75" sqref="G75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140625" style="1" bestFit="1" customWidth="1"/>
    <col min="7" max="16384" width="9.140625" style="1"/>
  </cols>
  <sheetData>
    <row r="1" spans="1:9" ht="14.25" x14ac:dyDescent="0.2">
      <c r="A1" s="160" t="s">
        <v>121</v>
      </c>
      <c r="B1" s="160"/>
      <c r="C1" s="160"/>
      <c r="D1" s="160"/>
      <c r="E1" s="160"/>
      <c r="I1" s="3"/>
    </row>
    <row r="2" spans="1:9" ht="31.5" customHeight="1" x14ac:dyDescent="0.2">
      <c r="A2" s="159" t="s">
        <v>122</v>
      </c>
      <c r="B2" s="159"/>
      <c r="C2" s="159"/>
      <c r="D2" s="159"/>
      <c r="E2" s="159"/>
      <c r="I2" s="3"/>
    </row>
    <row r="3" spans="1:9" ht="14.25" x14ac:dyDescent="0.2">
      <c r="A3" s="15" t="s">
        <v>6</v>
      </c>
      <c r="B3" s="16"/>
      <c r="C3" s="16"/>
      <c r="D3" s="161" t="s">
        <v>7</v>
      </c>
      <c r="E3" s="161"/>
      <c r="I3" s="3" t="s">
        <v>5</v>
      </c>
    </row>
    <row r="4" spans="1:9" x14ac:dyDescent="0.2">
      <c r="A4" s="11"/>
      <c r="B4" s="12"/>
      <c r="C4" s="12"/>
      <c r="D4" s="13"/>
      <c r="E4" s="13"/>
      <c r="I4" s="3"/>
    </row>
    <row r="5" spans="1:9" s="14" customFormat="1" ht="120" x14ac:dyDescent="0.2">
      <c r="A5" s="23" t="s">
        <v>2</v>
      </c>
      <c r="B5" s="23" t="s">
        <v>3</v>
      </c>
      <c r="C5" s="23" t="s">
        <v>0</v>
      </c>
      <c r="D5" s="23" t="s">
        <v>4</v>
      </c>
      <c r="E5" s="23" t="s">
        <v>1</v>
      </c>
      <c r="I5" s="3"/>
    </row>
    <row r="6" spans="1:9" s="24" customFormat="1" ht="14.25" x14ac:dyDescent="0.25">
      <c r="A6" s="26" t="s">
        <v>8</v>
      </c>
      <c r="B6" s="29"/>
      <c r="C6" s="29"/>
      <c r="D6" s="29"/>
      <c r="E6" s="29"/>
    </row>
    <row r="7" spans="1:9" s="25" customFormat="1" ht="15" x14ac:dyDescent="0.25">
      <c r="A7" s="27" t="s">
        <v>52</v>
      </c>
      <c r="B7" s="22" t="s">
        <v>21</v>
      </c>
      <c r="C7" s="22" t="s">
        <v>11</v>
      </c>
      <c r="D7" s="22">
        <f>E7</f>
        <v>1925.18</v>
      </c>
      <c r="E7" s="22">
        <v>1925.18</v>
      </c>
    </row>
    <row r="8" spans="1:9" s="25" customFormat="1" ht="15" x14ac:dyDescent="0.25">
      <c r="A8" s="26" t="s">
        <v>37</v>
      </c>
      <c r="B8" s="29"/>
      <c r="C8" s="29"/>
      <c r="D8" s="29"/>
      <c r="E8" s="29"/>
    </row>
    <row r="9" spans="1:9" s="25" customFormat="1" ht="15" x14ac:dyDescent="0.25">
      <c r="A9" s="27" t="s">
        <v>53</v>
      </c>
      <c r="B9" s="22">
        <v>2000</v>
      </c>
      <c r="C9" s="22" t="s">
        <v>12</v>
      </c>
      <c r="D9" s="22">
        <f>E9/B9</f>
        <v>3.950005</v>
      </c>
      <c r="E9" s="22">
        <v>7900.01</v>
      </c>
    </row>
    <row r="10" spans="1:9" s="25" customFormat="1" ht="15" x14ac:dyDescent="0.25">
      <c r="A10" s="28" t="s">
        <v>51</v>
      </c>
      <c r="B10" s="29"/>
      <c r="C10" s="29"/>
      <c r="D10" s="29"/>
      <c r="E10" s="29"/>
    </row>
    <row r="11" spans="1:9" s="25" customFormat="1" ht="30" x14ac:dyDescent="0.25">
      <c r="A11" s="27" t="s">
        <v>54</v>
      </c>
      <c r="B11" s="22" t="s">
        <v>20</v>
      </c>
      <c r="C11" s="22" t="s">
        <v>11</v>
      </c>
      <c r="D11" s="22"/>
      <c r="E11" s="22">
        <v>29618.16</v>
      </c>
    </row>
    <row r="12" spans="1:9" s="25" customFormat="1" ht="15" x14ac:dyDescent="0.25">
      <c r="A12" s="28" t="s">
        <v>79</v>
      </c>
      <c r="B12" s="29"/>
      <c r="C12" s="29"/>
      <c r="D12" s="29"/>
      <c r="E12" s="29"/>
    </row>
    <row r="13" spans="1:9" s="25" customFormat="1" ht="30" x14ac:dyDescent="0.25">
      <c r="A13" s="27" t="s">
        <v>80</v>
      </c>
      <c r="B13" s="22" t="s">
        <v>21</v>
      </c>
      <c r="C13" s="22" t="s">
        <v>11</v>
      </c>
      <c r="D13" s="22">
        <f>E13</f>
        <v>4078.42</v>
      </c>
      <c r="E13" s="22">
        <v>4078.42</v>
      </c>
    </row>
    <row r="14" spans="1:9" s="25" customFormat="1" ht="15" x14ac:dyDescent="0.25">
      <c r="A14" s="26" t="s">
        <v>38</v>
      </c>
      <c r="B14" s="29"/>
      <c r="C14" s="29"/>
      <c r="D14" s="29"/>
      <c r="E14" s="29"/>
    </row>
    <row r="15" spans="1:9" s="25" customFormat="1" ht="15" x14ac:dyDescent="0.25">
      <c r="A15" s="27" t="s">
        <v>55</v>
      </c>
      <c r="B15" s="22">
        <v>1</v>
      </c>
      <c r="C15" s="22" t="s">
        <v>14</v>
      </c>
      <c r="D15" s="22">
        <f t="shared" ref="D15:D30" si="0">E15/B15</f>
        <v>796.94</v>
      </c>
      <c r="E15" s="22">
        <v>796.94</v>
      </c>
    </row>
    <row r="16" spans="1:9" s="25" customFormat="1" ht="15" x14ac:dyDescent="0.25">
      <c r="A16" s="27" t="s">
        <v>56</v>
      </c>
      <c r="B16" s="22">
        <v>7.0000000000000007E-2</v>
      </c>
      <c r="C16" s="22" t="s">
        <v>15</v>
      </c>
      <c r="D16" s="22">
        <f t="shared" si="0"/>
        <v>4453.1428571428569</v>
      </c>
      <c r="E16" s="22">
        <v>311.72000000000003</v>
      </c>
    </row>
    <row r="17" spans="1:5" s="25" customFormat="1" ht="15" x14ac:dyDescent="0.25">
      <c r="A17" s="27" t="s">
        <v>73</v>
      </c>
      <c r="B17" s="22">
        <v>0.05</v>
      </c>
      <c r="C17" s="22" t="s">
        <v>74</v>
      </c>
      <c r="D17" s="22">
        <f t="shared" si="0"/>
        <v>22494.2</v>
      </c>
      <c r="E17" s="22">
        <v>1124.71</v>
      </c>
    </row>
    <row r="18" spans="1:5" s="25" customFormat="1" ht="30" x14ac:dyDescent="0.25">
      <c r="A18" s="27" t="s">
        <v>57</v>
      </c>
      <c r="B18" s="22">
        <v>1.3360000000000001</v>
      </c>
      <c r="C18" s="22" t="s">
        <v>16</v>
      </c>
      <c r="D18" s="22">
        <f t="shared" si="0"/>
        <v>1427.2455089820357</v>
      </c>
      <c r="E18" s="22">
        <v>1906.8</v>
      </c>
    </row>
    <row r="19" spans="1:5" s="25" customFormat="1" ht="15" x14ac:dyDescent="0.25">
      <c r="A19" s="27" t="s">
        <v>58</v>
      </c>
      <c r="B19" s="22">
        <v>0.01</v>
      </c>
      <c r="C19" s="22" t="s">
        <v>17</v>
      </c>
      <c r="D19" s="22">
        <f t="shared" si="0"/>
        <v>24653</v>
      </c>
      <c r="E19" s="22">
        <v>246.53</v>
      </c>
    </row>
    <row r="20" spans="1:5" s="25" customFormat="1" ht="30" x14ac:dyDescent="0.25">
      <c r="A20" s="27" t="s">
        <v>59</v>
      </c>
      <c r="B20" s="22">
        <v>1</v>
      </c>
      <c r="C20" s="22" t="s">
        <v>14</v>
      </c>
      <c r="D20" s="22">
        <f t="shared" si="0"/>
        <v>384.58</v>
      </c>
      <c r="E20" s="22">
        <v>384.58</v>
      </c>
    </row>
    <row r="21" spans="1:5" s="25" customFormat="1" ht="30" x14ac:dyDescent="0.25">
      <c r="A21" s="27" t="s">
        <v>60</v>
      </c>
      <c r="B21" s="22">
        <v>6</v>
      </c>
      <c r="C21" s="22" t="s">
        <v>18</v>
      </c>
      <c r="D21" s="22">
        <f t="shared" si="0"/>
        <v>159.04333333333332</v>
      </c>
      <c r="E21" s="22">
        <v>954.26</v>
      </c>
    </row>
    <row r="22" spans="1:5" s="25" customFormat="1" ht="15" x14ac:dyDescent="0.25">
      <c r="A22" s="27" t="s">
        <v>61</v>
      </c>
      <c r="B22" s="22">
        <v>1</v>
      </c>
      <c r="C22" s="22" t="s">
        <v>13</v>
      </c>
      <c r="D22" s="22">
        <f t="shared" si="0"/>
        <v>3498.45</v>
      </c>
      <c r="E22" s="22">
        <v>3498.45</v>
      </c>
    </row>
    <row r="23" spans="1:5" s="25" customFormat="1" ht="15" x14ac:dyDescent="0.25">
      <c r="A23" s="27" t="s">
        <v>62</v>
      </c>
      <c r="B23" s="22">
        <v>1</v>
      </c>
      <c r="C23" s="22" t="s">
        <v>13</v>
      </c>
      <c r="D23" s="22">
        <f t="shared" si="0"/>
        <v>387.91</v>
      </c>
      <c r="E23" s="22">
        <v>387.91</v>
      </c>
    </row>
    <row r="24" spans="1:5" s="25" customFormat="1" ht="30" x14ac:dyDescent="0.25">
      <c r="A24" s="27" t="s">
        <v>63</v>
      </c>
      <c r="B24" s="22">
        <v>1</v>
      </c>
      <c r="C24" s="22" t="s">
        <v>19</v>
      </c>
      <c r="D24" s="22">
        <f t="shared" si="0"/>
        <v>542.77</v>
      </c>
      <c r="E24" s="22">
        <v>542.77</v>
      </c>
    </row>
    <row r="25" spans="1:5" s="25" customFormat="1" ht="15" x14ac:dyDescent="0.25">
      <c r="A25" s="27" t="s">
        <v>64</v>
      </c>
      <c r="B25" s="22">
        <v>29</v>
      </c>
      <c r="C25" s="22" t="s">
        <v>19</v>
      </c>
      <c r="D25" s="22">
        <f t="shared" si="0"/>
        <v>226.88758620689654</v>
      </c>
      <c r="E25" s="22">
        <v>6579.74</v>
      </c>
    </row>
    <row r="26" spans="1:5" s="25" customFormat="1" ht="30" x14ac:dyDescent="0.25">
      <c r="A26" s="27" t="s">
        <v>92</v>
      </c>
      <c r="B26" s="22">
        <v>2</v>
      </c>
      <c r="C26" s="22" t="s">
        <v>93</v>
      </c>
      <c r="D26" s="22">
        <f t="shared" si="0"/>
        <v>109.245</v>
      </c>
      <c r="E26" s="22">
        <v>218.49</v>
      </c>
    </row>
    <row r="27" spans="1:5" s="25" customFormat="1" ht="15" x14ac:dyDescent="0.25">
      <c r="A27" s="26" t="s">
        <v>39</v>
      </c>
      <c r="B27" s="29"/>
      <c r="C27" s="29"/>
      <c r="D27" s="22"/>
      <c r="E27" s="29"/>
    </row>
    <row r="28" spans="1:5" s="25" customFormat="1" ht="15" x14ac:dyDescent="0.25">
      <c r="A28" s="27" t="s">
        <v>90</v>
      </c>
      <c r="B28" s="22">
        <v>0.08</v>
      </c>
      <c r="C28" s="22" t="s">
        <v>74</v>
      </c>
      <c r="D28" s="22">
        <f t="shared" si="0"/>
        <v>21655.25</v>
      </c>
      <c r="E28" s="22">
        <v>1732.42</v>
      </c>
    </row>
    <row r="29" spans="1:5" s="25" customFormat="1" ht="30" x14ac:dyDescent="0.25">
      <c r="A29" s="27" t="s">
        <v>65</v>
      </c>
      <c r="B29" s="22">
        <v>0.75900000000000001</v>
      </c>
      <c r="C29" s="22" t="s">
        <v>16</v>
      </c>
      <c r="D29" s="22">
        <f t="shared" si="0"/>
        <v>1641.5546772068512</v>
      </c>
      <c r="E29" s="22">
        <v>1245.94</v>
      </c>
    </row>
    <row r="30" spans="1:5" s="25" customFormat="1" ht="30" x14ac:dyDescent="0.25">
      <c r="A30" s="27" t="s">
        <v>85</v>
      </c>
      <c r="B30" s="22">
        <v>107</v>
      </c>
      <c r="C30" s="22" t="s">
        <v>84</v>
      </c>
      <c r="D30" s="22">
        <f t="shared" si="0"/>
        <v>46.034953271028037</v>
      </c>
      <c r="E30" s="22">
        <v>4925.74</v>
      </c>
    </row>
    <row r="31" spans="1:5" s="25" customFormat="1" ht="15" x14ac:dyDescent="0.25">
      <c r="A31" s="28" t="s">
        <v>77</v>
      </c>
      <c r="B31" s="29"/>
      <c r="C31" s="29"/>
      <c r="D31" s="29"/>
      <c r="E31" s="29"/>
    </row>
    <row r="32" spans="1:5" s="25" customFormat="1" ht="15" x14ac:dyDescent="0.25">
      <c r="A32" s="27" t="s">
        <v>78</v>
      </c>
      <c r="B32" s="22" t="s">
        <v>22</v>
      </c>
      <c r="C32" s="22" t="s">
        <v>11</v>
      </c>
      <c r="D32" s="22">
        <f>E32</f>
        <v>210.88</v>
      </c>
      <c r="E32" s="22">
        <v>210.88</v>
      </c>
    </row>
    <row r="33" spans="1:5" s="25" customFormat="1" ht="15" x14ac:dyDescent="0.25">
      <c r="A33" s="26" t="s">
        <v>40</v>
      </c>
      <c r="B33" s="29"/>
      <c r="C33" s="29"/>
      <c r="D33" s="29"/>
      <c r="E33" s="29"/>
    </row>
    <row r="34" spans="1:5" s="25" customFormat="1" ht="30" x14ac:dyDescent="0.25">
      <c r="A34" s="27" t="s">
        <v>94</v>
      </c>
      <c r="B34" s="22">
        <v>1</v>
      </c>
      <c r="C34" s="22" t="s">
        <v>13</v>
      </c>
      <c r="D34" s="22">
        <f t="shared" ref="D34:D38" si="1">E34/B34</f>
        <v>150.59</v>
      </c>
      <c r="E34" s="22">
        <v>150.59</v>
      </c>
    </row>
    <row r="35" spans="1:5" s="25" customFormat="1" ht="30" x14ac:dyDescent="0.25">
      <c r="A35" s="27" t="s">
        <v>75</v>
      </c>
      <c r="B35" s="22">
        <v>1</v>
      </c>
      <c r="C35" s="22" t="s">
        <v>72</v>
      </c>
      <c r="D35" s="22">
        <f t="shared" si="1"/>
        <v>135.44999999999999</v>
      </c>
      <c r="E35" s="22">
        <v>135.44999999999999</v>
      </c>
    </row>
    <row r="36" spans="1:5" s="25" customFormat="1" ht="30" x14ac:dyDescent="0.25">
      <c r="A36" s="27" t="s">
        <v>86</v>
      </c>
      <c r="B36" s="22">
        <v>1</v>
      </c>
      <c r="C36" s="22" t="s">
        <v>72</v>
      </c>
      <c r="D36" s="22">
        <f t="shared" si="1"/>
        <v>70.95</v>
      </c>
      <c r="E36" s="22">
        <v>70.95</v>
      </c>
    </row>
    <row r="37" spans="1:5" s="25" customFormat="1" ht="15" x14ac:dyDescent="0.25">
      <c r="A37" s="27" t="s">
        <v>95</v>
      </c>
      <c r="B37" s="22">
        <v>1</v>
      </c>
      <c r="C37" s="22" t="s">
        <v>72</v>
      </c>
      <c r="D37" s="22">
        <f t="shared" si="1"/>
        <v>665.31</v>
      </c>
      <c r="E37" s="22">
        <v>665.31</v>
      </c>
    </row>
    <row r="38" spans="1:5" s="25" customFormat="1" ht="30" x14ac:dyDescent="0.25">
      <c r="A38" s="27" t="s">
        <v>96</v>
      </c>
      <c r="B38" s="22">
        <v>1</v>
      </c>
      <c r="C38" s="22" t="s">
        <v>72</v>
      </c>
      <c r="D38" s="22">
        <f t="shared" si="1"/>
        <v>98.51</v>
      </c>
      <c r="E38" s="22">
        <v>98.51</v>
      </c>
    </row>
    <row r="39" spans="1:5" s="25" customFormat="1" ht="15" x14ac:dyDescent="0.25">
      <c r="A39" s="28" t="s">
        <v>83</v>
      </c>
      <c r="B39" s="29"/>
      <c r="C39" s="29"/>
      <c r="D39" s="29"/>
      <c r="E39" s="29"/>
    </row>
    <row r="40" spans="1:5" s="25" customFormat="1" ht="30" x14ac:dyDescent="0.25">
      <c r="A40" s="27" t="s">
        <v>97</v>
      </c>
      <c r="B40" s="22">
        <v>0.1</v>
      </c>
      <c r="C40" s="22" t="s">
        <v>98</v>
      </c>
      <c r="D40" s="22">
        <f t="shared" ref="D40:D47" si="2">E40/B40</f>
        <v>31191.3</v>
      </c>
      <c r="E40" s="22">
        <v>3119.13</v>
      </c>
    </row>
    <row r="41" spans="1:5" s="25" customFormat="1" ht="15" x14ac:dyDescent="0.25">
      <c r="A41" s="27" t="s">
        <v>99</v>
      </c>
      <c r="B41" s="22">
        <v>1.1000000000000001</v>
      </c>
      <c r="C41" s="22" t="s">
        <v>100</v>
      </c>
      <c r="D41" s="22">
        <f t="shared" si="2"/>
        <v>117.76363636363635</v>
      </c>
      <c r="E41" s="22">
        <v>129.54</v>
      </c>
    </row>
    <row r="42" spans="1:5" s="25" customFormat="1" ht="30" x14ac:dyDescent="0.25">
      <c r="A42" s="27" t="s">
        <v>101</v>
      </c>
      <c r="B42" s="22">
        <v>3.45</v>
      </c>
      <c r="C42" s="22" t="s">
        <v>84</v>
      </c>
      <c r="D42" s="22">
        <f t="shared" si="2"/>
        <v>181.80579710144926</v>
      </c>
      <c r="E42" s="22">
        <v>627.23</v>
      </c>
    </row>
    <row r="43" spans="1:5" s="25" customFormat="1" ht="45" x14ac:dyDescent="0.25">
      <c r="A43" s="27" t="s">
        <v>102</v>
      </c>
      <c r="B43" s="22">
        <v>0.3</v>
      </c>
      <c r="C43" s="22" t="s">
        <v>103</v>
      </c>
      <c r="D43" s="22">
        <f t="shared" si="2"/>
        <v>4051.666666666667</v>
      </c>
      <c r="E43" s="22">
        <v>1215.5</v>
      </c>
    </row>
    <row r="44" spans="1:5" s="25" customFormat="1" ht="15" x14ac:dyDescent="0.25">
      <c r="A44" s="27" t="s">
        <v>104</v>
      </c>
      <c r="B44" s="22">
        <v>1</v>
      </c>
      <c r="C44" s="22" t="s">
        <v>105</v>
      </c>
      <c r="D44" s="22">
        <f t="shared" si="2"/>
        <v>1262.29</v>
      </c>
      <c r="E44" s="22">
        <v>1262.29</v>
      </c>
    </row>
    <row r="45" spans="1:5" s="25" customFormat="1" ht="30" x14ac:dyDescent="0.25">
      <c r="A45" s="27" t="s">
        <v>91</v>
      </c>
      <c r="B45" s="22">
        <v>0.04</v>
      </c>
      <c r="C45" s="22" t="s">
        <v>17</v>
      </c>
      <c r="D45" s="22">
        <f t="shared" si="2"/>
        <v>4873.25</v>
      </c>
      <c r="E45" s="22">
        <v>194.93</v>
      </c>
    </row>
    <row r="46" spans="1:5" s="25" customFormat="1" ht="45" x14ac:dyDescent="0.25">
      <c r="A46" s="27" t="s">
        <v>106</v>
      </c>
      <c r="B46" s="22">
        <v>2</v>
      </c>
      <c r="C46" s="22" t="s">
        <v>13</v>
      </c>
      <c r="D46" s="22">
        <f t="shared" si="2"/>
        <v>302.83999999999997</v>
      </c>
      <c r="E46" s="22">
        <v>605.67999999999995</v>
      </c>
    </row>
    <row r="47" spans="1:5" s="25" customFormat="1" ht="15" x14ac:dyDescent="0.25">
      <c r="A47" s="27" t="s">
        <v>107</v>
      </c>
      <c r="B47" s="22">
        <v>1</v>
      </c>
      <c r="C47" s="22" t="s">
        <v>13</v>
      </c>
      <c r="D47" s="22">
        <f t="shared" si="2"/>
        <v>83921.04</v>
      </c>
      <c r="E47" s="22">
        <v>83921.04</v>
      </c>
    </row>
    <row r="48" spans="1:5" s="25" customFormat="1" ht="30" x14ac:dyDescent="0.25">
      <c r="A48" s="27" t="s">
        <v>108</v>
      </c>
      <c r="B48" s="22">
        <v>0.1</v>
      </c>
      <c r="C48" s="22" t="s">
        <v>15</v>
      </c>
      <c r="D48" s="22">
        <f t="shared" ref="D48:D60" si="3">E48/B48</f>
        <v>24522.399999999998</v>
      </c>
      <c r="E48" s="22">
        <v>2452.2399999999998</v>
      </c>
    </row>
    <row r="49" spans="1:5" s="25" customFormat="1" ht="15" x14ac:dyDescent="0.25">
      <c r="A49" s="27" t="s">
        <v>109</v>
      </c>
      <c r="B49" s="22">
        <v>1</v>
      </c>
      <c r="C49" s="22" t="s">
        <v>13</v>
      </c>
      <c r="D49" s="22">
        <f t="shared" si="3"/>
        <v>48106.77</v>
      </c>
      <c r="E49" s="22">
        <v>48106.77</v>
      </c>
    </row>
    <row r="50" spans="1:5" s="25" customFormat="1" ht="15" x14ac:dyDescent="0.25">
      <c r="A50" s="27" t="s">
        <v>110</v>
      </c>
      <c r="B50" s="22">
        <v>1</v>
      </c>
      <c r="C50" s="22" t="s">
        <v>13</v>
      </c>
      <c r="D50" s="22">
        <f t="shared" si="3"/>
        <v>2830.44</v>
      </c>
      <c r="E50" s="22">
        <v>2830.44</v>
      </c>
    </row>
    <row r="51" spans="1:5" s="25" customFormat="1" ht="15" x14ac:dyDescent="0.25">
      <c r="A51" s="27" t="s">
        <v>111</v>
      </c>
      <c r="B51" s="22">
        <v>1</v>
      </c>
      <c r="C51" s="22" t="s">
        <v>13</v>
      </c>
      <c r="D51" s="22">
        <f t="shared" si="3"/>
        <v>5082.45</v>
      </c>
      <c r="E51" s="22">
        <v>5082.45</v>
      </c>
    </row>
    <row r="52" spans="1:5" s="25" customFormat="1" ht="15" x14ac:dyDescent="0.25">
      <c r="A52" s="27" t="s">
        <v>112</v>
      </c>
      <c r="B52" s="22">
        <v>0.01</v>
      </c>
      <c r="C52" s="22" t="s">
        <v>81</v>
      </c>
      <c r="D52" s="22">
        <f t="shared" si="3"/>
        <v>25963</v>
      </c>
      <c r="E52" s="22">
        <v>259.63</v>
      </c>
    </row>
    <row r="53" spans="1:5" s="25" customFormat="1" ht="15" x14ac:dyDescent="0.25">
      <c r="A53" s="27" t="s">
        <v>113</v>
      </c>
      <c r="B53" s="22">
        <v>0.02</v>
      </c>
      <c r="C53" s="22" t="s">
        <v>81</v>
      </c>
      <c r="D53" s="22">
        <f t="shared" si="3"/>
        <v>31594.5</v>
      </c>
      <c r="E53" s="22">
        <v>631.89</v>
      </c>
    </row>
    <row r="54" spans="1:5" s="25" customFormat="1" ht="15" x14ac:dyDescent="0.25">
      <c r="A54" s="27" t="s">
        <v>114</v>
      </c>
      <c r="B54" s="22">
        <v>0.02</v>
      </c>
      <c r="C54" s="22" t="s">
        <v>81</v>
      </c>
      <c r="D54" s="22">
        <f t="shared" si="3"/>
        <v>48831</v>
      </c>
      <c r="E54" s="22">
        <v>976.62</v>
      </c>
    </row>
    <row r="55" spans="1:5" s="25" customFormat="1" ht="30" x14ac:dyDescent="0.25">
      <c r="A55" s="27" t="s">
        <v>115</v>
      </c>
      <c r="B55" s="22">
        <v>1.4999999999999999E-2</v>
      </c>
      <c r="C55" s="22" t="s">
        <v>15</v>
      </c>
      <c r="D55" s="22">
        <f t="shared" si="3"/>
        <v>31923.333333333336</v>
      </c>
      <c r="E55" s="22">
        <v>478.85</v>
      </c>
    </row>
    <row r="56" spans="1:5" s="25" customFormat="1" ht="15" x14ac:dyDescent="0.25">
      <c r="A56" s="27" t="s">
        <v>116</v>
      </c>
      <c r="B56" s="22">
        <v>0.02</v>
      </c>
      <c r="C56" s="22" t="s">
        <v>17</v>
      </c>
      <c r="D56" s="22">
        <f t="shared" si="3"/>
        <v>46923</v>
      </c>
      <c r="E56" s="22">
        <v>938.46</v>
      </c>
    </row>
    <row r="57" spans="1:5" s="25" customFormat="1" ht="30" x14ac:dyDescent="0.25">
      <c r="A57" s="27" t="s">
        <v>117</v>
      </c>
      <c r="B57" s="22">
        <v>0.01</v>
      </c>
      <c r="C57" s="22" t="s">
        <v>71</v>
      </c>
      <c r="D57" s="22">
        <f t="shared" si="3"/>
        <v>124248</v>
      </c>
      <c r="E57" s="22">
        <v>1242.48</v>
      </c>
    </row>
    <row r="58" spans="1:5" s="25" customFormat="1" ht="30" x14ac:dyDescent="0.25">
      <c r="A58" s="27" t="s">
        <v>118</v>
      </c>
      <c r="B58" s="22">
        <v>2.4</v>
      </c>
      <c r="C58" s="22" t="s">
        <v>82</v>
      </c>
      <c r="D58" s="22">
        <f t="shared" si="3"/>
        <v>47.345833333333331</v>
      </c>
      <c r="E58" s="22">
        <v>113.63</v>
      </c>
    </row>
    <row r="59" spans="1:5" s="25" customFormat="1" ht="15" x14ac:dyDescent="0.25">
      <c r="A59" s="27" t="s">
        <v>119</v>
      </c>
      <c r="B59" s="22">
        <v>3.45</v>
      </c>
      <c r="C59" s="22" t="s">
        <v>84</v>
      </c>
      <c r="D59" s="22">
        <f t="shared" si="3"/>
        <v>191.31884057971013</v>
      </c>
      <c r="E59" s="22">
        <v>660.05</v>
      </c>
    </row>
    <row r="60" spans="1:5" s="25" customFormat="1" ht="19.5" customHeight="1" x14ac:dyDescent="0.25">
      <c r="A60" s="27" t="s">
        <v>120</v>
      </c>
      <c r="B60" s="22">
        <v>0.01</v>
      </c>
      <c r="C60" s="22" t="s">
        <v>17</v>
      </c>
      <c r="D60" s="22">
        <f t="shared" si="3"/>
        <v>50934</v>
      </c>
      <c r="E60" s="22">
        <v>509.34</v>
      </c>
    </row>
    <row r="61" spans="1:5" s="25" customFormat="1" ht="15" x14ac:dyDescent="0.25">
      <c r="A61" s="26" t="s">
        <v>41</v>
      </c>
      <c r="B61" s="29"/>
      <c r="C61" s="29"/>
      <c r="D61" s="29"/>
      <c r="E61" s="29"/>
    </row>
    <row r="62" spans="1:5" s="25" customFormat="1" ht="15" x14ac:dyDescent="0.25">
      <c r="A62" s="27" t="s">
        <v>76</v>
      </c>
      <c r="B62" s="22" t="s">
        <v>22</v>
      </c>
      <c r="C62" s="22" t="s">
        <v>11</v>
      </c>
      <c r="D62" s="22">
        <f>E62</f>
        <v>500</v>
      </c>
      <c r="E62" s="22">
        <v>500</v>
      </c>
    </row>
    <row r="63" spans="1:5" s="25" customFormat="1" ht="15" x14ac:dyDescent="0.25">
      <c r="A63" s="27" t="s">
        <v>66</v>
      </c>
      <c r="B63" s="22" t="s">
        <v>22</v>
      </c>
      <c r="C63" s="22" t="s">
        <v>11</v>
      </c>
      <c r="D63" s="22">
        <f>E63</f>
        <v>1800</v>
      </c>
      <c r="E63" s="22">
        <v>1800</v>
      </c>
    </row>
    <row r="64" spans="1:5" s="25" customFormat="1" ht="15" x14ac:dyDescent="0.25">
      <c r="A64" s="26" t="s">
        <v>87</v>
      </c>
      <c r="B64" s="29"/>
      <c r="C64" s="29"/>
      <c r="D64" s="29"/>
      <c r="E64" s="29"/>
    </row>
    <row r="65" spans="1:5" s="25" customFormat="1" ht="15" x14ac:dyDescent="0.25">
      <c r="A65" s="27" t="s">
        <v>88</v>
      </c>
      <c r="B65" s="22" t="s">
        <v>23</v>
      </c>
      <c r="C65" s="22" t="s">
        <v>12</v>
      </c>
      <c r="D65" s="22">
        <f>E65</f>
        <v>16289.99</v>
      </c>
      <c r="E65" s="22">
        <v>16289.99</v>
      </c>
    </row>
    <row r="66" spans="1:5" s="25" customFormat="1" ht="15" x14ac:dyDescent="0.25">
      <c r="A66" s="26" t="s">
        <v>9</v>
      </c>
      <c r="B66" s="29"/>
      <c r="C66" s="29"/>
      <c r="D66" s="29"/>
      <c r="E66" s="29"/>
    </row>
    <row r="67" spans="1:5" s="25" customFormat="1" ht="15" x14ac:dyDescent="0.25">
      <c r="A67" s="27" t="s">
        <v>67</v>
      </c>
      <c r="B67" s="22" t="s">
        <v>23</v>
      </c>
      <c r="C67" s="22" t="s">
        <v>12</v>
      </c>
      <c r="D67" s="22">
        <f>E67</f>
        <v>36874.61</v>
      </c>
      <c r="E67" s="22">
        <v>36874.61</v>
      </c>
    </row>
    <row r="68" spans="1:5" s="25" customFormat="1" ht="15" x14ac:dyDescent="0.25">
      <c r="A68" s="26" t="s">
        <v>10</v>
      </c>
      <c r="B68" s="29"/>
      <c r="C68" s="29"/>
      <c r="D68" s="29"/>
      <c r="E68" s="29"/>
    </row>
    <row r="69" spans="1:5" s="25" customFormat="1" ht="15" x14ac:dyDescent="0.25">
      <c r="A69" s="27" t="s">
        <v>68</v>
      </c>
      <c r="B69" s="22" t="s">
        <v>21</v>
      </c>
      <c r="C69" s="22" t="s">
        <v>11</v>
      </c>
      <c r="D69" s="22">
        <f>E69</f>
        <v>18234.756000000001</v>
      </c>
      <c r="E69" s="22">
        <f>Бюджет!C23*10%</f>
        <v>18234.756000000001</v>
      </c>
    </row>
    <row r="70" spans="1:5" ht="14.25" customHeight="1" x14ac:dyDescent="0.2">
      <c r="A70" s="17" t="s">
        <v>24</v>
      </c>
      <c r="B70" s="21" t="s">
        <v>20</v>
      </c>
      <c r="C70" s="18"/>
      <c r="D70" s="21"/>
      <c r="E70" s="19">
        <f>SUM(E6:E69)</f>
        <v>298768.00599999994</v>
      </c>
    </row>
    <row r="71" spans="1:5" ht="15" customHeight="1" x14ac:dyDescent="0.2">
      <c r="D71" s="7"/>
    </row>
    <row r="72" spans="1:5" ht="15" customHeight="1" x14ac:dyDescent="0.2">
      <c r="A72" s="7" t="s">
        <v>30</v>
      </c>
      <c r="B72" s="7"/>
      <c r="C72" s="7"/>
      <c r="D72" s="7"/>
      <c r="E72" s="7"/>
    </row>
    <row r="73" spans="1:5" ht="15" x14ac:dyDescent="0.2">
      <c r="A73" s="7" t="s">
        <v>127</v>
      </c>
      <c r="B73" s="7"/>
      <c r="C73" s="7"/>
      <c r="D73" s="7"/>
      <c r="E73" s="7"/>
    </row>
    <row r="74" spans="1:5" ht="15" customHeight="1" x14ac:dyDescent="0.2">
      <c r="A74" s="7" t="s">
        <v>31</v>
      </c>
      <c r="B74" s="7"/>
      <c r="C74" s="7"/>
      <c r="D74" s="7"/>
      <c r="E74" s="7"/>
    </row>
    <row r="75" spans="1:5" ht="15" customHeight="1" x14ac:dyDescent="0.2">
      <c r="A75" s="7" t="s">
        <v>32</v>
      </c>
      <c r="B75" s="7"/>
      <c r="C75" s="7"/>
      <c r="D75" s="8"/>
      <c r="E75" s="7"/>
    </row>
    <row r="76" spans="1:5" ht="15" customHeight="1" x14ac:dyDescent="0.2">
      <c r="A76" s="20" t="s">
        <v>69</v>
      </c>
      <c r="B76" s="8"/>
      <c r="C76" s="8"/>
      <c r="E76" s="8"/>
    </row>
    <row r="77" spans="1:5" ht="15" customHeight="1" x14ac:dyDescent="0.25">
      <c r="A77" s="20" t="s">
        <v>70</v>
      </c>
      <c r="D77" s="2"/>
    </row>
    <row r="78" spans="1:5" ht="15" customHeight="1" x14ac:dyDescent="0.25">
      <c r="A78" s="20"/>
      <c r="D78" s="2"/>
    </row>
    <row r="79" spans="1:5" ht="15" x14ac:dyDescent="0.25">
      <c r="A79" s="6" t="s">
        <v>25</v>
      </c>
      <c r="B79" s="2"/>
      <c r="C79" s="2"/>
      <c r="D79" s="2"/>
      <c r="E79" s="2"/>
    </row>
    <row r="80" spans="1:5" ht="15" customHeight="1" x14ac:dyDescent="0.25">
      <c r="A80" s="6"/>
      <c r="B80" s="2"/>
      <c r="C80" s="2"/>
      <c r="D80" s="9"/>
      <c r="E80" s="2"/>
    </row>
    <row r="81" spans="1:5" ht="15" x14ac:dyDescent="0.25">
      <c r="A81" s="158" t="s">
        <v>48</v>
      </c>
      <c r="B81" s="158"/>
      <c r="C81" s="9" t="s">
        <v>29</v>
      </c>
      <c r="D81" s="4"/>
      <c r="E81" s="5"/>
    </row>
    <row r="82" spans="1:5" ht="15" customHeight="1" x14ac:dyDescent="0.25">
      <c r="A82" s="162" t="s">
        <v>49</v>
      </c>
      <c r="B82" s="162"/>
      <c r="C82" s="4" t="s">
        <v>26</v>
      </c>
      <c r="D82" s="2"/>
      <c r="E82" s="2"/>
    </row>
    <row r="83" spans="1:5" ht="15" x14ac:dyDescent="0.25">
      <c r="A83" s="6"/>
      <c r="B83" s="2"/>
      <c r="C83" s="2"/>
      <c r="D83" s="9"/>
      <c r="E83" s="2"/>
    </row>
    <row r="84" spans="1:5" ht="15" customHeight="1" x14ac:dyDescent="0.25">
      <c r="A84" s="158" t="s">
        <v>28</v>
      </c>
      <c r="B84" s="158"/>
      <c r="C84" s="9" t="s">
        <v>29</v>
      </c>
      <c r="D84" s="4"/>
      <c r="E84" s="2"/>
    </row>
    <row r="85" spans="1:5" ht="15" customHeight="1" x14ac:dyDescent="0.25">
      <c r="A85" s="10" t="s">
        <v>27</v>
      </c>
      <c r="B85" s="5"/>
      <c r="C85" s="4" t="s">
        <v>26</v>
      </c>
      <c r="D85" s="2"/>
      <c r="E85" s="2"/>
    </row>
    <row r="86" spans="1:5" ht="15" x14ac:dyDescent="0.25">
      <c r="A86" s="2"/>
      <c r="B86" s="2"/>
      <c r="C86" s="2"/>
      <c r="E86" s="2"/>
    </row>
  </sheetData>
  <mergeCells count="6">
    <mergeCell ref="A84:B84"/>
    <mergeCell ref="A2:E2"/>
    <mergeCell ref="A1:E1"/>
    <mergeCell ref="D3:E3"/>
    <mergeCell ref="A82:B82"/>
    <mergeCell ref="A81:B81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view="pageBreakPreview" zoomScale="90" zoomScaleNormal="100" zoomScaleSheetLayoutView="90" workbookViewId="0">
      <selection activeCell="G18" sqref="G18"/>
    </sheetView>
  </sheetViews>
  <sheetFormatPr defaultRowHeight="15" x14ac:dyDescent="0.25"/>
  <cols>
    <col min="1" max="1" width="50.140625" style="30" customWidth="1"/>
    <col min="2" max="2" width="13.140625" style="30" bestFit="1" customWidth="1"/>
    <col min="3" max="4" width="13.42578125" style="30" bestFit="1" customWidth="1"/>
    <col min="5" max="5" width="13.85546875" style="30" bestFit="1" customWidth="1"/>
    <col min="6" max="16384" width="9.140625" style="30"/>
  </cols>
  <sheetData>
    <row r="1" spans="1:4" ht="20.25" x14ac:dyDescent="0.3">
      <c r="A1" s="163" t="s">
        <v>123</v>
      </c>
      <c r="B1" s="163"/>
      <c r="C1" s="163"/>
      <c r="D1" s="163"/>
    </row>
    <row r="2" spans="1:4" x14ac:dyDescent="0.25">
      <c r="A2" s="31"/>
      <c r="B2" s="31"/>
      <c r="C2" s="31"/>
      <c r="D2" s="31"/>
    </row>
    <row r="3" spans="1:4" x14ac:dyDescent="0.25">
      <c r="A3" s="32" t="s">
        <v>47</v>
      </c>
      <c r="B3" s="33"/>
      <c r="C3" s="170"/>
      <c r="D3" s="170"/>
    </row>
    <row r="4" spans="1:4" x14ac:dyDescent="0.25">
      <c r="A4" s="32"/>
      <c r="B4" s="33"/>
      <c r="C4" s="34"/>
      <c r="D4" s="34"/>
    </row>
    <row r="5" spans="1:4" x14ac:dyDescent="0.25">
      <c r="A5" s="35" t="s">
        <v>33</v>
      </c>
      <c r="B5" s="35" t="s">
        <v>34</v>
      </c>
      <c r="C5" s="36" t="s">
        <v>35</v>
      </c>
      <c r="D5" s="36" t="s">
        <v>36</v>
      </c>
    </row>
    <row r="6" spans="1:4" x14ac:dyDescent="0.25">
      <c r="A6" s="37" t="s">
        <v>124</v>
      </c>
      <c r="B6" s="164">
        <v>211660.13</v>
      </c>
      <c r="C6" s="165"/>
      <c r="D6" s="166"/>
    </row>
    <row r="7" spans="1:4" x14ac:dyDescent="0.25">
      <c r="A7" s="38" t="s">
        <v>46</v>
      </c>
      <c r="B7" s="39" t="s">
        <v>20</v>
      </c>
      <c r="C7" s="39">
        <v>148979.4</v>
      </c>
      <c r="D7" s="39">
        <v>153724.99</v>
      </c>
    </row>
    <row r="8" spans="1:4" x14ac:dyDescent="0.25">
      <c r="A8" s="38" t="s">
        <v>89</v>
      </c>
      <c r="B8" s="39" t="s">
        <v>20</v>
      </c>
      <c r="C8" s="39">
        <v>3750</v>
      </c>
      <c r="D8" s="39">
        <v>3750</v>
      </c>
    </row>
    <row r="9" spans="1:4" x14ac:dyDescent="0.25">
      <c r="A9" s="38" t="s">
        <v>50</v>
      </c>
      <c r="B9" s="39" t="s">
        <v>20</v>
      </c>
      <c r="C9" s="39">
        <v>29618.16</v>
      </c>
      <c r="D9" s="39">
        <v>32417.42</v>
      </c>
    </row>
    <row r="10" spans="1:4" x14ac:dyDescent="0.25">
      <c r="A10" s="38" t="s">
        <v>8</v>
      </c>
      <c r="B10" s="39">
        <f>Акт!E7</f>
        <v>1925.18</v>
      </c>
      <c r="C10" s="39" t="s">
        <v>20</v>
      </c>
      <c r="D10" s="39" t="s">
        <v>20</v>
      </c>
    </row>
    <row r="11" spans="1:4" x14ac:dyDescent="0.25">
      <c r="A11" s="38" t="s">
        <v>37</v>
      </c>
      <c r="B11" s="39">
        <f>Акт!E9</f>
        <v>7900.01</v>
      </c>
      <c r="C11" s="39" t="s">
        <v>20</v>
      </c>
      <c r="D11" s="39" t="s">
        <v>20</v>
      </c>
    </row>
    <row r="12" spans="1:4" ht="15" customHeight="1" x14ac:dyDescent="0.25">
      <c r="A12" s="38" t="s">
        <v>51</v>
      </c>
      <c r="B12" s="39">
        <f>Акт!E11</f>
        <v>29618.16</v>
      </c>
      <c r="C12" s="39" t="s">
        <v>20</v>
      </c>
      <c r="D12" s="39" t="s">
        <v>20</v>
      </c>
    </row>
    <row r="13" spans="1:4" ht="15" customHeight="1" x14ac:dyDescent="0.25">
      <c r="A13" s="38" t="s">
        <v>79</v>
      </c>
      <c r="B13" s="39">
        <f>Акт!E13</f>
        <v>4078.42</v>
      </c>
      <c r="C13" s="39" t="s">
        <v>20</v>
      </c>
      <c r="D13" s="39" t="s">
        <v>20</v>
      </c>
    </row>
    <row r="14" spans="1:4" x14ac:dyDescent="0.25">
      <c r="A14" s="38" t="s">
        <v>38</v>
      </c>
      <c r="B14" s="39">
        <f>SUM(Акт!E15:E26)</f>
        <v>16952.900000000001</v>
      </c>
      <c r="C14" s="39" t="s">
        <v>20</v>
      </c>
      <c r="D14" s="39" t="s">
        <v>20</v>
      </c>
    </row>
    <row r="15" spans="1:4" ht="15" customHeight="1" x14ac:dyDescent="0.25">
      <c r="A15" s="38" t="s">
        <v>39</v>
      </c>
      <c r="B15" s="39">
        <f>SUM(Акт!E28:E30)</f>
        <v>7904.1</v>
      </c>
      <c r="C15" s="39" t="s">
        <v>20</v>
      </c>
      <c r="D15" s="39" t="s">
        <v>20</v>
      </c>
    </row>
    <row r="16" spans="1:4" ht="15" customHeight="1" x14ac:dyDescent="0.25">
      <c r="A16" s="38" t="s">
        <v>77</v>
      </c>
      <c r="B16" s="39">
        <f>Акт!E32</f>
        <v>210.88</v>
      </c>
      <c r="C16" s="39" t="s">
        <v>20</v>
      </c>
      <c r="D16" s="39" t="s">
        <v>20</v>
      </c>
    </row>
    <row r="17" spans="1:5" x14ac:dyDescent="0.25">
      <c r="A17" s="38" t="s">
        <v>40</v>
      </c>
      <c r="B17" s="39">
        <f>SUM(Акт!E34:E38)</f>
        <v>1120.81</v>
      </c>
      <c r="C17" s="39" t="s">
        <v>20</v>
      </c>
      <c r="D17" s="39" t="s">
        <v>20</v>
      </c>
    </row>
    <row r="18" spans="1:5" ht="15" customHeight="1" x14ac:dyDescent="0.25">
      <c r="A18" s="38" t="s">
        <v>83</v>
      </c>
      <c r="B18" s="39">
        <f>SUM(Акт!E40:E60)</f>
        <v>155358.19000000003</v>
      </c>
      <c r="C18" s="39" t="s">
        <v>20</v>
      </c>
      <c r="D18" s="39" t="s">
        <v>20</v>
      </c>
    </row>
    <row r="19" spans="1:5" x14ac:dyDescent="0.25">
      <c r="A19" s="38" t="s">
        <v>41</v>
      </c>
      <c r="B19" s="39">
        <f>SUM(Акт!E62:E63)</f>
        <v>2300</v>
      </c>
      <c r="C19" s="39" t="s">
        <v>20</v>
      </c>
      <c r="D19" s="39" t="s">
        <v>20</v>
      </c>
    </row>
    <row r="20" spans="1:5" x14ac:dyDescent="0.25">
      <c r="A20" s="38" t="s">
        <v>87</v>
      </c>
      <c r="B20" s="39">
        <f>Акт!E65</f>
        <v>16289.99</v>
      </c>
      <c r="C20" s="39"/>
      <c r="D20" s="39"/>
    </row>
    <row r="21" spans="1:5" ht="15" customHeight="1" x14ac:dyDescent="0.25">
      <c r="A21" s="38" t="s">
        <v>9</v>
      </c>
      <c r="B21" s="39">
        <f>Акт!E67</f>
        <v>36874.61</v>
      </c>
      <c r="C21" s="39" t="s">
        <v>20</v>
      </c>
      <c r="D21" s="39" t="s">
        <v>20</v>
      </c>
    </row>
    <row r="22" spans="1:5" x14ac:dyDescent="0.25">
      <c r="A22" s="38" t="s">
        <v>10</v>
      </c>
      <c r="B22" s="39">
        <f>Акт!E69</f>
        <v>18234.756000000001</v>
      </c>
      <c r="C22" s="39" t="s">
        <v>20</v>
      </c>
      <c r="D22" s="39" t="s">
        <v>20</v>
      </c>
    </row>
    <row r="23" spans="1:5" x14ac:dyDescent="0.25">
      <c r="A23" s="40" t="s">
        <v>24</v>
      </c>
      <c r="B23" s="41">
        <f>SUM(B7:B22)</f>
        <v>298768.00599999999</v>
      </c>
      <c r="C23" s="41">
        <f>SUM(C7:C22)</f>
        <v>182347.56</v>
      </c>
      <c r="D23" s="41">
        <f>SUM(D7:D22)</f>
        <v>189892.40999999997</v>
      </c>
    </row>
    <row r="24" spans="1:5" s="43" customFormat="1" ht="24.75" customHeight="1" x14ac:dyDescent="0.25">
      <c r="A24" s="167" t="s">
        <v>125</v>
      </c>
      <c r="B24" s="168"/>
      <c r="C24" s="168"/>
      <c r="D24" s="169"/>
      <c r="E24" s="42">
        <f>D23-B6-B23</f>
        <v>-320535.72600000002</v>
      </c>
    </row>
    <row r="25" spans="1:5" s="43" customFormat="1" ht="24.75" customHeight="1" x14ac:dyDescent="0.25">
      <c r="A25" s="167" t="s">
        <v>126</v>
      </c>
      <c r="B25" s="168"/>
      <c r="C25" s="168"/>
      <c r="D25" s="169"/>
    </row>
    <row r="26" spans="1:5" s="43" customFormat="1" ht="24.75" customHeight="1" x14ac:dyDescent="0.25">
      <c r="A26" s="30"/>
      <c r="B26" s="30"/>
      <c r="C26" s="30"/>
      <c r="D26" s="30"/>
    </row>
    <row r="27" spans="1:5" ht="15" customHeight="1" x14ac:dyDescent="0.25">
      <c r="A27" s="44" t="s">
        <v>44</v>
      </c>
      <c r="B27" s="33"/>
      <c r="C27" s="33"/>
      <c r="D27" s="31"/>
    </row>
    <row r="28" spans="1:5" ht="22.5" customHeight="1" x14ac:dyDescent="0.25">
      <c r="A28" s="33" t="s">
        <v>45</v>
      </c>
      <c r="B28" s="33"/>
      <c r="C28" s="33"/>
      <c r="D28" s="31"/>
    </row>
    <row r="29" spans="1:5" ht="22.5" customHeight="1" x14ac:dyDescent="0.25">
      <c r="A29" s="44" t="s">
        <v>42</v>
      </c>
      <c r="B29" s="33"/>
      <c r="C29" s="33"/>
      <c r="D29" s="31"/>
    </row>
    <row r="30" spans="1:5" ht="22.5" customHeight="1" x14ac:dyDescent="0.25">
      <c r="A30" s="44" t="s">
        <v>43</v>
      </c>
      <c r="B30" s="33"/>
      <c r="C30" s="33"/>
      <c r="D30" s="31"/>
    </row>
    <row r="31" spans="1:5" ht="22.5" customHeight="1" x14ac:dyDescent="0.25">
      <c r="A31" s="45"/>
      <c r="B31" s="45"/>
      <c r="C31" s="45"/>
    </row>
  </sheetData>
  <mergeCells count="5">
    <mergeCell ref="A1:D1"/>
    <mergeCell ref="B6:D6"/>
    <mergeCell ref="A24:D24"/>
    <mergeCell ref="A25:D25"/>
    <mergeCell ref="C3:D3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view="pageBreakPreview" zoomScale="60" zoomScaleNormal="100" workbookViewId="0">
      <selection activeCell="E28" sqref="E28"/>
    </sheetView>
  </sheetViews>
  <sheetFormatPr defaultRowHeight="15" x14ac:dyDescent="0.25"/>
  <cols>
    <col min="1" max="1" width="12.5703125" style="76" customWidth="1"/>
    <col min="2" max="2" width="14.5703125" style="76" customWidth="1"/>
    <col min="3" max="3" width="19.5703125" style="76" customWidth="1"/>
    <col min="4" max="4" width="14.42578125" style="76" customWidth="1"/>
    <col min="5" max="5" width="18.28515625" style="76" customWidth="1"/>
    <col min="6" max="6" width="16.28515625" style="76" customWidth="1"/>
    <col min="7" max="16384" width="9.140625" style="76"/>
  </cols>
  <sheetData>
    <row r="1" spans="1:19" s="47" customFormat="1" ht="35.25" customHeight="1" x14ac:dyDescent="0.3">
      <c r="A1" s="174" t="s">
        <v>154</v>
      </c>
      <c r="B1" s="174"/>
      <c r="C1" s="174"/>
      <c r="D1" s="174"/>
      <c r="E1" s="174"/>
      <c r="F1" s="174"/>
    </row>
    <row r="2" spans="1:19" s="47" customFormat="1" x14ac:dyDescent="0.25">
      <c r="A2" s="48"/>
      <c r="B2" s="48"/>
      <c r="C2" s="48"/>
      <c r="D2" s="48"/>
      <c r="E2" s="48"/>
      <c r="F2" s="48"/>
    </row>
    <row r="3" spans="1:19" s="47" customFormat="1" ht="19.5" customHeight="1" x14ac:dyDescent="0.25">
      <c r="A3" s="49" t="s">
        <v>128</v>
      </c>
      <c r="B3" s="49"/>
      <c r="C3" s="49"/>
      <c r="D3" s="49"/>
      <c r="E3" s="49"/>
      <c r="F3" s="50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</row>
    <row r="4" spans="1:19" s="47" customFormat="1" ht="19.5" customHeight="1" x14ac:dyDescent="0.25">
      <c r="A4" s="49"/>
      <c r="B4" s="49"/>
      <c r="C4" s="49"/>
      <c r="D4" s="49"/>
      <c r="E4" s="49"/>
      <c r="F4" s="50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</row>
    <row r="5" spans="1:19" s="47" customFormat="1" ht="36.75" customHeight="1" x14ac:dyDescent="0.25">
      <c r="A5" s="175" t="s">
        <v>129</v>
      </c>
      <c r="B5" s="175"/>
      <c r="C5" s="175"/>
      <c r="D5" s="175"/>
      <c r="E5" s="175"/>
      <c r="F5" s="175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</row>
    <row r="6" spans="1:19" s="61" customFormat="1" ht="27.75" customHeight="1" x14ac:dyDescent="0.25">
      <c r="A6" s="91" t="s">
        <v>130</v>
      </c>
      <c r="B6" s="91">
        <v>3</v>
      </c>
      <c r="C6" s="91" t="s">
        <v>131</v>
      </c>
      <c r="D6" s="92">
        <v>1234.0899999999999</v>
      </c>
      <c r="E6" s="91" t="s">
        <v>132</v>
      </c>
      <c r="F6" s="93">
        <v>765.3</v>
      </c>
      <c r="G6" s="52"/>
      <c r="H6" s="54"/>
      <c r="I6" s="55"/>
      <c r="J6" s="56"/>
      <c r="K6" s="57"/>
      <c r="L6" s="58"/>
      <c r="M6" s="58"/>
      <c r="N6" s="58"/>
      <c r="O6" s="58"/>
      <c r="P6" s="59"/>
      <c r="Q6" s="176"/>
      <c r="R6" s="177"/>
      <c r="S6" s="60"/>
    </row>
    <row r="7" spans="1:19" s="63" customFormat="1" ht="32.25" customHeight="1" x14ac:dyDescent="0.25">
      <c r="A7" s="91" t="s">
        <v>133</v>
      </c>
      <c r="B7" s="91">
        <v>2</v>
      </c>
      <c r="C7" s="91" t="s">
        <v>134</v>
      </c>
      <c r="D7" s="92">
        <v>0</v>
      </c>
      <c r="E7" s="91" t="s">
        <v>135</v>
      </c>
      <c r="F7" s="93">
        <v>510.2</v>
      </c>
      <c r="G7" s="52"/>
      <c r="H7" s="54"/>
      <c r="I7" s="55"/>
      <c r="J7" s="56"/>
      <c r="K7" s="57"/>
      <c r="L7" s="58"/>
      <c r="M7" s="58"/>
      <c r="N7" s="58"/>
      <c r="O7" s="58"/>
      <c r="P7" s="59"/>
      <c r="Q7" s="176"/>
      <c r="R7" s="178"/>
      <c r="S7" s="62"/>
    </row>
    <row r="8" spans="1:19" s="63" customFormat="1" ht="33.75" customHeight="1" x14ac:dyDescent="0.25">
      <c r="A8" s="91" t="s">
        <v>136</v>
      </c>
      <c r="B8" s="91">
        <v>18</v>
      </c>
      <c r="C8" s="91" t="s">
        <v>137</v>
      </c>
      <c r="D8" s="93">
        <v>122.4</v>
      </c>
      <c r="E8" s="91" t="s">
        <v>138</v>
      </c>
      <c r="F8" s="93">
        <v>126.3</v>
      </c>
      <c r="G8" s="52"/>
      <c r="H8" s="54"/>
      <c r="I8" s="55"/>
      <c r="J8" s="56"/>
      <c r="K8" s="57"/>
      <c r="L8" s="58"/>
      <c r="M8" s="58"/>
      <c r="N8" s="58"/>
      <c r="O8" s="58"/>
      <c r="P8" s="59"/>
      <c r="Q8" s="176"/>
      <c r="R8" s="177"/>
      <c r="S8" s="62"/>
    </row>
    <row r="9" spans="1:19" s="63" customFormat="1" ht="33.75" customHeight="1" x14ac:dyDescent="0.25">
      <c r="A9" s="53"/>
      <c r="B9" s="56"/>
      <c r="C9" s="53"/>
      <c r="D9" s="64"/>
      <c r="E9" s="56"/>
      <c r="F9" s="65"/>
      <c r="G9" s="52"/>
      <c r="H9" s="54"/>
      <c r="I9" s="55"/>
      <c r="J9" s="56"/>
      <c r="K9" s="57"/>
      <c r="L9" s="58"/>
      <c r="M9" s="58"/>
      <c r="N9" s="58"/>
      <c r="O9" s="58"/>
      <c r="P9" s="52"/>
      <c r="Q9" s="57"/>
      <c r="R9" s="66"/>
      <c r="S9" s="52"/>
    </row>
    <row r="10" spans="1:19" s="69" customFormat="1" ht="15" customHeight="1" thickBot="1" x14ac:dyDescent="0.3">
      <c r="A10" s="67"/>
      <c r="B10" s="67"/>
      <c r="C10" s="67"/>
      <c r="D10" s="67"/>
      <c r="E10" s="67"/>
      <c r="F10" s="68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</row>
    <row r="11" spans="1:19" s="69" customFormat="1" ht="30" customHeight="1" x14ac:dyDescent="0.25">
      <c r="A11" s="171" t="s">
        <v>139</v>
      </c>
      <c r="B11" s="172"/>
      <c r="C11" s="172"/>
      <c r="D11" s="172"/>
      <c r="E11" s="173"/>
      <c r="F11" s="70" t="s">
        <v>140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19" s="96" customFormat="1" ht="30" customHeight="1" x14ac:dyDescent="0.25">
      <c r="A12" s="182" t="s">
        <v>155</v>
      </c>
      <c r="B12" s="183"/>
      <c r="C12" s="183"/>
      <c r="D12" s="183"/>
      <c r="E12" s="184"/>
      <c r="F12" s="94">
        <v>193531.21</v>
      </c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</row>
    <row r="13" spans="1:19" s="99" customFormat="1" ht="30" customHeight="1" x14ac:dyDescent="0.25">
      <c r="A13" s="179" t="s">
        <v>141</v>
      </c>
      <c r="B13" s="180"/>
      <c r="C13" s="180"/>
      <c r="D13" s="180"/>
      <c r="E13" s="181"/>
      <c r="F13" s="97">
        <f>-320535.73+F12</f>
        <v>-127004.51999999999</v>
      </c>
      <c r="G13" s="98"/>
    </row>
    <row r="14" spans="1:19" s="99" customFormat="1" ht="30" customHeight="1" x14ac:dyDescent="0.25">
      <c r="A14" s="179" t="s">
        <v>142</v>
      </c>
      <c r="B14" s="180"/>
      <c r="C14" s="180"/>
      <c r="D14" s="180"/>
      <c r="E14" s="181"/>
      <c r="F14" s="97">
        <v>18044.66</v>
      </c>
    </row>
    <row r="15" spans="1:19" s="99" customFormat="1" ht="30" customHeight="1" x14ac:dyDescent="0.25">
      <c r="A15" s="179" t="s">
        <v>143</v>
      </c>
      <c r="B15" s="180"/>
      <c r="C15" s="180"/>
      <c r="D15" s="180"/>
      <c r="E15" s="181"/>
      <c r="F15" s="100">
        <f>SUM(F16:F18)</f>
        <v>178597.68</v>
      </c>
    </row>
    <row r="16" spans="1:19" s="69" customFormat="1" ht="27" customHeight="1" x14ac:dyDescent="0.25">
      <c r="A16" s="185" t="s">
        <v>144</v>
      </c>
      <c r="B16" s="186"/>
      <c r="C16" s="186"/>
      <c r="D16" s="186"/>
      <c r="E16" s="187"/>
      <c r="F16" s="72">
        <v>178597.68</v>
      </c>
    </row>
    <row r="17" spans="1:19" s="69" customFormat="1" ht="24.75" hidden="1" customHeight="1" x14ac:dyDescent="0.25">
      <c r="A17" s="185" t="s">
        <v>145</v>
      </c>
      <c r="B17" s="186"/>
      <c r="C17" s="186"/>
      <c r="D17" s="186"/>
      <c r="E17" s="187"/>
      <c r="F17" s="72"/>
    </row>
    <row r="18" spans="1:19" s="69" customFormat="1" ht="30" hidden="1" customHeight="1" x14ac:dyDescent="0.25">
      <c r="A18" s="185" t="s">
        <v>146</v>
      </c>
      <c r="B18" s="186"/>
      <c r="C18" s="186"/>
      <c r="D18" s="186"/>
      <c r="E18" s="187"/>
      <c r="F18" s="72"/>
    </row>
    <row r="19" spans="1:19" s="99" customFormat="1" ht="30" customHeight="1" x14ac:dyDescent="0.25">
      <c r="A19" s="179" t="s">
        <v>147</v>
      </c>
      <c r="B19" s="180"/>
      <c r="C19" s="180"/>
      <c r="D19" s="180"/>
      <c r="E19" s="181"/>
      <c r="F19" s="100">
        <f>SUM(F20:F22)</f>
        <v>173740.07</v>
      </c>
    </row>
    <row r="20" spans="1:19" s="69" customFormat="1" ht="29.25" customHeight="1" x14ac:dyDescent="0.25">
      <c r="A20" s="185" t="s">
        <v>144</v>
      </c>
      <c r="B20" s="186"/>
      <c r="C20" s="186"/>
      <c r="D20" s="186"/>
      <c r="E20" s="187"/>
      <c r="F20" s="72">
        <v>173740.07</v>
      </c>
    </row>
    <row r="21" spans="1:19" s="69" customFormat="1" ht="30" hidden="1" customHeight="1" x14ac:dyDescent="0.25">
      <c r="A21" s="185" t="s">
        <v>145</v>
      </c>
      <c r="B21" s="186"/>
      <c r="C21" s="186"/>
      <c r="D21" s="186"/>
      <c r="E21" s="187"/>
      <c r="F21" s="72"/>
    </row>
    <row r="22" spans="1:19" s="73" customFormat="1" ht="30" hidden="1" customHeight="1" x14ac:dyDescent="0.2">
      <c r="A22" s="185" t="s">
        <v>146</v>
      </c>
      <c r="B22" s="186"/>
      <c r="C22" s="186"/>
      <c r="D22" s="186"/>
      <c r="E22" s="187"/>
      <c r="F22" s="72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</row>
    <row r="23" spans="1:19" s="101" customFormat="1" ht="30" customHeight="1" x14ac:dyDescent="0.25">
      <c r="A23" s="179" t="s">
        <v>148</v>
      </c>
      <c r="B23" s="180"/>
      <c r="C23" s="180"/>
      <c r="D23" s="180"/>
      <c r="E23" s="181"/>
      <c r="F23" s="100">
        <f>F13+F19</f>
        <v>46735.550000000017</v>
      </c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</row>
    <row r="24" spans="1:19" s="101" customFormat="1" ht="30" customHeight="1" x14ac:dyDescent="0.25">
      <c r="A24" s="179" t="s">
        <v>149</v>
      </c>
      <c r="B24" s="180"/>
      <c r="C24" s="180"/>
      <c r="D24" s="180"/>
      <c r="E24" s="181"/>
      <c r="F24" s="100">
        <f>'Акт (2)'!E63</f>
        <v>167042.12800000006</v>
      </c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</row>
    <row r="25" spans="1:19" s="101" customFormat="1" ht="30" customHeight="1" x14ac:dyDescent="0.25">
      <c r="A25" s="179" t="s">
        <v>150</v>
      </c>
      <c r="B25" s="180"/>
      <c r="C25" s="180"/>
      <c r="D25" s="180"/>
      <c r="E25" s="181"/>
      <c r="F25" s="100">
        <f>F23-F24</f>
        <v>-120306.57800000004</v>
      </c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</row>
    <row r="26" spans="1:19" s="101" customFormat="1" ht="30" customHeight="1" x14ac:dyDescent="0.25">
      <c r="A26" s="179" t="s">
        <v>151</v>
      </c>
      <c r="B26" s="180"/>
      <c r="C26" s="180"/>
      <c r="D26" s="180"/>
      <c r="E26" s="181"/>
      <c r="F26" s="97">
        <f>F14+F15-F19</f>
        <v>22902.26999999999</v>
      </c>
      <c r="G26" s="99"/>
      <c r="H26" s="99"/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</row>
    <row r="27" spans="1:19" s="73" customFormat="1" ht="11.45" customHeight="1" x14ac:dyDescent="0.25">
      <c r="A27" s="74"/>
      <c r="B27" s="74"/>
      <c r="C27" s="74"/>
      <c r="D27" s="74"/>
      <c r="E27" s="74"/>
      <c r="F27" s="74"/>
    </row>
    <row r="28" spans="1:19" s="75" customFormat="1" ht="64.5" customHeight="1" x14ac:dyDescent="0.2">
      <c r="A28" s="188" t="s">
        <v>152</v>
      </c>
      <c r="B28" s="188"/>
      <c r="C28" s="188"/>
      <c r="D28" s="188"/>
    </row>
    <row r="29" spans="1:19" s="47" customFormat="1" ht="21.75" customHeight="1" x14ac:dyDescent="0.25">
      <c r="A29" s="189" t="s">
        <v>153</v>
      </c>
      <c r="B29" s="189"/>
      <c r="C29" s="189"/>
      <c r="D29" s="189"/>
    </row>
    <row r="30" spans="1:19" s="47" customFormat="1" ht="22.5" customHeight="1" x14ac:dyDescent="0.25">
      <c r="A30" s="188" t="s">
        <v>42</v>
      </c>
      <c r="B30" s="188"/>
      <c r="C30" s="188"/>
      <c r="D30" s="188"/>
    </row>
    <row r="31" spans="1:19" s="47" customFormat="1" ht="22.5" customHeight="1" x14ac:dyDescent="0.25">
      <c r="A31" s="188" t="s">
        <v>43</v>
      </c>
      <c r="B31" s="188"/>
      <c r="C31" s="188"/>
      <c r="D31" s="48"/>
    </row>
  </sheetData>
  <mergeCells count="25">
    <mergeCell ref="A31:C31"/>
    <mergeCell ref="A24:E24"/>
    <mergeCell ref="A25:E25"/>
    <mergeCell ref="A26:E26"/>
    <mergeCell ref="A28:D28"/>
    <mergeCell ref="A29:D29"/>
    <mergeCell ref="A30:D30"/>
    <mergeCell ref="A23:E23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22:E22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9"/>
  <sheetViews>
    <sheetView view="pageBreakPreview" topLeftCell="A43" zoomScaleNormal="100" zoomScaleSheetLayoutView="100" workbookViewId="0">
      <selection activeCell="A61" sqref="A61:XFD62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140625" style="1" bestFit="1" customWidth="1"/>
    <col min="7" max="16384" width="9.140625" style="1"/>
  </cols>
  <sheetData>
    <row r="1" spans="1:9" ht="14.25" x14ac:dyDescent="0.2">
      <c r="A1" s="160" t="s">
        <v>190</v>
      </c>
      <c r="B1" s="160"/>
      <c r="C1" s="160"/>
      <c r="D1" s="160"/>
      <c r="E1" s="160"/>
      <c r="I1" s="3"/>
    </row>
    <row r="2" spans="1:9" ht="31.5" customHeight="1" x14ac:dyDescent="0.2">
      <c r="A2" s="159" t="s">
        <v>122</v>
      </c>
      <c r="B2" s="159"/>
      <c r="C2" s="159"/>
      <c r="D2" s="159"/>
      <c r="E2" s="159"/>
      <c r="I2" s="3"/>
    </row>
    <row r="3" spans="1:9" ht="14.25" x14ac:dyDescent="0.2">
      <c r="A3" s="15" t="s">
        <v>6</v>
      </c>
      <c r="B3" s="46"/>
      <c r="C3" s="46"/>
      <c r="D3" s="161" t="s">
        <v>191</v>
      </c>
      <c r="E3" s="161"/>
      <c r="I3" s="3" t="s">
        <v>5</v>
      </c>
    </row>
    <row r="4" spans="1:9" x14ac:dyDescent="0.2">
      <c r="A4" s="11"/>
      <c r="B4" s="12"/>
      <c r="C4" s="12"/>
      <c r="D4" s="13"/>
      <c r="E4" s="13"/>
      <c r="I4" s="3"/>
    </row>
    <row r="5" spans="1:9" s="14" customFormat="1" ht="120" x14ac:dyDescent="0.2">
      <c r="A5" s="23" t="s">
        <v>2</v>
      </c>
      <c r="B5" s="23" t="s">
        <v>3</v>
      </c>
      <c r="C5" s="23" t="s">
        <v>0</v>
      </c>
      <c r="D5" s="23" t="s">
        <v>4</v>
      </c>
      <c r="E5" s="23" t="s">
        <v>1</v>
      </c>
      <c r="I5" s="3"/>
    </row>
    <row r="6" spans="1:9" s="87" customFormat="1" ht="14.25" x14ac:dyDescent="0.2">
      <c r="A6" s="85" t="s">
        <v>8</v>
      </c>
      <c r="B6" s="86"/>
      <c r="C6" s="86"/>
      <c r="D6" s="86"/>
      <c r="E6" s="86"/>
    </row>
    <row r="7" spans="1:9" s="78" customFormat="1" ht="15" x14ac:dyDescent="0.25">
      <c r="A7" s="79" t="s">
        <v>52</v>
      </c>
      <c r="B7" s="80" t="s">
        <v>21</v>
      </c>
      <c r="C7" s="80" t="s">
        <v>11</v>
      </c>
      <c r="D7" s="81">
        <f>E7</f>
        <v>1925.18</v>
      </c>
      <c r="E7" s="81">
        <v>1925.18</v>
      </c>
    </row>
    <row r="8" spans="1:9" s="87" customFormat="1" ht="14.25" x14ac:dyDescent="0.2">
      <c r="A8" s="85" t="s">
        <v>37</v>
      </c>
      <c r="B8" s="86"/>
      <c r="C8" s="86"/>
      <c r="D8" s="86"/>
      <c r="E8" s="86"/>
    </row>
    <row r="9" spans="1:9" s="78" customFormat="1" ht="15" x14ac:dyDescent="0.25">
      <c r="A9" s="79" t="s">
        <v>156</v>
      </c>
      <c r="B9" s="81">
        <v>0.06</v>
      </c>
      <c r="C9" s="80" t="s">
        <v>71</v>
      </c>
      <c r="D9" s="22">
        <f>E9/B9</f>
        <v>19787.333333333336</v>
      </c>
      <c r="E9" s="81">
        <v>1187.24</v>
      </c>
    </row>
    <row r="10" spans="1:9" s="78" customFormat="1" ht="30" x14ac:dyDescent="0.25">
      <c r="A10" s="79" t="s">
        <v>157</v>
      </c>
      <c r="B10" s="82">
        <v>0.38700000000000001</v>
      </c>
      <c r="C10" s="80" t="s">
        <v>71</v>
      </c>
      <c r="D10" s="22">
        <f t="shared" ref="D10:D53" si="0">E10/B10</f>
        <v>4698.1136950904393</v>
      </c>
      <c r="E10" s="81">
        <v>1818.17</v>
      </c>
    </row>
    <row r="11" spans="1:9" s="78" customFormat="1" ht="15" x14ac:dyDescent="0.25">
      <c r="A11" s="79" t="s">
        <v>158</v>
      </c>
      <c r="B11" s="83">
        <v>2</v>
      </c>
      <c r="C11" s="80" t="s">
        <v>13</v>
      </c>
      <c r="D11" s="22">
        <f t="shared" si="0"/>
        <v>303.64499999999998</v>
      </c>
      <c r="E11" s="81">
        <v>607.29</v>
      </c>
    </row>
    <row r="12" spans="1:9" s="78" customFormat="1" ht="15" x14ac:dyDescent="0.25">
      <c r="A12" s="79" t="s">
        <v>159</v>
      </c>
      <c r="B12" s="83">
        <v>1</v>
      </c>
      <c r="C12" s="80" t="s">
        <v>13</v>
      </c>
      <c r="D12" s="22">
        <f t="shared" si="0"/>
        <v>532.29</v>
      </c>
      <c r="E12" s="81">
        <v>532.29</v>
      </c>
    </row>
    <row r="13" spans="1:9" s="78" customFormat="1" ht="30" x14ac:dyDescent="0.25">
      <c r="A13" s="79" t="s">
        <v>160</v>
      </c>
      <c r="B13" s="83">
        <v>1</v>
      </c>
      <c r="C13" s="80" t="s">
        <v>13</v>
      </c>
      <c r="D13" s="22">
        <f t="shared" si="0"/>
        <v>1781.74</v>
      </c>
      <c r="E13" s="81">
        <v>1781.74</v>
      </c>
    </row>
    <row r="14" spans="1:9" s="78" customFormat="1" ht="15" x14ac:dyDescent="0.25">
      <c r="A14" s="79" t="s">
        <v>161</v>
      </c>
      <c r="B14" s="83">
        <v>2</v>
      </c>
      <c r="C14" s="80" t="s">
        <v>13</v>
      </c>
      <c r="D14" s="22">
        <f t="shared" si="0"/>
        <v>673.71</v>
      </c>
      <c r="E14" s="81">
        <v>1347.42</v>
      </c>
    </row>
    <row r="15" spans="1:9" s="87" customFormat="1" ht="28.5" x14ac:dyDescent="0.2">
      <c r="A15" s="85" t="s">
        <v>51</v>
      </c>
      <c r="B15" s="86"/>
      <c r="C15" s="86"/>
      <c r="D15" s="22"/>
      <c r="E15" s="86"/>
    </row>
    <row r="16" spans="1:9" s="78" customFormat="1" ht="30" x14ac:dyDescent="0.25">
      <c r="A16" s="79" t="s">
        <v>162</v>
      </c>
      <c r="B16" s="80" t="s">
        <v>21</v>
      </c>
      <c r="C16" s="80" t="s">
        <v>11</v>
      </c>
      <c r="D16" s="22">
        <f>E16</f>
        <v>29618.16</v>
      </c>
      <c r="E16" s="81">
        <v>29618.16</v>
      </c>
    </row>
    <row r="17" spans="1:5" s="87" customFormat="1" ht="28.5" x14ac:dyDescent="0.2">
      <c r="A17" s="85" t="s">
        <v>79</v>
      </c>
      <c r="B17" s="86"/>
      <c r="C17" s="86"/>
      <c r="D17" s="22"/>
      <c r="E17" s="86"/>
    </row>
    <row r="18" spans="1:5" s="78" customFormat="1" ht="30" x14ac:dyDescent="0.25">
      <c r="A18" s="79" t="s">
        <v>80</v>
      </c>
      <c r="B18" s="80" t="s">
        <v>192</v>
      </c>
      <c r="C18" s="80" t="s">
        <v>11</v>
      </c>
      <c r="D18" s="22">
        <f>E18</f>
        <v>3424.87</v>
      </c>
      <c r="E18" s="81">
        <f>390.97+3033.9</f>
        <v>3424.87</v>
      </c>
    </row>
    <row r="19" spans="1:5" s="87" customFormat="1" ht="15" x14ac:dyDescent="0.2">
      <c r="A19" s="85" t="s">
        <v>38</v>
      </c>
      <c r="B19" s="86"/>
      <c r="C19" s="86"/>
      <c r="D19" s="22"/>
      <c r="E19" s="86"/>
    </row>
    <row r="20" spans="1:5" s="78" customFormat="1" ht="15" x14ac:dyDescent="0.25">
      <c r="A20" s="79" t="s">
        <v>163</v>
      </c>
      <c r="B20" s="83">
        <v>5</v>
      </c>
      <c r="C20" s="80" t="s">
        <v>164</v>
      </c>
      <c r="D20" s="22">
        <f t="shared" si="0"/>
        <v>81.738</v>
      </c>
      <c r="E20" s="81">
        <v>408.69</v>
      </c>
    </row>
    <row r="21" spans="1:5" s="78" customFormat="1" ht="15" x14ac:dyDescent="0.25">
      <c r="A21" s="79" t="s">
        <v>55</v>
      </c>
      <c r="B21" s="83">
        <v>1</v>
      </c>
      <c r="C21" s="80" t="s">
        <v>14</v>
      </c>
      <c r="D21" s="22">
        <f t="shared" si="0"/>
        <v>839.52</v>
      </c>
      <c r="E21" s="81">
        <v>839.52</v>
      </c>
    </row>
    <row r="22" spans="1:5" s="78" customFormat="1" ht="15" x14ac:dyDescent="0.25">
      <c r="A22" s="79" t="s">
        <v>56</v>
      </c>
      <c r="B22" s="81">
        <v>7.0000000000000007E-2</v>
      </c>
      <c r="C22" s="80" t="s">
        <v>15</v>
      </c>
      <c r="D22" s="22">
        <f t="shared" si="0"/>
        <v>6095.4285714285706</v>
      </c>
      <c r="E22" s="81">
        <v>426.68</v>
      </c>
    </row>
    <row r="23" spans="1:5" s="78" customFormat="1" ht="30" x14ac:dyDescent="0.25">
      <c r="A23" s="79" t="s">
        <v>165</v>
      </c>
      <c r="B23" s="83">
        <v>1</v>
      </c>
      <c r="C23" s="80" t="s">
        <v>14</v>
      </c>
      <c r="D23" s="22">
        <f t="shared" si="0"/>
        <v>254.67</v>
      </c>
      <c r="E23" s="81">
        <v>254.67</v>
      </c>
    </row>
    <row r="24" spans="1:5" s="78" customFormat="1" ht="15" x14ac:dyDescent="0.25">
      <c r="A24" s="79" t="s">
        <v>73</v>
      </c>
      <c r="B24" s="81">
        <v>0.03</v>
      </c>
      <c r="C24" s="80" t="s">
        <v>74</v>
      </c>
      <c r="D24" s="22">
        <f t="shared" si="0"/>
        <v>24727.333333333336</v>
      </c>
      <c r="E24" s="81">
        <v>741.82</v>
      </c>
    </row>
    <row r="25" spans="1:5" s="78" customFormat="1" ht="30" x14ac:dyDescent="0.25">
      <c r="A25" s="79" t="s">
        <v>57</v>
      </c>
      <c r="B25" s="82">
        <v>2.7839999999999998</v>
      </c>
      <c r="C25" s="80" t="s">
        <v>16</v>
      </c>
      <c r="D25" s="22">
        <f t="shared" si="0"/>
        <v>1692.5826149425288</v>
      </c>
      <c r="E25" s="81">
        <v>4712.1499999999996</v>
      </c>
    </row>
    <row r="26" spans="1:5" s="78" customFormat="1" ht="30" x14ac:dyDescent="0.25">
      <c r="A26" s="79" t="s">
        <v>166</v>
      </c>
      <c r="B26" s="81">
        <v>0.01</v>
      </c>
      <c r="C26" s="80" t="s">
        <v>17</v>
      </c>
      <c r="D26" s="22">
        <f t="shared" si="0"/>
        <v>25297</v>
      </c>
      <c r="E26" s="81">
        <v>252.97</v>
      </c>
    </row>
    <row r="27" spans="1:5" s="78" customFormat="1" ht="30" x14ac:dyDescent="0.25">
      <c r="A27" s="79" t="s">
        <v>59</v>
      </c>
      <c r="B27" s="83">
        <v>1</v>
      </c>
      <c r="C27" s="80" t="s">
        <v>14</v>
      </c>
      <c r="D27" s="22">
        <f t="shared" si="0"/>
        <v>503.4</v>
      </c>
      <c r="E27" s="81">
        <v>503.4</v>
      </c>
    </row>
    <row r="28" spans="1:5" s="78" customFormat="1" ht="30" x14ac:dyDescent="0.25">
      <c r="A28" s="79" t="s">
        <v>60</v>
      </c>
      <c r="B28" s="83">
        <v>2</v>
      </c>
      <c r="C28" s="80" t="s">
        <v>18</v>
      </c>
      <c r="D28" s="22">
        <f t="shared" si="0"/>
        <v>204.55500000000001</v>
      </c>
      <c r="E28" s="81">
        <v>409.11</v>
      </c>
    </row>
    <row r="29" spans="1:5" s="78" customFormat="1" ht="15" x14ac:dyDescent="0.25">
      <c r="A29" s="79" t="s">
        <v>167</v>
      </c>
      <c r="B29" s="83">
        <v>5</v>
      </c>
      <c r="C29" s="80" t="s">
        <v>164</v>
      </c>
      <c r="D29" s="22">
        <f t="shared" si="0"/>
        <v>65.426000000000002</v>
      </c>
      <c r="E29" s="81">
        <v>327.13</v>
      </c>
    </row>
    <row r="30" spans="1:5" s="78" customFormat="1" ht="15" x14ac:dyDescent="0.25">
      <c r="A30" s="79" t="s">
        <v>168</v>
      </c>
      <c r="B30" s="83">
        <v>6</v>
      </c>
      <c r="C30" s="80" t="s">
        <v>13</v>
      </c>
      <c r="D30" s="22">
        <f t="shared" si="0"/>
        <v>138.625</v>
      </c>
      <c r="E30" s="81">
        <v>831.75</v>
      </c>
    </row>
    <row r="31" spans="1:5" s="78" customFormat="1" ht="15" x14ac:dyDescent="0.25">
      <c r="A31" s="79" t="s">
        <v>61</v>
      </c>
      <c r="B31" s="83">
        <v>1</v>
      </c>
      <c r="C31" s="80" t="s">
        <v>13</v>
      </c>
      <c r="D31" s="22">
        <f t="shared" si="0"/>
        <v>3686.27</v>
      </c>
      <c r="E31" s="81">
        <v>3686.27</v>
      </c>
    </row>
    <row r="32" spans="1:5" s="78" customFormat="1" ht="15" x14ac:dyDescent="0.25">
      <c r="A32" s="79" t="s">
        <v>169</v>
      </c>
      <c r="B32" s="83">
        <v>5663</v>
      </c>
      <c r="C32" s="80" t="s">
        <v>170</v>
      </c>
      <c r="D32" s="22">
        <f t="shared" si="0"/>
        <v>1.3064841956560127</v>
      </c>
      <c r="E32" s="81">
        <v>7398.62</v>
      </c>
    </row>
    <row r="33" spans="1:5" s="78" customFormat="1" ht="30" x14ac:dyDescent="0.25">
      <c r="A33" s="79" t="s">
        <v>75</v>
      </c>
      <c r="B33" s="83">
        <v>1</v>
      </c>
      <c r="C33" s="80" t="s">
        <v>72</v>
      </c>
      <c r="D33" s="22">
        <f t="shared" si="0"/>
        <v>144.51</v>
      </c>
      <c r="E33" s="81">
        <v>144.51</v>
      </c>
    </row>
    <row r="34" spans="1:5" s="78" customFormat="1" ht="15" x14ac:dyDescent="0.25">
      <c r="A34" s="79" t="s">
        <v>64</v>
      </c>
      <c r="B34" s="83">
        <v>27</v>
      </c>
      <c r="C34" s="80" t="s">
        <v>19</v>
      </c>
      <c r="D34" s="22">
        <f t="shared" si="0"/>
        <v>254.0577777777778</v>
      </c>
      <c r="E34" s="81">
        <v>6859.56</v>
      </c>
    </row>
    <row r="35" spans="1:5" s="78" customFormat="1" ht="15" x14ac:dyDescent="0.25">
      <c r="A35" s="79" t="s">
        <v>171</v>
      </c>
      <c r="B35" s="83">
        <v>1</v>
      </c>
      <c r="C35" s="80" t="s">
        <v>172</v>
      </c>
      <c r="D35" s="22">
        <f t="shared" si="0"/>
        <v>298.44</v>
      </c>
      <c r="E35" s="81">
        <v>298.44</v>
      </c>
    </row>
    <row r="36" spans="1:5" s="87" customFormat="1" ht="15" x14ac:dyDescent="0.2">
      <c r="A36" s="85" t="s">
        <v>39</v>
      </c>
      <c r="B36" s="86"/>
      <c r="C36" s="86"/>
      <c r="D36" s="22"/>
      <c r="E36" s="86"/>
    </row>
    <row r="37" spans="1:5" s="78" customFormat="1" ht="15" x14ac:dyDescent="0.25">
      <c r="A37" s="79" t="s">
        <v>173</v>
      </c>
      <c r="B37" s="84">
        <v>0.1</v>
      </c>
      <c r="C37" s="80" t="s">
        <v>174</v>
      </c>
      <c r="D37" s="22">
        <f t="shared" si="0"/>
        <v>14814.8</v>
      </c>
      <c r="E37" s="81">
        <v>1481.48</v>
      </c>
    </row>
    <row r="38" spans="1:5" s="78" customFormat="1" ht="30" x14ac:dyDescent="0.25">
      <c r="A38" s="79" t="s">
        <v>175</v>
      </c>
      <c r="B38" s="82">
        <v>0.75800000000000001</v>
      </c>
      <c r="C38" s="80" t="s">
        <v>16</v>
      </c>
      <c r="D38" s="22">
        <f t="shared" si="0"/>
        <v>1651.3324538258576</v>
      </c>
      <c r="E38" s="81">
        <v>1251.71</v>
      </c>
    </row>
    <row r="39" spans="1:5" s="78" customFormat="1" ht="15" x14ac:dyDescent="0.25">
      <c r="A39" s="79" t="s">
        <v>176</v>
      </c>
      <c r="B39" s="83">
        <v>400</v>
      </c>
      <c r="C39" s="80" t="s">
        <v>82</v>
      </c>
      <c r="D39" s="22">
        <f t="shared" si="0"/>
        <v>5.4033000000000007</v>
      </c>
      <c r="E39" s="81">
        <v>2161.3200000000002</v>
      </c>
    </row>
    <row r="40" spans="1:5" s="78" customFormat="1" ht="15" x14ac:dyDescent="0.25">
      <c r="A40" s="79" t="s">
        <v>177</v>
      </c>
      <c r="B40" s="83">
        <v>20</v>
      </c>
      <c r="C40" s="80" t="s">
        <v>82</v>
      </c>
      <c r="D40" s="22">
        <f t="shared" si="0"/>
        <v>65.707000000000008</v>
      </c>
      <c r="E40" s="81">
        <v>1314.14</v>
      </c>
    </row>
    <row r="41" spans="1:5" s="78" customFormat="1" ht="30" x14ac:dyDescent="0.25">
      <c r="A41" s="79" t="s">
        <v>178</v>
      </c>
      <c r="B41" s="80" t="s">
        <v>20</v>
      </c>
      <c r="C41" s="80" t="s">
        <v>12</v>
      </c>
      <c r="D41" s="22">
        <f>E41</f>
        <v>2338.6</v>
      </c>
      <c r="E41" s="81">
        <v>2338.6</v>
      </c>
    </row>
    <row r="42" spans="1:5" s="78" customFormat="1" ht="15" x14ac:dyDescent="0.25">
      <c r="A42" s="79" t="s">
        <v>114</v>
      </c>
      <c r="B42" s="81">
        <v>0.01</v>
      </c>
      <c r="C42" s="80" t="s">
        <v>81</v>
      </c>
      <c r="D42" s="22">
        <f t="shared" si="0"/>
        <v>48525</v>
      </c>
      <c r="E42" s="81">
        <v>485.25</v>
      </c>
    </row>
    <row r="43" spans="1:5" s="78" customFormat="1" ht="15" x14ac:dyDescent="0.25">
      <c r="A43" s="79" t="s">
        <v>179</v>
      </c>
      <c r="B43" s="81">
        <v>0.01</v>
      </c>
      <c r="C43" s="80" t="s">
        <v>81</v>
      </c>
      <c r="D43" s="22">
        <f t="shared" si="0"/>
        <v>24690</v>
      </c>
      <c r="E43" s="81">
        <v>246.9</v>
      </c>
    </row>
    <row r="44" spans="1:5" s="78" customFormat="1" ht="30" x14ac:dyDescent="0.25">
      <c r="A44" s="79" t="s">
        <v>180</v>
      </c>
      <c r="B44" s="81">
        <v>0.03</v>
      </c>
      <c r="C44" s="80" t="s">
        <v>17</v>
      </c>
      <c r="D44" s="22">
        <f t="shared" si="0"/>
        <v>42918.333333333336</v>
      </c>
      <c r="E44" s="81">
        <v>1287.55</v>
      </c>
    </row>
    <row r="45" spans="1:5" s="78" customFormat="1" ht="15" x14ac:dyDescent="0.25">
      <c r="A45" s="79" t="s">
        <v>181</v>
      </c>
      <c r="B45" s="83">
        <v>2</v>
      </c>
      <c r="C45" s="80" t="s">
        <v>13</v>
      </c>
      <c r="D45" s="22">
        <f t="shared" si="0"/>
        <v>641.52499999999998</v>
      </c>
      <c r="E45" s="81">
        <v>1283.05</v>
      </c>
    </row>
    <row r="46" spans="1:5" s="87" customFormat="1" ht="15" x14ac:dyDescent="0.2">
      <c r="A46" s="85" t="s">
        <v>40</v>
      </c>
      <c r="B46" s="86"/>
      <c r="C46" s="86"/>
      <c r="D46" s="22"/>
      <c r="E46" s="86"/>
    </row>
    <row r="47" spans="1:5" s="78" customFormat="1" ht="15" x14ac:dyDescent="0.25">
      <c r="A47" s="79" t="s">
        <v>182</v>
      </c>
      <c r="B47" s="81">
        <v>0.01</v>
      </c>
      <c r="C47" s="80" t="s">
        <v>183</v>
      </c>
      <c r="D47" s="22">
        <f t="shared" si="0"/>
        <v>25297</v>
      </c>
      <c r="E47" s="81">
        <v>252.97</v>
      </c>
    </row>
    <row r="48" spans="1:5" s="78" customFormat="1" ht="30" x14ac:dyDescent="0.25">
      <c r="A48" s="79" t="s">
        <v>184</v>
      </c>
      <c r="B48" s="83">
        <v>1</v>
      </c>
      <c r="C48" s="80" t="s">
        <v>185</v>
      </c>
      <c r="D48" s="22">
        <f t="shared" si="0"/>
        <v>1377.35</v>
      </c>
      <c r="E48" s="81">
        <v>1377.35</v>
      </c>
    </row>
    <row r="49" spans="1:5" s="78" customFormat="1" ht="30" x14ac:dyDescent="0.25">
      <c r="A49" s="79" t="s">
        <v>186</v>
      </c>
      <c r="B49" s="81">
        <v>0.02</v>
      </c>
      <c r="C49" s="80" t="s">
        <v>17</v>
      </c>
      <c r="D49" s="22">
        <f t="shared" si="0"/>
        <v>53467.999999999993</v>
      </c>
      <c r="E49" s="81">
        <v>1069.3599999999999</v>
      </c>
    </row>
    <row r="50" spans="1:5" s="87" customFormat="1" ht="28.5" x14ac:dyDescent="0.2">
      <c r="A50" s="85" t="s">
        <v>83</v>
      </c>
      <c r="B50" s="86"/>
      <c r="C50" s="86"/>
      <c r="D50" s="22"/>
      <c r="E50" s="86"/>
    </row>
    <row r="51" spans="1:5" s="78" customFormat="1" ht="45" x14ac:dyDescent="0.25">
      <c r="A51" s="79" t="s">
        <v>106</v>
      </c>
      <c r="B51" s="83">
        <v>1</v>
      </c>
      <c r="C51" s="80" t="s">
        <v>13</v>
      </c>
      <c r="D51" s="22">
        <f t="shared" si="0"/>
        <v>369.34</v>
      </c>
      <c r="E51" s="81">
        <v>369.34</v>
      </c>
    </row>
    <row r="52" spans="1:5" s="78" customFormat="1" ht="30" x14ac:dyDescent="0.25">
      <c r="A52" s="79" t="s">
        <v>187</v>
      </c>
      <c r="B52" s="81">
        <v>0.01</v>
      </c>
      <c r="C52" s="80" t="s">
        <v>17</v>
      </c>
      <c r="D52" s="22">
        <f t="shared" si="0"/>
        <v>54205.999999999993</v>
      </c>
      <c r="E52" s="81">
        <v>542.05999999999995</v>
      </c>
    </row>
    <row r="53" spans="1:5" s="78" customFormat="1" ht="30" x14ac:dyDescent="0.25">
      <c r="A53" s="79" t="s">
        <v>188</v>
      </c>
      <c r="B53" s="83">
        <v>2</v>
      </c>
      <c r="C53" s="80" t="s">
        <v>13</v>
      </c>
      <c r="D53" s="22">
        <f t="shared" si="0"/>
        <v>3353.0450000000001</v>
      </c>
      <c r="E53" s="81">
        <v>6706.09</v>
      </c>
    </row>
    <row r="54" spans="1:5" s="87" customFormat="1" ht="15" x14ac:dyDescent="0.2">
      <c r="A54" s="85" t="s">
        <v>41</v>
      </c>
      <c r="B54" s="86"/>
      <c r="C54" s="86"/>
      <c r="D54" s="80"/>
      <c r="E54" s="86"/>
    </row>
    <row r="55" spans="1:5" s="78" customFormat="1" ht="15" x14ac:dyDescent="0.25">
      <c r="A55" s="79" t="s">
        <v>66</v>
      </c>
      <c r="B55" s="80" t="s">
        <v>22</v>
      </c>
      <c r="C55" s="80" t="s">
        <v>11</v>
      </c>
      <c r="D55" s="81">
        <f>E55</f>
        <v>4805</v>
      </c>
      <c r="E55" s="81">
        <v>4805</v>
      </c>
    </row>
    <row r="56" spans="1:5" s="87" customFormat="1" ht="15" x14ac:dyDescent="0.2">
      <c r="A56" s="85" t="s">
        <v>87</v>
      </c>
      <c r="B56" s="86"/>
      <c r="C56" s="86"/>
      <c r="D56" s="80"/>
      <c r="E56" s="86"/>
    </row>
    <row r="57" spans="1:5" s="78" customFormat="1" ht="15" x14ac:dyDescent="0.25">
      <c r="A57" s="79" t="s">
        <v>88</v>
      </c>
      <c r="B57" s="80" t="s">
        <v>193</v>
      </c>
      <c r="C57" s="80" t="s">
        <v>12</v>
      </c>
      <c r="D57" s="81">
        <f>E57</f>
        <v>16289.99</v>
      </c>
      <c r="E57" s="81">
        <v>16289.99</v>
      </c>
    </row>
    <row r="58" spans="1:5" s="87" customFormat="1" ht="15" x14ac:dyDescent="0.2">
      <c r="A58" s="85" t="s">
        <v>9</v>
      </c>
      <c r="B58" s="86"/>
      <c r="C58" s="86"/>
      <c r="D58" s="80"/>
      <c r="E58" s="86"/>
    </row>
    <row r="59" spans="1:5" s="78" customFormat="1" ht="15" x14ac:dyDescent="0.25">
      <c r="A59" s="79" t="s">
        <v>67</v>
      </c>
      <c r="B59" s="80" t="s">
        <v>193</v>
      </c>
      <c r="C59" s="80" t="s">
        <v>12</v>
      </c>
      <c r="D59" s="81">
        <f>E59</f>
        <v>36874.61</v>
      </c>
      <c r="E59" s="81">
        <v>36874.61</v>
      </c>
    </row>
    <row r="60" spans="1:5" s="78" customFormat="1" ht="30" x14ac:dyDescent="0.25">
      <c r="A60" s="79" t="s">
        <v>189</v>
      </c>
      <c r="B60" s="80" t="s">
        <v>22</v>
      </c>
      <c r="C60" s="80" t="s">
        <v>11</v>
      </c>
      <c r="D60" s="81">
        <f>E60</f>
        <v>1382.06</v>
      </c>
      <c r="E60" s="81">
        <v>1382.06</v>
      </c>
    </row>
    <row r="61" spans="1:5" s="25" customFormat="1" ht="15" x14ac:dyDescent="0.25">
      <c r="A61" s="26" t="s">
        <v>10</v>
      </c>
      <c r="B61" s="29"/>
      <c r="C61" s="29"/>
      <c r="D61" s="29"/>
      <c r="E61" s="29"/>
    </row>
    <row r="62" spans="1:5" s="25" customFormat="1" ht="15" x14ac:dyDescent="0.25">
      <c r="A62" s="27" t="s">
        <v>68</v>
      </c>
      <c r="B62" s="22" t="s">
        <v>21</v>
      </c>
      <c r="C62" s="22" t="s">
        <v>11</v>
      </c>
      <c r="D62" s="22">
        <f>E62</f>
        <v>15185.648000000005</v>
      </c>
      <c r="E62" s="22">
        <f>SUM(E7:E60)*10%</f>
        <v>15185.648000000005</v>
      </c>
    </row>
    <row r="63" spans="1:5" ht="14.25" customHeight="1" x14ac:dyDescent="0.2">
      <c r="A63" s="17" t="s">
        <v>24</v>
      </c>
      <c r="B63" s="21" t="s">
        <v>20</v>
      </c>
      <c r="C63" s="18"/>
      <c r="D63" s="21"/>
      <c r="E63" s="19">
        <f>SUM(E7:E62)</f>
        <v>167042.12800000006</v>
      </c>
    </row>
    <row r="64" spans="1:5" ht="15" customHeight="1" x14ac:dyDescent="0.2">
      <c r="D64" s="7"/>
    </row>
    <row r="65" spans="1:5" ht="15" customHeight="1" x14ac:dyDescent="0.2">
      <c r="A65" s="190" t="s">
        <v>196</v>
      </c>
      <c r="B65" s="190"/>
      <c r="C65" s="190"/>
      <c r="D65" s="190"/>
      <c r="E65" s="190"/>
    </row>
    <row r="66" spans="1:5" ht="15" customHeight="1" x14ac:dyDescent="0.2">
      <c r="A66" s="190"/>
      <c r="B66" s="190"/>
      <c r="C66" s="190"/>
      <c r="D66" s="190"/>
      <c r="E66" s="190"/>
    </row>
    <row r="67" spans="1:5" ht="15" customHeight="1" x14ac:dyDescent="0.2">
      <c r="A67" s="191" t="s">
        <v>31</v>
      </c>
      <c r="B67" s="191"/>
      <c r="C67" s="191"/>
      <c r="D67" s="191"/>
      <c r="E67" s="191"/>
    </row>
    <row r="68" spans="1:5" ht="15" customHeight="1" x14ac:dyDescent="0.2">
      <c r="A68" s="191" t="s">
        <v>32</v>
      </c>
      <c r="B68" s="191"/>
      <c r="C68" s="191"/>
      <c r="D68" s="191"/>
      <c r="E68" s="191"/>
    </row>
    <row r="69" spans="1:5" ht="15" customHeight="1" x14ac:dyDescent="0.2">
      <c r="A69" s="192" t="s">
        <v>194</v>
      </c>
      <c r="B69" s="192"/>
      <c r="C69" s="192"/>
      <c r="D69" s="192"/>
      <c r="E69" s="192"/>
    </row>
    <row r="70" spans="1:5" ht="15" customHeight="1" x14ac:dyDescent="0.2">
      <c r="A70" s="192"/>
      <c r="B70" s="192"/>
      <c r="C70" s="192"/>
      <c r="D70" s="192"/>
      <c r="E70" s="192"/>
    </row>
    <row r="71" spans="1:5" ht="15" customHeight="1" x14ac:dyDescent="0.2">
      <c r="A71" s="193"/>
      <c r="B71" s="193"/>
      <c r="C71" s="193"/>
      <c r="D71" s="193"/>
      <c r="E71" s="193"/>
    </row>
    <row r="72" spans="1:5" ht="15" x14ac:dyDescent="0.2">
      <c r="A72" s="8"/>
      <c r="B72" s="88"/>
      <c r="C72" s="88"/>
      <c r="D72" s="89"/>
      <c r="E72" s="88"/>
    </row>
    <row r="73" spans="1:5" ht="15" customHeight="1" x14ac:dyDescent="0.2">
      <c r="A73" s="6" t="s">
        <v>25</v>
      </c>
      <c r="B73" s="77"/>
      <c r="C73" s="77"/>
      <c r="D73" s="90"/>
      <c r="E73" s="77"/>
    </row>
    <row r="74" spans="1:5" ht="15" x14ac:dyDescent="0.2">
      <c r="A74" s="6"/>
      <c r="B74" s="77"/>
      <c r="C74" s="77" t="s">
        <v>20</v>
      </c>
      <c r="D74" s="90" t="s">
        <v>20</v>
      </c>
      <c r="E74" s="77"/>
    </row>
    <row r="75" spans="1:5" ht="15" customHeight="1" x14ac:dyDescent="0.2">
      <c r="A75" s="158" t="s">
        <v>195</v>
      </c>
      <c r="B75" s="158"/>
      <c r="C75" s="162" t="s">
        <v>29</v>
      </c>
      <c r="D75" s="162"/>
      <c r="E75" s="77"/>
    </row>
    <row r="76" spans="1:5" ht="15" customHeight="1" x14ac:dyDescent="0.2">
      <c r="A76" s="162" t="s">
        <v>49</v>
      </c>
      <c r="B76" s="162"/>
      <c r="C76" s="162" t="s">
        <v>26</v>
      </c>
      <c r="D76" s="162"/>
      <c r="E76" s="77"/>
    </row>
    <row r="77" spans="1:5" ht="15" customHeight="1" x14ac:dyDescent="0.2">
      <c r="A77" s="6"/>
      <c r="B77" s="77"/>
      <c r="C77" s="77"/>
      <c r="D77" s="90"/>
      <c r="E77" s="77"/>
    </row>
    <row r="78" spans="1:5" ht="15" customHeight="1" x14ac:dyDescent="0.2">
      <c r="A78" s="158" t="s">
        <v>28</v>
      </c>
      <c r="B78" s="158"/>
      <c r="C78" s="162" t="s">
        <v>29</v>
      </c>
      <c r="D78" s="162"/>
      <c r="E78" s="77"/>
    </row>
    <row r="79" spans="1:5" ht="15" x14ac:dyDescent="0.2">
      <c r="A79" s="10" t="s">
        <v>27</v>
      </c>
      <c r="B79" s="77"/>
      <c r="C79" s="162" t="s">
        <v>26</v>
      </c>
      <c r="D79" s="162"/>
      <c r="E79" s="77"/>
    </row>
  </sheetData>
  <mergeCells count="15">
    <mergeCell ref="C79:D79"/>
    <mergeCell ref="A65:E66"/>
    <mergeCell ref="A67:E67"/>
    <mergeCell ref="A68:E68"/>
    <mergeCell ref="A69:E70"/>
    <mergeCell ref="A71:E71"/>
    <mergeCell ref="C75:D75"/>
    <mergeCell ref="A76:B76"/>
    <mergeCell ref="C76:D76"/>
    <mergeCell ref="A1:E1"/>
    <mergeCell ref="A2:E2"/>
    <mergeCell ref="D3:E3"/>
    <mergeCell ref="A75:B75"/>
    <mergeCell ref="A78:B78"/>
    <mergeCell ref="C78:D78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zoomScaleNormal="100" workbookViewId="0">
      <selection activeCell="F22" sqref="F22:F25"/>
    </sheetView>
  </sheetViews>
  <sheetFormatPr defaultRowHeight="15" x14ac:dyDescent="0.25"/>
  <cols>
    <col min="1" max="1" width="12.5703125" style="76" customWidth="1"/>
    <col min="2" max="2" width="14.5703125" style="76" customWidth="1"/>
    <col min="3" max="3" width="19.5703125" style="76" customWidth="1"/>
    <col min="4" max="4" width="14.42578125" style="76" customWidth="1"/>
    <col min="5" max="5" width="18.28515625" style="76" customWidth="1"/>
    <col min="6" max="6" width="16.28515625" style="76" customWidth="1"/>
    <col min="7" max="16384" width="9.140625" style="76"/>
  </cols>
  <sheetData>
    <row r="1" spans="1:19" s="47" customFormat="1" ht="35.25" customHeight="1" x14ac:dyDescent="0.3">
      <c r="A1" s="174" t="s">
        <v>249</v>
      </c>
      <c r="B1" s="174"/>
      <c r="C1" s="174"/>
      <c r="D1" s="174"/>
      <c r="E1" s="174"/>
      <c r="F1" s="174"/>
    </row>
    <row r="2" spans="1:19" s="47" customFormat="1" x14ac:dyDescent="0.25">
      <c r="A2" s="48"/>
      <c r="B2" s="48"/>
      <c r="C2" s="48"/>
      <c r="D2" s="48"/>
      <c r="E2" s="48"/>
      <c r="F2" s="48"/>
    </row>
    <row r="3" spans="1:19" s="47" customFormat="1" ht="19.5" customHeight="1" x14ac:dyDescent="0.25">
      <c r="A3" s="49" t="s">
        <v>250</v>
      </c>
      <c r="B3" s="49"/>
      <c r="C3" s="49"/>
      <c r="D3" s="49"/>
      <c r="E3" s="49"/>
      <c r="F3" s="50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</row>
    <row r="4" spans="1:19" s="47" customFormat="1" ht="19.5" customHeight="1" x14ac:dyDescent="0.25">
      <c r="A4" s="49"/>
      <c r="B4" s="49"/>
      <c r="C4" s="49"/>
      <c r="D4" s="49"/>
      <c r="E4" s="49"/>
      <c r="F4" s="50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</row>
    <row r="5" spans="1:19" s="47" customFormat="1" ht="36.75" customHeight="1" x14ac:dyDescent="0.25">
      <c r="A5" s="175" t="s">
        <v>129</v>
      </c>
      <c r="B5" s="175"/>
      <c r="C5" s="175"/>
      <c r="D5" s="175"/>
      <c r="E5" s="175"/>
      <c r="F5" s="175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</row>
    <row r="6" spans="1:19" s="61" customFormat="1" ht="27.75" customHeight="1" x14ac:dyDescent="0.25">
      <c r="A6" s="91" t="s">
        <v>130</v>
      </c>
      <c r="B6" s="91">
        <v>3</v>
      </c>
      <c r="C6" s="91" t="s">
        <v>131</v>
      </c>
      <c r="D6" s="121">
        <v>1234.0899999999999</v>
      </c>
      <c r="E6" s="91" t="s">
        <v>132</v>
      </c>
      <c r="F6" s="93">
        <v>765.3</v>
      </c>
      <c r="G6" s="52"/>
      <c r="H6" s="54"/>
      <c r="I6" s="55"/>
      <c r="J6" s="56"/>
      <c r="K6" s="103"/>
      <c r="L6" s="58"/>
      <c r="M6" s="58"/>
      <c r="N6" s="58"/>
      <c r="O6" s="58"/>
      <c r="P6" s="59"/>
      <c r="Q6" s="176"/>
      <c r="R6" s="177"/>
      <c r="S6" s="60"/>
    </row>
    <row r="7" spans="1:19" s="63" customFormat="1" ht="32.25" customHeight="1" x14ac:dyDescent="0.25">
      <c r="A7" s="91" t="s">
        <v>133</v>
      </c>
      <c r="B7" s="91">
        <v>2</v>
      </c>
      <c r="C7" s="91" t="s">
        <v>134</v>
      </c>
      <c r="D7" s="121">
        <v>0</v>
      </c>
      <c r="E7" s="91" t="s">
        <v>135</v>
      </c>
      <c r="F7" s="93">
        <v>510.2</v>
      </c>
      <c r="G7" s="52"/>
      <c r="H7" s="54"/>
      <c r="I7" s="55"/>
      <c r="J7" s="56"/>
      <c r="K7" s="103"/>
      <c r="L7" s="58"/>
      <c r="M7" s="58"/>
      <c r="N7" s="58"/>
      <c r="O7" s="58"/>
      <c r="P7" s="59"/>
      <c r="Q7" s="176"/>
      <c r="R7" s="178"/>
      <c r="S7" s="62"/>
    </row>
    <row r="8" spans="1:19" s="63" customFormat="1" ht="33.75" customHeight="1" x14ac:dyDescent="0.25">
      <c r="A8" s="91" t="s">
        <v>136</v>
      </c>
      <c r="B8" s="91">
        <v>18</v>
      </c>
      <c r="C8" s="91" t="s">
        <v>137</v>
      </c>
      <c r="D8" s="93">
        <v>122.4</v>
      </c>
      <c r="E8" s="91" t="s">
        <v>138</v>
      </c>
      <c r="F8" s="93">
        <v>126.3</v>
      </c>
      <c r="G8" s="52"/>
      <c r="H8" s="54"/>
      <c r="I8" s="55"/>
      <c r="J8" s="56"/>
      <c r="K8" s="103"/>
      <c r="L8" s="58"/>
      <c r="M8" s="58"/>
      <c r="N8" s="58"/>
      <c r="O8" s="58"/>
      <c r="P8" s="59"/>
      <c r="Q8" s="176"/>
      <c r="R8" s="177"/>
      <c r="S8" s="62"/>
    </row>
    <row r="9" spans="1:19" s="63" customFormat="1" ht="33.75" customHeight="1" x14ac:dyDescent="0.25">
      <c r="A9" s="53"/>
      <c r="B9" s="56"/>
      <c r="C9" s="53"/>
      <c r="D9" s="64"/>
      <c r="E9" s="56"/>
      <c r="F9" s="65"/>
      <c r="G9" s="52"/>
      <c r="H9" s="54"/>
      <c r="I9" s="55"/>
      <c r="J9" s="56"/>
      <c r="K9" s="103"/>
      <c r="L9" s="58"/>
      <c r="M9" s="58"/>
      <c r="N9" s="58"/>
      <c r="O9" s="58"/>
      <c r="P9" s="52"/>
      <c r="Q9" s="103"/>
      <c r="R9" s="104"/>
      <c r="S9" s="52"/>
    </row>
    <row r="10" spans="1:19" s="69" customFormat="1" ht="15" customHeight="1" thickBot="1" x14ac:dyDescent="0.3">
      <c r="A10" s="67"/>
      <c r="B10" s="67"/>
      <c r="C10" s="67"/>
      <c r="D10" s="67"/>
      <c r="E10" s="67"/>
      <c r="F10" s="102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</row>
    <row r="11" spans="1:19" s="69" customFormat="1" ht="30" customHeight="1" x14ac:dyDescent="0.25">
      <c r="A11" s="171" t="s">
        <v>139</v>
      </c>
      <c r="B11" s="172"/>
      <c r="C11" s="172"/>
      <c r="D11" s="172"/>
      <c r="E11" s="173"/>
      <c r="F11" s="70" t="s">
        <v>140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19" s="99" customFormat="1" ht="30" customHeight="1" x14ac:dyDescent="0.25">
      <c r="A12" s="179" t="s">
        <v>141</v>
      </c>
      <c r="B12" s="180"/>
      <c r="C12" s="180"/>
      <c r="D12" s="180"/>
      <c r="E12" s="181"/>
      <c r="F12" s="97">
        <v>-120306.57800000004</v>
      </c>
      <c r="G12" s="98"/>
    </row>
    <row r="13" spans="1:19" s="99" customFormat="1" ht="30" customHeight="1" x14ac:dyDescent="0.25">
      <c r="A13" s="179" t="s">
        <v>142</v>
      </c>
      <c r="B13" s="180"/>
      <c r="C13" s="180"/>
      <c r="D13" s="180"/>
      <c r="E13" s="181"/>
      <c r="F13" s="97">
        <v>22902.26999999999</v>
      </c>
    </row>
    <row r="14" spans="1:19" s="99" customFormat="1" ht="30" customHeight="1" x14ac:dyDescent="0.25">
      <c r="A14" s="179" t="s">
        <v>143</v>
      </c>
      <c r="B14" s="180"/>
      <c r="C14" s="180"/>
      <c r="D14" s="180"/>
      <c r="E14" s="181"/>
      <c r="F14" s="100">
        <f>SUM(F15:F17)</f>
        <v>187335.36</v>
      </c>
    </row>
    <row r="15" spans="1:19" s="69" customFormat="1" ht="27" customHeight="1" x14ac:dyDescent="0.25">
      <c r="A15" s="185" t="s">
        <v>144</v>
      </c>
      <c r="B15" s="186"/>
      <c r="C15" s="186"/>
      <c r="D15" s="186"/>
      <c r="E15" s="187"/>
      <c r="F15" s="72">
        <v>187335.36</v>
      </c>
    </row>
    <row r="16" spans="1:19" s="69" customFormat="1" ht="24.75" hidden="1" customHeight="1" x14ac:dyDescent="0.25">
      <c r="A16" s="185" t="s">
        <v>145</v>
      </c>
      <c r="B16" s="186"/>
      <c r="C16" s="186"/>
      <c r="D16" s="186"/>
      <c r="E16" s="187"/>
      <c r="F16" s="72"/>
    </row>
    <row r="17" spans="1:19" s="69" customFormat="1" ht="30" hidden="1" customHeight="1" x14ac:dyDescent="0.25">
      <c r="A17" s="185" t="s">
        <v>146</v>
      </c>
      <c r="B17" s="186"/>
      <c r="C17" s="186"/>
      <c r="D17" s="186"/>
      <c r="E17" s="187"/>
      <c r="F17" s="72"/>
    </row>
    <row r="18" spans="1:19" s="99" customFormat="1" ht="30" customHeight="1" x14ac:dyDescent="0.25">
      <c r="A18" s="179" t="s">
        <v>147</v>
      </c>
      <c r="B18" s="180"/>
      <c r="C18" s="180"/>
      <c r="D18" s="180"/>
      <c r="E18" s="181"/>
      <c r="F18" s="100">
        <f>SUM(F19:F21)</f>
        <v>162768.37</v>
      </c>
    </row>
    <row r="19" spans="1:19" s="69" customFormat="1" ht="29.25" customHeight="1" x14ac:dyDescent="0.25">
      <c r="A19" s="185" t="s">
        <v>144</v>
      </c>
      <c r="B19" s="186"/>
      <c r="C19" s="186"/>
      <c r="D19" s="186"/>
      <c r="E19" s="187"/>
      <c r="F19" s="72">
        <v>162768.37</v>
      </c>
    </row>
    <row r="20" spans="1:19" s="69" customFormat="1" ht="30" hidden="1" customHeight="1" x14ac:dyDescent="0.25">
      <c r="A20" s="185" t="s">
        <v>145</v>
      </c>
      <c r="B20" s="186"/>
      <c r="C20" s="186"/>
      <c r="D20" s="186"/>
      <c r="E20" s="187"/>
      <c r="F20" s="72"/>
    </row>
    <row r="21" spans="1:19" s="73" customFormat="1" ht="30" hidden="1" customHeight="1" x14ac:dyDescent="0.2">
      <c r="A21" s="185" t="s">
        <v>146</v>
      </c>
      <c r="B21" s="186"/>
      <c r="C21" s="186"/>
      <c r="D21" s="186"/>
      <c r="E21" s="187"/>
      <c r="F21" s="72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</row>
    <row r="22" spans="1:19" s="101" customFormat="1" ht="30" customHeight="1" x14ac:dyDescent="0.25">
      <c r="A22" s="179" t="s">
        <v>148</v>
      </c>
      <c r="B22" s="180"/>
      <c r="C22" s="180"/>
      <c r="D22" s="180"/>
      <c r="E22" s="181"/>
      <c r="F22" s="100">
        <f>F12+F18</f>
        <v>42461.791999999958</v>
      </c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</row>
    <row r="23" spans="1:19" s="101" customFormat="1" ht="30" customHeight="1" x14ac:dyDescent="0.25">
      <c r="A23" s="179" t="s">
        <v>149</v>
      </c>
      <c r="B23" s="180"/>
      <c r="C23" s="180"/>
      <c r="D23" s="180"/>
      <c r="E23" s="181"/>
      <c r="F23" s="100">
        <f>Лист3!E65</f>
        <v>158278.91199999995</v>
      </c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</row>
    <row r="24" spans="1:19" s="101" customFormat="1" ht="30" customHeight="1" x14ac:dyDescent="0.25">
      <c r="A24" s="179" t="s">
        <v>150</v>
      </c>
      <c r="B24" s="180"/>
      <c r="C24" s="180"/>
      <c r="D24" s="180"/>
      <c r="E24" s="181"/>
      <c r="F24" s="100">
        <f>F22-F23</f>
        <v>-115817.12</v>
      </c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</row>
    <row r="25" spans="1:19" s="101" customFormat="1" ht="30" customHeight="1" x14ac:dyDescent="0.25">
      <c r="A25" s="179" t="s">
        <v>151</v>
      </c>
      <c r="B25" s="180"/>
      <c r="C25" s="180"/>
      <c r="D25" s="180"/>
      <c r="E25" s="181"/>
      <c r="F25" s="97">
        <f>F13+F14-F18</f>
        <v>47469.25999999998</v>
      </c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</row>
    <row r="26" spans="1:19" s="73" customFormat="1" ht="11.45" customHeight="1" x14ac:dyDescent="0.25">
      <c r="A26" s="74"/>
      <c r="B26" s="74"/>
      <c r="C26" s="74"/>
      <c r="D26" s="74"/>
      <c r="E26" s="74"/>
      <c r="F26" s="74"/>
    </row>
    <row r="27" spans="1:19" s="75" customFormat="1" ht="64.5" customHeight="1" x14ac:dyDescent="0.2">
      <c r="A27" s="188" t="s">
        <v>152</v>
      </c>
      <c r="B27" s="188"/>
      <c r="C27" s="188"/>
      <c r="D27" s="188"/>
    </row>
    <row r="28" spans="1:19" s="47" customFormat="1" ht="21.75" customHeight="1" x14ac:dyDescent="0.25">
      <c r="A28" s="189" t="s">
        <v>153</v>
      </c>
      <c r="B28" s="189"/>
      <c r="C28" s="189"/>
      <c r="D28" s="189"/>
    </row>
    <row r="29" spans="1:19" s="47" customFormat="1" ht="22.5" customHeight="1" x14ac:dyDescent="0.25">
      <c r="A29" s="188" t="s">
        <v>42</v>
      </c>
      <c r="B29" s="188"/>
      <c r="C29" s="188"/>
      <c r="D29" s="188"/>
    </row>
    <row r="30" spans="1:19" s="47" customFormat="1" ht="22.5" customHeight="1" x14ac:dyDescent="0.25">
      <c r="A30" s="188" t="s">
        <v>43</v>
      </c>
      <c r="B30" s="188"/>
      <c r="C30" s="188"/>
      <c r="D30" s="48"/>
    </row>
  </sheetData>
  <mergeCells count="24">
    <mergeCell ref="A30:C30"/>
    <mergeCell ref="A23:E23"/>
    <mergeCell ref="A24:E24"/>
    <mergeCell ref="A25:E25"/>
    <mergeCell ref="A27:D27"/>
    <mergeCell ref="A28:D28"/>
    <mergeCell ref="A29:D29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"/>
  <sheetViews>
    <sheetView view="pageBreakPreview" topLeftCell="A34" zoomScale="60" zoomScaleNormal="100" workbookViewId="0">
      <selection activeCell="A63" sqref="A63:XFD64"/>
    </sheetView>
  </sheetViews>
  <sheetFormatPr defaultRowHeight="15" x14ac:dyDescent="0.25"/>
  <cols>
    <col min="1" max="1" width="53.28515625" style="78" customWidth="1"/>
    <col min="2" max="2" width="13.85546875" style="112" customWidth="1"/>
    <col min="3" max="3" width="12.7109375" style="112" customWidth="1"/>
    <col min="4" max="4" width="17.5703125" style="112" customWidth="1"/>
    <col min="5" max="5" width="14.7109375" style="112" customWidth="1"/>
    <col min="6" max="255" width="9.140625" style="78"/>
    <col min="256" max="256" width="8.7109375" style="78" customWidth="1"/>
    <col min="257" max="257" width="31.5703125" style="78" customWidth="1"/>
    <col min="258" max="258" width="13.85546875" style="78" customWidth="1"/>
    <col min="259" max="259" width="19.140625" style="78" customWidth="1"/>
    <col min="260" max="260" width="17.5703125" style="78" customWidth="1"/>
    <col min="261" max="261" width="14.7109375" style="78" customWidth="1"/>
    <col min="262" max="511" width="9.140625" style="78"/>
    <col min="512" max="512" width="8.7109375" style="78" customWidth="1"/>
    <col min="513" max="513" width="31.5703125" style="78" customWidth="1"/>
    <col min="514" max="514" width="13.85546875" style="78" customWidth="1"/>
    <col min="515" max="515" width="19.140625" style="78" customWidth="1"/>
    <col min="516" max="516" width="17.5703125" style="78" customWidth="1"/>
    <col min="517" max="517" width="14.7109375" style="78" customWidth="1"/>
    <col min="518" max="767" width="9.140625" style="78"/>
    <col min="768" max="768" width="8.7109375" style="78" customWidth="1"/>
    <col min="769" max="769" width="31.5703125" style="78" customWidth="1"/>
    <col min="770" max="770" width="13.85546875" style="78" customWidth="1"/>
    <col min="771" max="771" width="19.140625" style="78" customWidth="1"/>
    <col min="772" max="772" width="17.5703125" style="78" customWidth="1"/>
    <col min="773" max="773" width="14.7109375" style="78" customWidth="1"/>
    <col min="774" max="1023" width="9.140625" style="78"/>
    <col min="1024" max="1024" width="8.7109375" style="78" customWidth="1"/>
    <col min="1025" max="1025" width="31.5703125" style="78" customWidth="1"/>
    <col min="1026" max="1026" width="13.85546875" style="78" customWidth="1"/>
    <col min="1027" max="1027" width="19.140625" style="78" customWidth="1"/>
    <col min="1028" max="1028" width="17.5703125" style="78" customWidth="1"/>
    <col min="1029" max="1029" width="14.7109375" style="78" customWidth="1"/>
    <col min="1030" max="1279" width="9.140625" style="78"/>
    <col min="1280" max="1280" width="8.7109375" style="78" customWidth="1"/>
    <col min="1281" max="1281" width="31.5703125" style="78" customWidth="1"/>
    <col min="1282" max="1282" width="13.85546875" style="78" customWidth="1"/>
    <col min="1283" max="1283" width="19.140625" style="78" customWidth="1"/>
    <col min="1284" max="1284" width="17.5703125" style="78" customWidth="1"/>
    <col min="1285" max="1285" width="14.7109375" style="78" customWidth="1"/>
    <col min="1286" max="1535" width="9.140625" style="78"/>
    <col min="1536" max="1536" width="8.7109375" style="78" customWidth="1"/>
    <col min="1537" max="1537" width="31.5703125" style="78" customWidth="1"/>
    <col min="1538" max="1538" width="13.85546875" style="78" customWidth="1"/>
    <col min="1539" max="1539" width="19.140625" style="78" customWidth="1"/>
    <col min="1540" max="1540" width="17.5703125" style="78" customWidth="1"/>
    <col min="1541" max="1541" width="14.7109375" style="78" customWidth="1"/>
    <col min="1542" max="1791" width="9.140625" style="78"/>
    <col min="1792" max="1792" width="8.7109375" style="78" customWidth="1"/>
    <col min="1793" max="1793" width="31.5703125" style="78" customWidth="1"/>
    <col min="1794" max="1794" width="13.85546875" style="78" customWidth="1"/>
    <col min="1795" max="1795" width="19.140625" style="78" customWidth="1"/>
    <col min="1796" max="1796" width="17.5703125" style="78" customWidth="1"/>
    <col min="1797" max="1797" width="14.7109375" style="78" customWidth="1"/>
    <col min="1798" max="2047" width="9.140625" style="78"/>
    <col min="2048" max="2048" width="8.7109375" style="78" customWidth="1"/>
    <col min="2049" max="2049" width="31.5703125" style="78" customWidth="1"/>
    <col min="2050" max="2050" width="13.85546875" style="78" customWidth="1"/>
    <col min="2051" max="2051" width="19.140625" style="78" customWidth="1"/>
    <col min="2052" max="2052" width="17.5703125" style="78" customWidth="1"/>
    <col min="2053" max="2053" width="14.7109375" style="78" customWidth="1"/>
    <col min="2054" max="2303" width="9.140625" style="78"/>
    <col min="2304" max="2304" width="8.7109375" style="78" customWidth="1"/>
    <col min="2305" max="2305" width="31.5703125" style="78" customWidth="1"/>
    <col min="2306" max="2306" width="13.85546875" style="78" customWidth="1"/>
    <col min="2307" max="2307" width="19.140625" style="78" customWidth="1"/>
    <col min="2308" max="2308" width="17.5703125" style="78" customWidth="1"/>
    <col min="2309" max="2309" width="14.7109375" style="78" customWidth="1"/>
    <col min="2310" max="2559" width="9.140625" style="78"/>
    <col min="2560" max="2560" width="8.7109375" style="78" customWidth="1"/>
    <col min="2561" max="2561" width="31.5703125" style="78" customWidth="1"/>
    <col min="2562" max="2562" width="13.85546875" style="78" customWidth="1"/>
    <col min="2563" max="2563" width="19.140625" style="78" customWidth="1"/>
    <col min="2564" max="2564" width="17.5703125" style="78" customWidth="1"/>
    <col min="2565" max="2565" width="14.7109375" style="78" customWidth="1"/>
    <col min="2566" max="2815" width="9.140625" style="78"/>
    <col min="2816" max="2816" width="8.7109375" style="78" customWidth="1"/>
    <col min="2817" max="2817" width="31.5703125" style="78" customWidth="1"/>
    <col min="2818" max="2818" width="13.85546875" style="78" customWidth="1"/>
    <col min="2819" max="2819" width="19.140625" style="78" customWidth="1"/>
    <col min="2820" max="2820" width="17.5703125" style="78" customWidth="1"/>
    <col min="2821" max="2821" width="14.7109375" style="78" customWidth="1"/>
    <col min="2822" max="3071" width="9.140625" style="78"/>
    <col min="3072" max="3072" width="8.7109375" style="78" customWidth="1"/>
    <col min="3073" max="3073" width="31.5703125" style="78" customWidth="1"/>
    <col min="3074" max="3074" width="13.85546875" style="78" customWidth="1"/>
    <col min="3075" max="3075" width="19.140625" style="78" customWidth="1"/>
    <col min="3076" max="3076" width="17.5703125" style="78" customWidth="1"/>
    <col min="3077" max="3077" width="14.7109375" style="78" customWidth="1"/>
    <col min="3078" max="3327" width="9.140625" style="78"/>
    <col min="3328" max="3328" width="8.7109375" style="78" customWidth="1"/>
    <col min="3329" max="3329" width="31.5703125" style="78" customWidth="1"/>
    <col min="3330" max="3330" width="13.85546875" style="78" customWidth="1"/>
    <col min="3331" max="3331" width="19.140625" style="78" customWidth="1"/>
    <col min="3332" max="3332" width="17.5703125" style="78" customWidth="1"/>
    <col min="3333" max="3333" width="14.7109375" style="78" customWidth="1"/>
    <col min="3334" max="3583" width="9.140625" style="78"/>
    <col min="3584" max="3584" width="8.7109375" style="78" customWidth="1"/>
    <col min="3585" max="3585" width="31.5703125" style="78" customWidth="1"/>
    <col min="3586" max="3586" width="13.85546875" style="78" customWidth="1"/>
    <col min="3587" max="3587" width="19.140625" style="78" customWidth="1"/>
    <col min="3588" max="3588" width="17.5703125" style="78" customWidth="1"/>
    <col min="3589" max="3589" width="14.7109375" style="78" customWidth="1"/>
    <col min="3590" max="3839" width="9.140625" style="78"/>
    <col min="3840" max="3840" width="8.7109375" style="78" customWidth="1"/>
    <col min="3841" max="3841" width="31.5703125" style="78" customWidth="1"/>
    <col min="3842" max="3842" width="13.85546875" style="78" customWidth="1"/>
    <col min="3843" max="3843" width="19.140625" style="78" customWidth="1"/>
    <col min="3844" max="3844" width="17.5703125" style="78" customWidth="1"/>
    <col min="3845" max="3845" width="14.7109375" style="78" customWidth="1"/>
    <col min="3846" max="4095" width="9.140625" style="78"/>
    <col min="4096" max="4096" width="8.7109375" style="78" customWidth="1"/>
    <col min="4097" max="4097" width="31.5703125" style="78" customWidth="1"/>
    <col min="4098" max="4098" width="13.85546875" style="78" customWidth="1"/>
    <col min="4099" max="4099" width="19.140625" style="78" customWidth="1"/>
    <col min="4100" max="4100" width="17.5703125" style="78" customWidth="1"/>
    <col min="4101" max="4101" width="14.7109375" style="78" customWidth="1"/>
    <col min="4102" max="4351" width="9.140625" style="78"/>
    <col min="4352" max="4352" width="8.7109375" style="78" customWidth="1"/>
    <col min="4353" max="4353" width="31.5703125" style="78" customWidth="1"/>
    <col min="4354" max="4354" width="13.85546875" style="78" customWidth="1"/>
    <col min="4355" max="4355" width="19.140625" style="78" customWidth="1"/>
    <col min="4356" max="4356" width="17.5703125" style="78" customWidth="1"/>
    <col min="4357" max="4357" width="14.7109375" style="78" customWidth="1"/>
    <col min="4358" max="4607" width="9.140625" style="78"/>
    <col min="4608" max="4608" width="8.7109375" style="78" customWidth="1"/>
    <col min="4609" max="4609" width="31.5703125" style="78" customWidth="1"/>
    <col min="4610" max="4610" width="13.85546875" style="78" customWidth="1"/>
    <col min="4611" max="4611" width="19.140625" style="78" customWidth="1"/>
    <col min="4612" max="4612" width="17.5703125" style="78" customWidth="1"/>
    <col min="4613" max="4613" width="14.7109375" style="78" customWidth="1"/>
    <col min="4614" max="4863" width="9.140625" style="78"/>
    <col min="4864" max="4864" width="8.7109375" style="78" customWidth="1"/>
    <col min="4865" max="4865" width="31.5703125" style="78" customWidth="1"/>
    <col min="4866" max="4866" width="13.85546875" style="78" customWidth="1"/>
    <col min="4867" max="4867" width="19.140625" style="78" customWidth="1"/>
    <col min="4868" max="4868" width="17.5703125" style="78" customWidth="1"/>
    <col min="4869" max="4869" width="14.7109375" style="78" customWidth="1"/>
    <col min="4870" max="5119" width="9.140625" style="78"/>
    <col min="5120" max="5120" width="8.7109375" style="78" customWidth="1"/>
    <col min="5121" max="5121" width="31.5703125" style="78" customWidth="1"/>
    <col min="5122" max="5122" width="13.85546875" style="78" customWidth="1"/>
    <col min="5123" max="5123" width="19.140625" style="78" customWidth="1"/>
    <col min="5124" max="5124" width="17.5703125" style="78" customWidth="1"/>
    <col min="5125" max="5125" width="14.7109375" style="78" customWidth="1"/>
    <col min="5126" max="5375" width="9.140625" style="78"/>
    <col min="5376" max="5376" width="8.7109375" style="78" customWidth="1"/>
    <col min="5377" max="5377" width="31.5703125" style="78" customWidth="1"/>
    <col min="5378" max="5378" width="13.85546875" style="78" customWidth="1"/>
    <col min="5379" max="5379" width="19.140625" style="78" customWidth="1"/>
    <col min="5380" max="5380" width="17.5703125" style="78" customWidth="1"/>
    <col min="5381" max="5381" width="14.7109375" style="78" customWidth="1"/>
    <col min="5382" max="5631" width="9.140625" style="78"/>
    <col min="5632" max="5632" width="8.7109375" style="78" customWidth="1"/>
    <col min="5633" max="5633" width="31.5703125" style="78" customWidth="1"/>
    <col min="5634" max="5634" width="13.85546875" style="78" customWidth="1"/>
    <col min="5635" max="5635" width="19.140625" style="78" customWidth="1"/>
    <col min="5636" max="5636" width="17.5703125" style="78" customWidth="1"/>
    <col min="5637" max="5637" width="14.7109375" style="78" customWidth="1"/>
    <col min="5638" max="5887" width="9.140625" style="78"/>
    <col min="5888" max="5888" width="8.7109375" style="78" customWidth="1"/>
    <col min="5889" max="5889" width="31.5703125" style="78" customWidth="1"/>
    <col min="5890" max="5890" width="13.85546875" style="78" customWidth="1"/>
    <col min="5891" max="5891" width="19.140625" style="78" customWidth="1"/>
    <col min="5892" max="5892" width="17.5703125" style="78" customWidth="1"/>
    <col min="5893" max="5893" width="14.7109375" style="78" customWidth="1"/>
    <col min="5894" max="6143" width="9.140625" style="78"/>
    <col min="6144" max="6144" width="8.7109375" style="78" customWidth="1"/>
    <col min="6145" max="6145" width="31.5703125" style="78" customWidth="1"/>
    <col min="6146" max="6146" width="13.85546875" style="78" customWidth="1"/>
    <col min="6147" max="6147" width="19.140625" style="78" customWidth="1"/>
    <col min="6148" max="6148" width="17.5703125" style="78" customWidth="1"/>
    <col min="6149" max="6149" width="14.7109375" style="78" customWidth="1"/>
    <col min="6150" max="6399" width="9.140625" style="78"/>
    <col min="6400" max="6400" width="8.7109375" style="78" customWidth="1"/>
    <col min="6401" max="6401" width="31.5703125" style="78" customWidth="1"/>
    <col min="6402" max="6402" width="13.85546875" style="78" customWidth="1"/>
    <col min="6403" max="6403" width="19.140625" style="78" customWidth="1"/>
    <col min="6404" max="6404" width="17.5703125" style="78" customWidth="1"/>
    <col min="6405" max="6405" width="14.7109375" style="78" customWidth="1"/>
    <col min="6406" max="6655" width="9.140625" style="78"/>
    <col min="6656" max="6656" width="8.7109375" style="78" customWidth="1"/>
    <col min="6657" max="6657" width="31.5703125" style="78" customWidth="1"/>
    <col min="6658" max="6658" width="13.85546875" style="78" customWidth="1"/>
    <col min="6659" max="6659" width="19.140625" style="78" customWidth="1"/>
    <col min="6660" max="6660" width="17.5703125" style="78" customWidth="1"/>
    <col min="6661" max="6661" width="14.7109375" style="78" customWidth="1"/>
    <col min="6662" max="6911" width="9.140625" style="78"/>
    <col min="6912" max="6912" width="8.7109375" style="78" customWidth="1"/>
    <col min="6913" max="6913" width="31.5703125" style="78" customWidth="1"/>
    <col min="6914" max="6914" width="13.85546875" style="78" customWidth="1"/>
    <col min="6915" max="6915" width="19.140625" style="78" customWidth="1"/>
    <col min="6916" max="6916" width="17.5703125" style="78" customWidth="1"/>
    <col min="6917" max="6917" width="14.7109375" style="78" customWidth="1"/>
    <col min="6918" max="7167" width="9.140625" style="78"/>
    <col min="7168" max="7168" width="8.7109375" style="78" customWidth="1"/>
    <col min="7169" max="7169" width="31.5703125" style="78" customWidth="1"/>
    <col min="7170" max="7170" width="13.85546875" style="78" customWidth="1"/>
    <col min="7171" max="7171" width="19.140625" style="78" customWidth="1"/>
    <col min="7172" max="7172" width="17.5703125" style="78" customWidth="1"/>
    <col min="7173" max="7173" width="14.7109375" style="78" customWidth="1"/>
    <col min="7174" max="7423" width="9.140625" style="78"/>
    <col min="7424" max="7424" width="8.7109375" style="78" customWidth="1"/>
    <col min="7425" max="7425" width="31.5703125" style="78" customWidth="1"/>
    <col min="7426" max="7426" width="13.85546875" style="78" customWidth="1"/>
    <col min="7427" max="7427" width="19.140625" style="78" customWidth="1"/>
    <col min="7428" max="7428" width="17.5703125" style="78" customWidth="1"/>
    <col min="7429" max="7429" width="14.7109375" style="78" customWidth="1"/>
    <col min="7430" max="7679" width="9.140625" style="78"/>
    <col min="7680" max="7680" width="8.7109375" style="78" customWidth="1"/>
    <col min="7681" max="7681" width="31.5703125" style="78" customWidth="1"/>
    <col min="7682" max="7682" width="13.85546875" style="78" customWidth="1"/>
    <col min="7683" max="7683" width="19.140625" style="78" customWidth="1"/>
    <col min="7684" max="7684" width="17.5703125" style="78" customWidth="1"/>
    <col min="7685" max="7685" width="14.7109375" style="78" customWidth="1"/>
    <col min="7686" max="7935" width="9.140625" style="78"/>
    <col min="7936" max="7936" width="8.7109375" style="78" customWidth="1"/>
    <col min="7937" max="7937" width="31.5703125" style="78" customWidth="1"/>
    <col min="7938" max="7938" width="13.85546875" style="78" customWidth="1"/>
    <col min="7939" max="7939" width="19.140625" style="78" customWidth="1"/>
    <col min="7940" max="7940" width="17.5703125" style="78" customWidth="1"/>
    <col min="7941" max="7941" width="14.7109375" style="78" customWidth="1"/>
    <col min="7942" max="8191" width="9.140625" style="78"/>
    <col min="8192" max="8192" width="8.7109375" style="78" customWidth="1"/>
    <col min="8193" max="8193" width="31.5703125" style="78" customWidth="1"/>
    <col min="8194" max="8194" width="13.85546875" style="78" customWidth="1"/>
    <col min="8195" max="8195" width="19.140625" style="78" customWidth="1"/>
    <col min="8196" max="8196" width="17.5703125" style="78" customWidth="1"/>
    <col min="8197" max="8197" width="14.7109375" style="78" customWidth="1"/>
    <col min="8198" max="8447" width="9.140625" style="78"/>
    <col min="8448" max="8448" width="8.7109375" style="78" customWidth="1"/>
    <col min="8449" max="8449" width="31.5703125" style="78" customWidth="1"/>
    <col min="8450" max="8450" width="13.85546875" style="78" customWidth="1"/>
    <col min="8451" max="8451" width="19.140625" style="78" customWidth="1"/>
    <col min="8452" max="8452" width="17.5703125" style="78" customWidth="1"/>
    <col min="8453" max="8453" width="14.7109375" style="78" customWidth="1"/>
    <col min="8454" max="8703" width="9.140625" style="78"/>
    <col min="8704" max="8704" width="8.7109375" style="78" customWidth="1"/>
    <col min="8705" max="8705" width="31.5703125" style="78" customWidth="1"/>
    <col min="8706" max="8706" width="13.85546875" style="78" customWidth="1"/>
    <col min="8707" max="8707" width="19.140625" style="78" customWidth="1"/>
    <col min="8708" max="8708" width="17.5703125" style="78" customWidth="1"/>
    <col min="8709" max="8709" width="14.7109375" style="78" customWidth="1"/>
    <col min="8710" max="8959" width="9.140625" style="78"/>
    <col min="8960" max="8960" width="8.7109375" style="78" customWidth="1"/>
    <col min="8961" max="8961" width="31.5703125" style="78" customWidth="1"/>
    <col min="8962" max="8962" width="13.85546875" style="78" customWidth="1"/>
    <col min="8963" max="8963" width="19.140625" style="78" customWidth="1"/>
    <col min="8964" max="8964" width="17.5703125" style="78" customWidth="1"/>
    <col min="8965" max="8965" width="14.7109375" style="78" customWidth="1"/>
    <col min="8966" max="9215" width="9.140625" style="78"/>
    <col min="9216" max="9216" width="8.7109375" style="78" customWidth="1"/>
    <col min="9217" max="9217" width="31.5703125" style="78" customWidth="1"/>
    <col min="9218" max="9218" width="13.85546875" style="78" customWidth="1"/>
    <col min="9219" max="9219" width="19.140625" style="78" customWidth="1"/>
    <col min="9220" max="9220" width="17.5703125" style="78" customWidth="1"/>
    <col min="9221" max="9221" width="14.7109375" style="78" customWidth="1"/>
    <col min="9222" max="9471" width="9.140625" style="78"/>
    <col min="9472" max="9472" width="8.7109375" style="78" customWidth="1"/>
    <col min="9473" max="9473" width="31.5703125" style="78" customWidth="1"/>
    <col min="9474" max="9474" width="13.85546875" style="78" customWidth="1"/>
    <col min="9475" max="9475" width="19.140625" style="78" customWidth="1"/>
    <col min="9476" max="9476" width="17.5703125" style="78" customWidth="1"/>
    <col min="9477" max="9477" width="14.7109375" style="78" customWidth="1"/>
    <col min="9478" max="9727" width="9.140625" style="78"/>
    <col min="9728" max="9728" width="8.7109375" style="78" customWidth="1"/>
    <col min="9729" max="9729" width="31.5703125" style="78" customWidth="1"/>
    <col min="9730" max="9730" width="13.85546875" style="78" customWidth="1"/>
    <col min="9731" max="9731" width="19.140625" style="78" customWidth="1"/>
    <col min="9732" max="9732" width="17.5703125" style="78" customWidth="1"/>
    <col min="9733" max="9733" width="14.7109375" style="78" customWidth="1"/>
    <col min="9734" max="9983" width="9.140625" style="78"/>
    <col min="9984" max="9984" width="8.7109375" style="78" customWidth="1"/>
    <col min="9985" max="9985" width="31.5703125" style="78" customWidth="1"/>
    <col min="9986" max="9986" width="13.85546875" style="78" customWidth="1"/>
    <col min="9987" max="9987" width="19.140625" style="78" customWidth="1"/>
    <col min="9988" max="9988" width="17.5703125" style="78" customWidth="1"/>
    <col min="9989" max="9989" width="14.7109375" style="78" customWidth="1"/>
    <col min="9990" max="10239" width="9.140625" style="78"/>
    <col min="10240" max="10240" width="8.7109375" style="78" customWidth="1"/>
    <col min="10241" max="10241" width="31.5703125" style="78" customWidth="1"/>
    <col min="10242" max="10242" width="13.85546875" style="78" customWidth="1"/>
    <col min="10243" max="10243" width="19.140625" style="78" customWidth="1"/>
    <col min="10244" max="10244" width="17.5703125" style="78" customWidth="1"/>
    <col min="10245" max="10245" width="14.7109375" style="78" customWidth="1"/>
    <col min="10246" max="10495" width="9.140625" style="78"/>
    <col min="10496" max="10496" width="8.7109375" style="78" customWidth="1"/>
    <col min="10497" max="10497" width="31.5703125" style="78" customWidth="1"/>
    <col min="10498" max="10498" width="13.85546875" style="78" customWidth="1"/>
    <col min="10499" max="10499" width="19.140625" style="78" customWidth="1"/>
    <col min="10500" max="10500" width="17.5703125" style="78" customWidth="1"/>
    <col min="10501" max="10501" width="14.7109375" style="78" customWidth="1"/>
    <col min="10502" max="10751" width="9.140625" style="78"/>
    <col min="10752" max="10752" width="8.7109375" style="78" customWidth="1"/>
    <col min="10753" max="10753" width="31.5703125" style="78" customWidth="1"/>
    <col min="10754" max="10754" width="13.85546875" style="78" customWidth="1"/>
    <col min="10755" max="10755" width="19.140625" style="78" customWidth="1"/>
    <col min="10756" max="10756" width="17.5703125" style="78" customWidth="1"/>
    <col min="10757" max="10757" width="14.7109375" style="78" customWidth="1"/>
    <col min="10758" max="11007" width="9.140625" style="78"/>
    <col min="11008" max="11008" width="8.7109375" style="78" customWidth="1"/>
    <col min="11009" max="11009" width="31.5703125" style="78" customWidth="1"/>
    <col min="11010" max="11010" width="13.85546875" style="78" customWidth="1"/>
    <col min="11011" max="11011" width="19.140625" style="78" customWidth="1"/>
    <col min="11012" max="11012" width="17.5703125" style="78" customWidth="1"/>
    <col min="11013" max="11013" width="14.7109375" style="78" customWidth="1"/>
    <col min="11014" max="11263" width="9.140625" style="78"/>
    <col min="11264" max="11264" width="8.7109375" style="78" customWidth="1"/>
    <col min="11265" max="11265" width="31.5703125" style="78" customWidth="1"/>
    <col min="11266" max="11266" width="13.85546875" style="78" customWidth="1"/>
    <col min="11267" max="11267" width="19.140625" style="78" customWidth="1"/>
    <col min="11268" max="11268" width="17.5703125" style="78" customWidth="1"/>
    <col min="11269" max="11269" width="14.7109375" style="78" customWidth="1"/>
    <col min="11270" max="11519" width="9.140625" style="78"/>
    <col min="11520" max="11520" width="8.7109375" style="78" customWidth="1"/>
    <col min="11521" max="11521" width="31.5703125" style="78" customWidth="1"/>
    <col min="11522" max="11522" width="13.85546875" style="78" customWidth="1"/>
    <col min="11523" max="11523" width="19.140625" style="78" customWidth="1"/>
    <col min="11524" max="11524" width="17.5703125" style="78" customWidth="1"/>
    <col min="11525" max="11525" width="14.7109375" style="78" customWidth="1"/>
    <col min="11526" max="11775" width="9.140625" style="78"/>
    <col min="11776" max="11776" width="8.7109375" style="78" customWidth="1"/>
    <col min="11777" max="11777" width="31.5703125" style="78" customWidth="1"/>
    <col min="11778" max="11778" width="13.85546875" style="78" customWidth="1"/>
    <col min="11779" max="11779" width="19.140625" style="78" customWidth="1"/>
    <col min="11780" max="11780" width="17.5703125" style="78" customWidth="1"/>
    <col min="11781" max="11781" width="14.7109375" style="78" customWidth="1"/>
    <col min="11782" max="12031" width="9.140625" style="78"/>
    <col min="12032" max="12032" width="8.7109375" style="78" customWidth="1"/>
    <col min="12033" max="12033" width="31.5703125" style="78" customWidth="1"/>
    <col min="12034" max="12034" width="13.85546875" style="78" customWidth="1"/>
    <col min="12035" max="12035" width="19.140625" style="78" customWidth="1"/>
    <col min="12036" max="12036" width="17.5703125" style="78" customWidth="1"/>
    <col min="12037" max="12037" width="14.7109375" style="78" customWidth="1"/>
    <col min="12038" max="12287" width="9.140625" style="78"/>
    <col min="12288" max="12288" width="8.7109375" style="78" customWidth="1"/>
    <col min="12289" max="12289" width="31.5703125" style="78" customWidth="1"/>
    <col min="12290" max="12290" width="13.85546875" style="78" customWidth="1"/>
    <col min="12291" max="12291" width="19.140625" style="78" customWidth="1"/>
    <col min="12292" max="12292" width="17.5703125" style="78" customWidth="1"/>
    <col min="12293" max="12293" width="14.7109375" style="78" customWidth="1"/>
    <col min="12294" max="12543" width="9.140625" style="78"/>
    <col min="12544" max="12544" width="8.7109375" style="78" customWidth="1"/>
    <col min="12545" max="12545" width="31.5703125" style="78" customWidth="1"/>
    <col min="12546" max="12546" width="13.85546875" style="78" customWidth="1"/>
    <col min="12547" max="12547" width="19.140625" style="78" customWidth="1"/>
    <col min="12548" max="12548" width="17.5703125" style="78" customWidth="1"/>
    <col min="12549" max="12549" width="14.7109375" style="78" customWidth="1"/>
    <col min="12550" max="12799" width="9.140625" style="78"/>
    <col min="12800" max="12800" width="8.7109375" style="78" customWidth="1"/>
    <col min="12801" max="12801" width="31.5703125" style="78" customWidth="1"/>
    <col min="12802" max="12802" width="13.85546875" style="78" customWidth="1"/>
    <col min="12803" max="12803" width="19.140625" style="78" customWidth="1"/>
    <col min="12804" max="12804" width="17.5703125" style="78" customWidth="1"/>
    <col min="12805" max="12805" width="14.7109375" style="78" customWidth="1"/>
    <col min="12806" max="13055" width="9.140625" style="78"/>
    <col min="13056" max="13056" width="8.7109375" style="78" customWidth="1"/>
    <col min="13057" max="13057" width="31.5703125" style="78" customWidth="1"/>
    <col min="13058" max="13058" width="13.85546875" style="78" customWidth="1"/>
    <col min="13059" max="13059" width="19.140625" style="78" customWidth="1"/>
    <col min="13060" max="13060" width="17.5703125" style="78" customWidth="1"/>
    <col min="13061" max="13061" width="14.7109375" style="78" customWidth="1"/>
    <col min="13062" max="13311" width="9.140625" style="78"/>
    <col min="13312" max="13312" width="8.7109375" style="78" customWidth="1"/>
    <col min="13313" max="13313" width="31.5703125" style="78" customWidth="1"/>
    <col min="13314" max="13314" width="13.85546875" style="78" customWidth="1"/>
    <col min="13315" max="13315" width="19.140625" style="78" customWidth="1"/>
    <col min="13316" max="13316" width="17.5703125" style="78" customWidth="1"/>
    <col min="13317" max="13317" width="14.7109375" style="78" customWidth="1"/>
    <col min="13318" max="13567" width="9.140625" style="78"/>
    <col min="13568" max="13568" width="8.7109375" style="78" customWidth="1"/>
    <col min="13569" max="13569" width="31.5703125" style="78" customWidth="1"/>
    <col min="13570" max="13570" width="13.85546875" style="78" customWidth="1"/>
    <col min="13571" max="13571" width="19.140625" style="78" customWidth="1"/>
    <col min="13572" max="13572" width="17.5703125" style="78" customWidth="1"/>
    <col min="13573" max="13573" width="14.7109375" style="78" customWidth="1"/>
    <col min="13574" max="13823" width="9.140625" style="78"/>
    <col min="13824" max="13824" width="8.7109375" style="78" customWidth="1"/>
    <col min="13825" max="13825" width="31.5703125" style="78" customWidth="1"/>
    <col min="13826" max="13826" width="13.85546875" style="78" customWidth="1"/>
    <col min="13827" max="13827" width="19.140625" style="78" customWidth="1"/>
    <col min="13828" max="13828" width="17.5703125" style="78" customWidth="1"/>
    <col min="13829" max="13829" width="14.7109375" style="78" customWidth="1"/>
    <col min="13830" max="14079" width="9.140625" style="78"/>
    <col min="14080" max="14080" width="8.7109375" style="78" customWidth="1"/>
    <col min="14081" max="14081" width="31.5703125" style="78" customWidth="1"/>
    <col min="14082" max="14082" width="13.85546875" style="78" customWidth="1"/>
    <col min="14083" max="14083" width="19.140625" style="78" customWidth="1"/>
    <col min="14084" max="14084" width="17.5703125" style="78" customWidth="1"/>
    <col min="14085" max="14085" width="14.7109375" style="78" customWidth="1"/>
    <col min="14086" max="14335" width="9.140625" style="78"/>
    <col min="14336" max="14336" width="8.7109375" style="78" customWidth="1"/>
    <col min="14337" max="14337" width="31.5703125" style="78" customWidth="1"/>
    <col min="14338" max="14338" width="13.85546875" style="78" customWidth="1"/>
    <col min="14339" max="14339" width="19.140625" style="78" customWidth="1"/>
    <col min="14340" max="14340" width="17.5703125" style="78" customWidth="1"/>
    <col min="14341" max="14341" width="14.7109375" style="78" customWidth="1"/>
    <col min="14342" max="14591" width="9.140625" style="78"/>
    <col min="14592" max="14592" width="8.7109375" style="78" customWidth="1"/>
    <col min="14593" max="14593" width="31.5703125" style="78" customWidth="1"/>
    <col min="14594" max="14594" width="13.85546875" style="78" customWidth="1"/>
    <col min="14595" max="14595" width="19.140625" style="78" customWidth="1"/>
    <col min="14596" max="14596" width="17.5703125" style="78" customWidth="1"/>
    <col min="14597" max="14597" width="14.7109375" style="78" customWidth="1"/>
    <col min="14598" max="14847" width="9.140625" style="78"/>
    <col min="14848" max="14848" width="8.7109375" style="78" customWidth="1"/>
    <col min="14849" max="14849" width="31.5703125" style="78" customWidth="1"/>
    <col min="14850" max="14850" width="13.85546875" style="78" customWidth="1"/>
    <col min="14851" max="14851" width="19.140625" style="78" customWidth="1"/>
    <col min="14852" max="14852" width="17.5703125" style="78" customWidth="1"/>
    <col min="14853" max="14853" width="14.7109375" style="78" customWidth="1"/>
    <col min="14854" max="15103" width="9.140625" style="78"/>
    <col min="15104" max="15104" width="8.7109375" style="78" customWidth="1"/>
    <col min="15105" max="15105" width="31.5703125" style="78" customWidth="1"/>
    <col min="15106" max="15106" width="13.85546875" style="78" customWidth="1"/>
    <col min="15107" max="15107" width="19.140625" style="78" customWidth="1"/>
    <col min="15108" max="15108" width="17.5703125" style="78" customWidth="1"/>
    <col min="15109" max="15109" width="14.7109375" style="78" customWidth="1"/>
    <col min="15110" max="15359" width="9.140625" style="78"/>
    <col min="15360" max="15360" width="8.7109375" style="78" customWidth="1"/>
    <col min="15361" max="15361" width="31.5703125" style="78" customWidth="1"/>
    <col min="15362" max="15362" width="13.85546875" style="78" customWidth="1"/>
    <col min="15363" max="15363" width="19.140625" style="78" customWidth="1"/>
    <col min="15364" max="15364" width="17.5703125" style="78" customWidth="1"/>
    <col min="15365" max="15365" width="14.7109375" style="78" customWidth="1"/>
    <col min="15366" max="15615" width="9.140625" style="78"/>
    <col min="15616" max="15616" width="8.7109375" style="78" customWidth="1"/>
    <col min="15617" max="15617" width="31.5703125" style="78" customWidth="1"/>
    <col min="15618" max="15618" width="13.85546875" style="78" customWidth="1"/>
    <col min="15619" max="15619" width="19.140625" style="78" customWidth="1"/>
    <col min="15620" max="15620" width="17.5703125" style="78" customWidth="1"/>
    <col min="15621" max="15621" width="14.7109375" style="78" customWidth="1"/>
    <col min="15622" max="15871" width="9.140625" style="78"/>
    <col min="15872" max="15872" width="8.7109375" style="78" customWidth="1"/>
    <col min="15873" max="15873" width="31.5703125" style="78" customWidth="1"/>
    <col min="15874" max="15874" width="13.85546875" style="78" customWidth="1"/>
    <col min="15875" max="15875" width="19.140625" style="78" customWidth="1"/>
    <col min="15876" max="15876" width="17.5703125" style="78" customWidth="1"/>
    <col min="15877" max="15877" width="14.7109375" style="78" customWidth="1"/>
    <col min="15878" max="16127" width="9.140625" style="78"/>
    <col min="16128" max="16128" width="8.7109375" style="78" customWidth="1"/>
    <col min="16129" max="16129" width="31.5703125" style="78" customWidth="1"/>
    <col min="16130" max="16130" width="13.85546875" style="78" customWidth="1"/>
    <col min="16131" max="16131" width="19.140625" style="78" customWidth="1"/>
    <col min="16132" max="16132" width="17.5703125" style="78" customWidth="1"/>
    <col min="16133" max="16133" width="14.7109375" style="78" customWidth="1"/>
    <col min="16134" max="16384" width="9.140625" style="78"/>
  </cols>
  <sheetData>
    <row r="1" spans="1:5" ht="23.25" customHeight="1" x14ac:dyDescent="0.25">
      <c r="E1" s="113"/>
    </row>
    <row r="2" spans="1:5" x14ac:dyDescent="0.25">
      <c r="A2" s="78" t="s">
        <v>197</v>
      </c>
    </row>
    <row r="3" spans="1:5" ht="15.75" customHeight="1" x14ac:dyDescent="0.25">
      <c r="B3" s="110" t="s">
        <v>198</v>
      </c>
    </row>
    <row r="4" spans="1:5" x14ac:dyDescent="0.25">
      <c r="B4" s="110" t="s">
        <v>199</v>
      </c>
      <c r="C4" s="110"/>
      <c r="D4" s="110"/>
    </row>
    <row r="5" spans="1:5" x14ac:dyDescent="0.25">
      <c r="B5" s="110" t="s">
        <v>200</v>
      </c>
      <c r="C5" s="110"/>
      <c r="D5" s="110"/>
    </row>
    <row r="6" spans="1:5" ht="26.25" customHeight="1" x14ac:dyDescent="0.25">
      <c r="A6" s="105" t="s">
        <v>201</v>
      </c>
      <c r="E6" s="110" t="s">
        <v>202</v>
      </c>
    </row>
    <row r="8" spans="1:5" ht="28.5" customHeight="1" x14ac:dyDescent="0.25">
      <c r="A8" s="194" t="s">
        <v>248</v>
      </c>
      <c r="B8" s="194"/>
      <c r="C8" s="194"/>
      <c r="D8" s="194"/>
      <c r="E8" s="194"/>
    </row>
    <row r="9" spans="1:5" ht="33.75" customHeight="1" x14ac:dyDescent="0.25">
      <c r="A9" s="194" t="s">
        <v>203</v>
      </c>
      <c r="B9" s="194"/>
      <c r="C9" s="194"/>
      <c r="D9" s="194"/>
      <c r="E9" s="194"/>
    </row>
    <row r="10" spans="1:5" ht="33" customHeight="1" x14ac:dyDescent="0.25">
      <c r="A10" s="194" t="s">
        <v>204</v>
      </c>
      <c r="B10" s="194"/>
      <c r="C10" s="194"/>
      <c r="D10" s="194"/>
      <c r="E10" s="194"/>
    </row>
    <row r="11" spans="1:5" ht="30" customHeight="1" x14ac:dyDescent="0.25">
      <c r="A11" s="194" t="s">
        <v>205</v>
      </c>
      <c r="B11" s="194"/>
      <c r="C11" s="194"/>
      <c r="D11" s="194"/>
      <c r="E11" s="194"/>
    </row>
    <row r="12" spans="1:5" ht="29.25" customHeight="1" x14ac:dyDescent="0.25">
      <c r="A12" s="194" t="s">
        <v>206</v>
      </c>
      <c r="B12" s="194"/>
      <c r="C12" s="194"/>
      <c r="D12" s="194"/>
      <c r="E12" s="194"/>
    </row>
    <row r="13" spans="1:5" ht="28.5" customHeight="1" x14ac:dyDescent="0.25">
      <c r="A13" s="194" t="s">
        <v>207</v>
      </c>
      <c r="B13" s="194"/>
      <c r="C13" s="194"/>
      <c r="D13" s="194"/>
      <c r="E13" s="194"/>
    </row>
    <row r="14" spans="1:5" ht="15.75" customHeight="1" x14ac:dyDescent="0.25"/>
    <row r="15" spans="1:5" ht="150" x14ac:dyDescent="0.25">
      <c r="A15" s="108" t="s">
        <v>2</v>
      </c>
      <c r="B15" s="111" t="s">
        <v>209</v>
      </c>
      <c r="C15" s="111" t="s">
        <v>0</v>
      </c>
      <c r="D15" s="111" t="s">
        <v>208</v>
      </c>
      <c r="E15" s="111" t="s">
        <v>1</v>
      </c>
    </row>
    <row r="16" spans="1:5" s="87" customFormat="1" ht="14.25" x14ac:dyDescent="0.2">
      <c r="A16" s="21" t="s">
        <v>8</v>
      </c>
      <c r="B16" s="114"/>
      <c r="C16" s="114"/>
      <c r="D16" s="114"/>
      <c r="E16" s="114"/>
    </row>
    <row r="17" spans="1:5" x14ac:dyDescent="0.25">
      <c r="A17" s="109" t="s">
        <v>52</v>
      </c>
      <c r="B17" s="115" t="s">
        <v>21</v>
      </c>
      <c r="C17" s="115" t="s">
        <v>11</v>
      </c>
      <c r="D17" s="115">
        <f>E17</f>
        <v>1925.18</v>
      </c>
      <c r="E17" s="115">
        <v>1925.18</v>
      </c>
    </row>
    <row r="18" spans="1:5" s="87" customFormat="1" ht="28.5" x14ac:dyDescent="0.2">
      <c r="A18" s="21" t="s">
        <v>210</v>
      </c>
      <c r="B18" s="114"/>
      <c r="C18" s="114"/>
      <c r="D18" s="114"/>
      <c r="E18" s="114"/>
    </row>
    <row r="19" spans="1:5" x14ac:dyDescent="0.25">
      <c r="A19" s="109" t="s">
        <v>211</v>
      </c>
      <c r="B19" s="115" t="s">
        <v>22</v>
      </c>
      <c r="C19" s="115" t="s">
        <v>246</v>
      </c>
      <c r="D19" s="115">
        <f>E19</f>
        <v>3416.67</v>
      </c>
      <c r="E19" s="115">
        <v>3416.67</v>
      </c>
    </row>
    <row r="20" spans="1:5" x14ac:dyDescent="0.25">
      <c r="A20" s="109" t="s">
        <v>212</v>
      </c>
      <c r="B20" s="115">
        <v>1</v>
      </c>
      <c r="C20" s="115" t="s">
        <v>213</v>
      </c>
      <c r="D20" s="115">
        <f>E20/B20</f>
        <v>957.44</v>
      </c>
      <c r="E20" s="115">
        <v>957.44</v>
      </c>
    </row>
    <row r="21" spans="1:5" ht="30" x14ac:dyDescent="0.25">
      <c r="A21" s="109" t="s">
        <v>214</v>
      </c>
      <c r="B21" s="115">
        <v>0.06</v>
      </c>
      <c r="C21" s="115" t="s">
        <v>17</v>
      </c>
      <c r="D21" s="115">
        <f t="shared" ref="D21:D58" si="0">E21/B21</f>
        <v>6506.3333333333339</v>
      </c>
      <c r="E21" s="115">
        <v>390.38</v>
      </c>
    </row>
    <row r="22" spans="1:5" ht="30" x14ac:dyDescent="0.25">
      <c r="A22" s="109" t="s">
        <v>215</v>
      </c>
      <c r="B22" s="115">
        <v>0.2</v>
      </c>
      <c r="C22" s="115" t="s">
        <v>17</v>
      </c>
      <c r="D22" s="115">
        <f t="shared" si="0"/>
        <v>2995.7</v>
      </c>
      <c r="E22" s="115">
        <v>599.14</v>
      </c>
    </row>
    <row r="23" spans="1:5" x14ac:dyDescent="0.25">
      <c r="A23" s="109" t="s">
        <v>216</v>
      </c>
      <c r="B23" s="115" t="s">
        <v>193</v>
      </c>
      <c r="C23" s="115" t="s">
        <v>12</v>
      </c>
      <c r="D23" s="115">
        <f>E23</f>
        <v>87077.39</v>
      </c>
      <c r="E23" s="115">
        <v>87077.39</v>
      </c>
    </row>
    <row r="24" spans="1:5" x14ac:dyDescent="0.25">
      <c r="A24" s="109" t="s">
        <v>217</v>
      </c>
      <c r="B24" s="115" t="s">
        <v>193</v>
      </c>
      <c r="C24" s="115" t="s">
        <v>12</v>
      </c>
      <c r="D24" s="115">
        <f t="shared" ref="D24:D25" si="1">E24</f>
        <v>987.43</v>
      </c>
      <c r="E24" s="115">
        <v>987.43</v>
      </c>
    </row>
    <row r="25" spans="1:5" ht="30" x14ac:dyDescent="0.25">
      <c r="A25" s="109" t="s">
        <v>218</v>
      </c>
      <c r="B25" s="115" t="s">
        <v>22</v>
      </c>
      <c r="C25" s="115" t="s">
        <v>11</v>
      </c>
      <c r="D25" s="115">
        <f t="shared" si="1"/>
        <v>437.47</v>
      </c>
      <c r="E25" s="115">
        <v>437.47</v>
      </c>
    </row>
    <row r="26" spans="1:5" s="87" customFormat="1" x14ac:dyDescent="0.2">
      <c r="A26" s="21" t="s">
        <v>219</v>
      </c>
      <c r="B26" s="114"/>
      <c r="C26" s="114"/>
      <c r="D26" s="115"/>
      <c r="E26" s="114"/>
    </row>
    <row r="27" spans="1:5" x14ac:dyDescent="0.25">
      <c r="A27" s="109" t="s">
        <v>220</v>
      </c>
      <c r="B27" s="115" t="s">
        <v>22</v>
      </c>
      <c r="C27" s="115" t="s">
        <v>13</v>
      </c>
      <c r="D27" s="115">
        <f>E27</f>
        <v>150</v>
      </c>
      <c r="E27" s="115">
        <v>150</v>
      </c>
    </row>
    <row r="28" spans="1:5" s="87" customFormat="1" ht="28.5" x14ac:dyDescent="0.2">
      <c r="A28" s="21" t="s">
        <v>221</v>
      </c>
      <c r="B28" s="114"/>
      <c r="C28" s="114"/>
      <c r="D28" s="115"/>
      <c r="E28" s="114"/>
    </row>
    <row r="29" spans="1:5" ht="30" x14ac:dyDescent="0.25">
      <c r="A29" s="109" t="s">
        <v>222</v>
      </c>
      <c r="B29" s="115">
        <v>1</v>
      </c>
      <c r="C29" s="115" t="s">
        <v>13</v>
      </c>
      <c r="D29" s="115">
        <f t="shared" si="0"/>
        <v>303.61</v>
      </c>
      <c r="E29" s="115">
        <v>303.61</v>
      </c>
    </row>
    <row r="30" spans="1:5" x14ac:dyDescent="0.25">
      <c r="A30" s="109" t="s">
        <v>163</v>
      </c>
      <c r="B30" s="115">
        <v>1</v>
      </c>
      <c r="C30" s="115" t="s">
        <v>164</v>
      </c>
      <c r="D30" s="115">
        <f t="shared" si="0"/>
        <v>91.38</v>
      </c>
      <c r="E30" s="115">
        <v>91.38</v>
      </c>
    </row>
    <row r="31" spans="1:5" x14ac:dyDescent="0.25">
      <c r="A31" s="109" t="s">
        <v>55</v>
      </c>
      <c r="B31" s="115">
        <v>1</v>
      </c>
      <c r="C31" s="115" t="s">
        <v>14</v>
      </c>
      <c r="D31" s="115">
        <f t="shared" si="0"/>
        <v>907.5</v>
      </c>
      <c r="E31" s="115">
        <v>907.5</v>
      </c>
    </row>
    <row r="32" spans="1:5" x14ac:dyDescent="0.25">
      <c r="A32" s="109" t="s">
        <v>223</v>
      </c>
      <c r="B32" s="115">
        <v>0.01</v>
      </c>
      <c r="C32" s="115" t="s">
        <v>74</v>
      </c>
      <c r="D32" s="115">
        <f t="shared" si="0"/>
        <v>27462</v>
      </c>
      <c r="E32" s="115">
        <v>274.62</v>
      </c>
    </row>
    <row r="33" spans="1:5" x14ac:dyDescent="0.25">
      <c r="A33" s="109" t="s">
        <v>73</v>
      </c>
      <c r="B33" s="115">
        <v>0.06</v>
      </c>
      <c r="C33" s="115" t="s">
        <v>74</v>
      </c>
      <c r="D33" s="115">
        <f t="shared" si="0"/>
        <v>27143.166666666668</v>
      </c>
      <c r="E33" s="115">
        <v>1628.59</v>
      </c>
    </row>
    <row r="34" spans="1:5" ht="30" x14ac:dyDescent="0.25">
      <c r="A34" s="109" t="s">
        <v>57</v>
      </c>
      <c r="B34" s="115">
        <v>1.516</v>
      </c>
      <c r="C34" s="115" t="s">
        <v>16</v>
      </c>
      <c r="D34" s="115">
        <f t="shared" si="0"/>
        <v>1805.3496042216357</v>
      </c>
      <c r="E34" s="115">
        <v>2736.91</v>
      </c>
    </row>
    <row r="35" spans="1:5" ht="30" x14ac:dyDescent="0.25">
      <c r="A35" s="109" t="s">
        <v>60</v>
      </c>
      <c r="B35" s="115">
        <v>4</v>
      </c>
      <c r="C35" s="115" t="s">
        <v>18</v>
      </c>
      <c r="D35" s="115">
        <f t="shared" si="0"/>
        <v>225.345</v>
      </c>
      <c r="E35" s="115">
        <v>901.38</v>
      </c>
    </row>
    <row r="36" spans="1:5" x14ac:dyDescent="0.25">
      <c r="A36" s="109" t="s">
        <v>167</v>
      </c>
      <c r="B36" s="115">
        <v>1</v>
      </c>
      <c r="C36" s="115" t="s">
        <v>164</v>
      </c>
      <c r="D36" s="115">
        <f t="shared" si="0"/>
        <v>73.400000000000006</v>
      </c>
      <c r="E36" s="115">
        <v>73.400000000000006</v>
      </c>
    </row>
    <row r="37" spans="1:5" x14ac:dyDescent="0.25">
      <c r="A37" s="109" t="s">
        <v>224</v>
      </c>
      <c r="B37" s="115">
        <v>1</v>
      </c>
      <c r="C37" s="115" t="s">
        <v>13</v>
      </c>
      <c r="D37" s="115">
        <f t="shared" si="0"/>
        <v>4440.0600000000004</v>
      </c>
      <c r="E37" s="115">
        <v>4440.0600000000004</v>
      </c>
    </row>
    <row r="38" spans="1:5" ht="30" x14ac:dyDescent="0.25">
      <c r="A38" s="109" t="s">
        <v>225</v>
      </c>
      <c r="B38" s="115">
        <v>0.1</v>
      </c>
      <c r="C38" s="115" t="s">
        <v>16</v>
      </c>
      <c r="D38" s="115">
        <f t="shared" si="0"/>
        <v>4462.7</v>
      </c>
      <c r="E38" s="115">
        <v>446.27</v>
      </c>
    </row>
    <row r="39" spans="1:5" x14ac:dyDescent="0.25">
      <c r="A39" s="109" t="s">
        <v>169</v>
      </c>
      <c r="B39" s="115">
        <v>1</v>
      </c>
      <c r="C39" s="115" t="s">
        <v>14</v>
      </c>
      <c r="D39" s="115">
        <f t="shared" si="0"/>
        <v>5839.32</v>
      </c>
      <c r="E39" s="115">
        <v>5839.32</v>
      </c>
    </row>
    <row r="40" spans="1:5" x14ac:dyDescent="0.25">
      <c r="A40" s="109" t="s">
        <v>226</v>
      </c>
      <c r="B40" s="115">
        <v>1</v>
      </c>
      <c r="C40" s="115" t="s">
        <v>13</v>
      </c>
      <c r="D40" s="115">
        <f t="shared" si="0"/>
        <v>178.63</v>
      </c>
      <c r="E40" s="115">
        <v>178.63</v>
      </c>
    </row>
    <row r="41" spans="1:5" ht="30" x14ac:dyDescent="0.25">
      <c r="A41" s="109" t="s">
        <v>227</v>
      </c>
      <c r="B41" s="115">
        <v>1</v>
      </c>
      <c r="C41" s="115" t="s">
        <v>19</v>
      </c>
      <c r="D41" s="115">
        <f t="shared" si="0"/>
        <v>703.04</v>
      </c>
      <c r="E41" s="115">
        <v>703.04</v>
      </c>
    </row>
    <row r="42" spans="1:5" ht="30" x14ac:dyDescent="0.25">
      <c r="A42" s="109" t="s">
        <v>228</v>
      </c>
      <c r="B42" s="115">
        <v>1</v>
      </c>
      <c r="C42" s="115" t="s">
        <v>19</v>
      </c>
      <c r="D42" s="115">
        <f t="shared" si="0"/>
        <v>610.09</v>
      </c>
      <c r="E42" s="115">
        <v>610.09</v>
      </c>
    </row>
    <row r="43" spans="1:5" x14ac:dyDescent="0.25">
      <c r="A43" s="109" t="s">
        <v>64</v>
      </c>
      <c r="B43" s="115">
        <v>31</v>
      </c>
      <c r="C43" s="115" t="s">
        <v>19</v>
      </c>
      <c r="D43" s="115">
        <f t="shared" si="0"/>
        <v>271.18838709677419</v>
      </c>
      <c r="E43" s="115">
        <v>8406.84</v>
      </c>
    </row>
    <row r="44" spans="1:5" s="87" customFormat="1" ht="28.5" x14ac:dyDescent="0.2">
      <c r="A44" s="21" t="s">
        <v>229</v>
      </c>
      <c r="B44" s="114"/>
      <c r="C44" s="114"/>
      <c r="D44" s="115"/>
      <c r="E44" s="114"/>
    </row>
    <row r="45" spans="1:5" x14ac:dyDescent="0.25">
      <c r="A45" s="109" t="s">
        <v>230</v>
      </c>
      <c r="B45" s="115">
        <v>0.05</v>
      </c>
      <c r="C45" s="115" t="s">
        <v>15</v>
      </c>
      <c r="D45" s="115">
        <f t="shared" si="0"/>
        <v>53007.399999999994</v>
      </c>
      <c r="E45" s="115">
        <v>2650.37</v>
      </c>
    </row>
    <row r="46" spans="1:5" x14ac:dyDescent="0.25">
      <c r="A46" s="109" t="s">
        <v>99</v>
      </c>
      <c r="B46" s="115">
        <v>3.9</v>
      </c>
      <c r="C46" s="115" t="s">
        <v>100</v>
      </c>
      <c r="D46" s="115">
        <f t="shared" si="0"/>
        <v>116.61282051282052</v>
      </c>
      <c r="E46" s="115">
        <v>454.79</v>
      </c>
    </row>
    <row r="47" spans="1:5" ht="30" x14ac:dyDescent="0.25">
      <c r="A47" s="109" t="s">
        <v>231</v>
      </c>
      <c r="B47" s="115">
        <v>5.0000000000000001E-3</v>
      </c>
      <c r="C47" s="115" t="s">
        <v>71</v>
      </c>
      <c r="D47" s="115">
        <f t="shared" si="0"/>
        <v>30101.999999999996</v>
      </c>
      <c r="E47" s="115">
        <v>150.51</v>
      </c>
    </row>
    <row r="48" spans="1:5" ht="30" x14ac:dyDescent="0.25">
      <c r="A48" s="109" t="s">
        <v>232</v>
      </c>
      <c r="B48" s="115">
        <v>5.0000000000000001E-3</v>
      </c>
      <c r="C48" s="115" t="s">
        <v>71</v>
      </c>
      <c r="D48" s="115">
        <f t="shared" si="0"/>
        <v>77148</v>
      </c>
      <c r="E48" s="115">
        <v>385.74</v>
      </c>
    </row>
    <row r="49" spans="1:5" ht="30" x14ac:dyDescent="0.25">
      <c r="A49" s="109" t="s">
        <v>233</v>
      </c>
      <c r="B49" s="115">
        <v>1.26</v>
      </c>
      <c r="C49" s="115" t="s">
        <v>12</v>
      </c>
      <c r="D49" s="115">
        <f t="shared" si="0"/>
        <v>292.99206349206349</v>
      </c>
      <c r="E49" s="115">
        <v>369.17</v>
      </c>
    </row>
    <row r="50" spans="1:5" x14ac:dyDescent="0.25">
      <c r="A50" s="109" t="s">
        <v>234</v>
      </c>
      <c r="B50" s="115">
        <v>0.01</v>
      </c>
      <c r="C50" s="115" t="s">
        <v>17</v>
      </c>
      <c r="D50" s="115">
        <f t="shared" si="0"/>
        <v>49392</v>
      </c>
      <c r="E50" s="115">
        <v>493.92</v>
      </c>
    </row>
    <row r="51" spans="1:5" ht="30" x14ac:dyDescent="0.25">
      <c r="A51" s="109" t="s">
        <v>188</v>
      </c>
      <c r="B51" s="115">
        <v>1</v>
      </c>
      <c r="C51" s="115" t="s">
        <v>13</v>
      </c>
      <c r="D51" s="115">
        <f t="shared" si="0"/>
        <v>3769.09</v>
      </c>
      <c r="E51" s="115">
        <v>3769.09</v>
      </c>
    </row>
    <row r="52" spans="1:5" ht="30" x14ac:dyDescent="0.25">
      <c r="A52" s="109" t="s">
        <v>65</v>
      </c>
      <c r="B52" s="115">
        <v>0.75800000000000001</v>
      </c>
      <c r="C52" s="115" t="s">
        <v>16</v>
      </c>
      <c r="D52" s="115">
        <f t="shared" si="0"/>
        <v>1814.4063324538258</v>
      </c>
      <c r="E52" s="115">
        <v>1375.32</v>
      </c>
    </row>
    <row r="53" spans="1:5" ht="30" x14ac:dyDescent="0.25">
      <c r="A53" s="109" t="s">
        <v>175</v>
      </c>
      <c r="B53" s="115">
        <v>0.75800000000000001</v>
      </c>
      <c r="C53" s="115" t="s">
        <v>16</v>
      </c>
      <c r="D53" s="115">
        <f t="shared" si="0"/>
        <v>1834.3931398416887</v>
      </c>
      <c r="E53" s="115">
        <v>1390.47</v>
      </c>
    </row>
    <row r="54" spans="1:5" x14ac:dyDescent="0.25">
      <c r="A54" s="109" t="s">
        <v>235</v>
      </c>
      <c r="B54" s="115">
        <v>9.6000000000000002E-2</v>
      </c>
      <c r="C54" s="115" t="s">
        <v>236</v>
      </c>
      <c r="D54" s="115">
        <f t="shared" si="0"/>
        <v>617.60416666666663</v>
      </c>
      <c r="E54" s="115">
        <v>59.29</v>
      </c>
    </row>
    <row r="55" spans="1:5" ht="30" x14ac:dyDescent="0.25">
      <c r="A55" s="109" t="s">
        <v>237</v>
      </c>
      <c r="B55" s="115">
        <v>10</v>
      </c>
      <c r="C55" s="115" t="s">
        <v>238</v>
      </c>
      <c r="D55" s="115">
        <f t="shared" si="0"/>
        <v>72.076999999999998</v>
      </c>
      <c r="E55" s="115">
        <v>720.77</v>
      </c>
    </row>
    <row r="56" spans="1:5" ht="30" x14ac:dyDescent="0.25">
      <c r="A56" s="109" t="s">
        <v>178</v>
      </c>
      <c r="B56" s="115" t="s">
        <v>247</v>
      </c>
      <c r="C56" s="115" t="s">
        <v>16</v>
      </c>
      <c r="D56" s="115">
        <f>E56</f>
        <v>1683.12</v>
      </c>
      <c r="E56" s="115">
        <v>1683.12</v>
      </c>
    </row>
    <row r="57" spans="1:5" x14ac:dyDescent="0.25">
      <c r="A57" s="109" t="s">
        <v>239</v>
      </c>
      <c r="B57" s="115">
        <v>8</v>
      </c>
      <c r="C57" s="115" t="s">
        <v>240</v>
      </c>
      <c r="D57" s="115">
        <f t="shared" si="0"/>
        <v>228.36250000000001</v>
      </c>
      <c r="E57" s="115">
        <v>1826.9</v>
      </c>
    </row>
    <row r="58" spans="1:5" x14ac:dyDescent="0.25">
      <c r="A58" s="109" t="s">
        <v>179</v>
      </c>
      <c r="B58" s="115">
        <v>0.01</v>
      </c>
      <c r="C58" s="115" t="s">
        <v>81</v>
      </c>
      <c r="D58" s="115">
        <f t="shared" si="0"/>
        <v>35398</v>
      </c>
      <c r="E58" s="115">
        <v>353.98</v>
      </c>
    </row>
    <row r="59" spans="1:5" s="87" customFormat="1" ht="28.5" x14ac:dyDescent="0.2">
      <c r="A59" s="21" t="s">
        <v>79</v>
      </c>
      <c r="B59" s="114"/>
      <c r="C59" s="114"/>
      <c r="D59" s="115"/>
      <c r="E59" s="114"/>
    </row>
    <row r="60" spans="1:5" ht="30" x14ac:dyDescent="0.25">
      <c r="A60" s="109" t="s">
        <v>80</v>
      </c>
      <c r="B60" s="115" t="s">
        <v>192</v>
      </c>
      <c r="C60" s="115" t="s">
        <v>11</v>
      </c>
      <c r="D60" s="115">
        <f>E60</f>
        <v>3723.74</v>
      </c>
      <c r="E60" s="115">
        <v>3723.74</v>
      </c>
    </row>
    <row r="61" spans="1:5" s="87" customFormat="1" ht="28.5" x14ac:dyDescent="0.2">
      <c r="A61" s="21" t="s">
        <v>77</v>
      </c>
      <c r="B61" s="114"/>
      <c r="C61" s="114"/>
      <c r="D61" s="115"/>
      <c r="E61" s="114"/>
    </row>
    <row r="62" spans="1:5" x14ac:dyDescent="0.25">
      <c r="A62" s="109" t="s">
        <v>78</v>
      </c>
      <c r="B62" s="115" t="s">
        <v>22</v>
      </c>
      <c r="C62" s="115" t="s">
        <v>11</v>
      </c>
      <c r="D62" s="115">
        <f>E62</f>
        <v>1000</v>
      </c>
      <c r="E62" s="115">
        <v>1000</v>
      </c>
    </row>
    <row r="63" spans="1:5" s="25" customFormat="1" x14ac:dyDescent="0.25">
      <c r="A63" s="26" t="s">
        <v>10</v>
      </c>
      <c r="B63" s="29"/>
      <c r="C63" s="29"/>
      <c r="D63" s="29"/>
      <c r="E63" s="29"/>
    </row>
    <row r="64" spans="1:5" s="25" customFormat="1" x14ac:dyDescent="0.25">
      <c r="A64" s="27" t="s">
        <v>68</v>
      </c>
      <c r="B64" s="22" t="s">
        <v>21</v>
      </c>
      <c r="C64" s="22" t="s">
        <v>11</v>
      </c>
      <c r="D64" s="22">
        <f>E64</f>
        <v>14388.991999999997</v>
      </c>
      <c r="E64" s="22">
        <f>SUM(E16:E62)*10%</f>
        <v>14388.991999999997</v>
      </c>
    </row>
    <row r="65" spans="1:5" x14ac:dyDescent="0.25">
      <c r="A65" s="116" t="s">
        <v>24</v>
      </c>
      <c r="B65" s="117"/>
      <c r="C65" s="117"/>
      <c r="D65" s="117"/>
      <c r="E65" s="117">
        <f>SUM(E17:E64)</f>
        <v>158278.91199999995</v>
      </c>
    </row>
    <row r="68" spans="1:5" ht="39.75" customHeight="1" x14ac:dyDescent="0.25">
      <c r="A68" s="194" t="s">
        <v>252</v>
      </c>
      <c r="B68" s="194"/>
      <c r="C68" s="194"/>
      <c r="D68" s="194"/>
      <c r="E68" s="194"/>
    </row>
    <row r="69" spans="1:5" ht="27.75" customHeight="1" x14ac:dyDescent="0.25">
      <c r="A69" s="194" t="s">
        <v>241</v>
      </c>
      <c r="B69" s="194"/>
      <c r="C69" s="194"/>
      <c r="D69" s="194"/>
      <c r="E69" s="194"/>
    </row>
    <row r="70" spans="1:5" ht="24" customHeight="1" x14ac:dyDescent="0.25">
      <c r="A70" s="194" t="s">
        <v>242</v>
      </c>
      <c r="B70" s="194"/>
      <c r="C70" s="194"/>
      <c r="D70" s="194"/>
      <c r="E70" s="194"/>
    </row>
    <row r="71" spans="1:5" ht="30.75" customHeight="1" x14ac:dyDescent="0.25">
      <c r="A71" s="194" t="s">
        <v>243</v>
      </c>
      <c r="B71" s="194"/>
      <c r="C71" s="194"/>
      <c r="D71" s="194"/>
      <c r="E71" s="194"/>
    </row>
    <row r="73" spans="1:5" ht="24.75" customHeight="1" x14ac:dyDescent="0.25"/>
    <row r="74" spans="1:5" ht="18.75" customHeight="1" x14ac:dyDescent="0.25">
      <c r="A74" s="106" t="s">
        <v>244</v>
      </c>
    </row>
    <row r="75" spans="1:5" ht="15.75" customHeight="1" x14ac:dyDescent="0.25">
      <c r="A75" s="107" t="s">
        <v>251</v>
      </c>
    </row>
    <row r="76" spans="1:5" ht="10.5" customHeight="1" x14ac:dyDescent="0.25">
      <c r="B76" s="110"/>
      <c r="D76" s="110" t="s">
        <v>26</v>
      </c>
    </row>
    <row r="78" spans="1:5" x14ac:dyDescent="0.25">
      <c r="A78" s="106" t="s">
        <v>245</v>
      </c>
    </row>
    <row r="79" spans="1:5" ht="10.5" customHeight="1" x14ac:dyDescent="0.25">
      <c r="B79" s="110"/>
      <c r="D79" s="110" t="s">
        <v>26</v>
      </c>
    </row>
    <row r="80" spans="1:5" ht="11.25" customHeight="1" x14ac:dyDescent="0.25"/>
  </sheetData>
  <mergeCells count="10">
    <mergeCell ref="A69:E69"/>
    <mergeCell ref="A70:E70"/>
    <mergeCell ref="A71:E71"/>
    <mergeCell ref="A68:E68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6" zoomScaleNormal="100" workbookViewId="0">
      <selection activeCell="A6" sqref="A1:XFD1048576"/>
    </sheetView>
  </sheetViews>
  <sheetFormatPr defaultRowHeight="15" x14ac:dyDescent="0.25"/>
  <cols>
    <col min="1" max="1" width="12.5703125" style="76" customWidth="1"/>
    <col min="2" max="2" width="14.5703125" style="76" customWidth="1"/>
    <col min="3" max="3" width="19.5703125" style="76" customWidth="1"/>
    <col min="4" max="4" width="14.42578125" style="76" customWidth="1"/>
    <col min="5" max="5" width="18.28515625" style="76" customWidth="1"/>
    <col min="6" max="6" width="16.28515625" style="76" customWidth="1"/>
    <col min="7" max="16384" width="9.140625" style="76"/>
  </cols>
  <sheetData>
    <row r="1" spans="1:19" s="47" customFormat="1" ht="35.25" customHeight="1" x14ac:dyDescent="0.3">
      <c r="A1" s="174" t="s">
        <v>253</v>
      </c>
      <c r="B1" s="174"/>
      <c r="C1" s="174"/>
      <c r="D1" s="174"/>
      <c r="E1" s="174"/>
      <c r="F1" s="174"/>
    </row>
    <row r="2" spans="1:19" s="47" customFormat="1" x14ac:dyDescent="0.25">
      <c r="A2" s="48"/>
      <c r="B2" s="48"/>
      <c r="C2" s="48"/>
      <c r="D2" s="48"/>
      <c r="E2" s="48"/>
      <c r="F2" s="48"/>
    </row>
    <row r="3" spans="1:19" s="47" customFormat="1" ht="19.5" customHeight="1" x14ac:dyDescent="0.25">
      <c r="A3" s="49" t="s">
        <v>254</v>
      </c>
      <c r="B3" s="49"/>
      <c r="C3" s="49"/>
      <c r="D3" s="49"/>
      <c r="E3" s="49"/>
      <c r="F3" s="50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</row>
    <row r="4" spans="1:19" s="47" customFormat="1" ht="19.5" customHeight="1" x14ac:dyDescent="0.25">
      <c r="A4" s="49"/>
      <c r="B4" s="49"/>
      <c r="C4" s="49"/>
      <c r="D4" s="49"/>
      <c r="E4" s="49"/>
      <c r="F4" s="50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</row>
    <row r="5" spans="1:19" s="47" customFormat="1" ht="36.75" customHeight="1" x14ac:dyDescent="0.25">
      <c r="A5" s="175" t="s">
        <v>129</v>
      </c>
      <c r="B5" s="175"/>
      <c r="C5" s="175"/>
      <c r="D5" s="175"/>
      <c r="E5" s="175"/>
      <c r="F5" s="175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</row>
    <row r="6" spans="1:19" s="61" customFormat="1" ht="27.75" customHeight="1" x14ac:dyDescent="0.25">
      <c r="A6" s="91" t="s">
        <v>130</v>
      </c>
      <c r="B6" s="91">
        <v>3</v>
      </c>
      <c r="C6" s="91" t="s">
        <v>131</v>
      </c>
      <c r="D6" s="121">
        <v>1234.0899999999999</v>
      </c>
      <c r="E6" s="91" t="s">
        <v>132</v>
      </c>
      <c r="F6" s="93">
        <v>765.3</v>
      </c>
      <c r="G6" s="52"/>
      <c r="H6" s="54"/>
      <c r="I6" s="55"/>
      <c r="J6" s="56"/>
      <c r="K6" s="118"/>
      <c r="L6" s="58"/>
      <c r="M6" s="58"/>
      <c r="N6" s="58"/>
      <c r="O6" s="58"/>
      <c r="P6" s="59"/>
      <c r="Q6" s="176"/>
      <c r="R6" s="177"/>
      <c r="S6" s="60"/>
    </row>
    <row r="7" spans="1:19" s="63" customFormat="1" ht="32.25" customHeight="1" x14ac:dyDescent="0.25">
      <c r="A7" s="91" t="s">
        <v>133</v>
      </c>
      <c r="B7" s="91">
        <v>2</v>
      </c>
      <c r="C7" s="91" t="s">
        <v>134</v>
      </c>
      <c r="D7" s="121">
        <v>0</v>
      </c>
      <c r="E7" s="91" t="s">
        <v>135</v>
      </c>
      <c r="F7" s="93">
        <v>510.2</v>
      </c>
      <c r="G7" s="52"/>
      <c r="H7" s="54"/>
      <c r="I7" s="55"/>
      <c r="J7" s="56"/>
      <c r="K7" s="118"/>
      <c r="L7" s="58"/>
      <c r="M7" s="58"/>
      <c r="N7" s="58"/>
      <c r="O7" s="58"/>
      <c r="P7" s="59"/>
      <c r="Q7" s="176"/>
      <c r="R7" s="178"/>
      <c r="S7" s="62"/>
    </row>
    <row r="8" spans="1:19" s="63" customFormat="1" ht="33.75" customHeight="1" x14ac:dyDescent="0.25">
      <c r="A8" s="91" t="s">
        <v>136</v>
      </c>
      <c r="B8" s="91">
        <v>18</v>
      </c>
      <c r="C8" s="91" t="s">
        <v>137</v>
      </c>
      <c r="D8" s="93">
        <v>122.4</v>
      </c>
      <c r="E8" s="91" t="s">
        <v>138</v>
      </c>
      <c r="F8" s="93">
        <v>126.3</v>
      </c>
      <c r="G8" s="52"/>
      <c r="H8" s="54"/>
      <c r="I8" s="55"/>
      <c r="J8" s="56"/>
      <c r="K8" s="118"/>
      <c r="L8" s="58"/>
      <c r="M8" s="58"/>
      <c r="N8" s="58"/>
      <c r="O8" s="58"/>
      <c r="P8" s="59"/>
      <c r="Q8" s="176"/>
      <c r="R8" s="177"/>
      <c r="S8" s="62"/>
    </row>
    <row r="9" spans="1:19" s="63" customFormat="1" ht="33.75" customHeight="1" x14ac:dyDescent="0.25">
      <c r="A9" s="53"/>
      <c r="B9" s="56"/>
      <c r="C9" s="53"/>
      <c r="D9" s="64"/>
      <c r="E9" s="56"/>
      <c r="F9" s="65"/>
      <c r="G9" s="52"/>
      <c r="H9" s="54"/>
      <c r="I9" s="55"/>
      <c r="J9" s="56"/>
      <c r="K9" s="118"/>
      <c r="L9" s="58"/>
      <c r="M9" s="58"/>
      <c r="N9" s="58"/>
      <c r="O9" s="58"/>
      <c r="P9" s="52"/>
      <c r="Q9" s="118"/>
      <c r="R9" s="119"/>
      <c r="S9" s="52"/>
    </row>
    <row r="10" spans="1:19" s="69" customFormat="1" ht="15" customHeight="1" thickBot="1" x14ac:dyDescent="0.3">
      <c r="A10" s="67"/>
      <c r="B10" s="67"/>
      <c r="C10" s="67"/>
      <c r="D10" s="67"/>
      <c r="E10" s="67"/>
      <c r="F10" s="120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</row>
    <row r="11" spans="1:19" s="69" customFormat="1" ht="30" customHeight="1" x14ac:dyDescent="0.25">
      <c r="A11" s="171" t="s">
        <v>139</v>
      </c>
      <c r="B11" s="172"/>
      <c r="C11" s="172"/>
      <c r="D11" s="172"/>
      <c r="E11" s="173"/>
      <c r="F11" s="70" t="s">
        <v>140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19" s="99" customFormat="1" ht="30" customHeight="1" x14ac:dyDescent="0.25">
      <c r="A12" s="179" t="s">
        <v>141</v>
      </c>
      <c r="B12" s="180"/>
      <c r="C12" s="180"/>
      <c r="D12" s="180"/>
      <c r="E12" s="181"/>
      <c r="F12" s="97">
        <v>-115817.12</v>
      </c>
      <c r="G12" s="98"/>
    </row>
    <row r="13" spans="1:19" s="99" customFormat="1" ht="30" customHeight="1" x14ac:dyDescent="0.25">
      <c r="A13" s="179" t="s">
        <v>142</v>
      </c>
      <c r="B13" s="180"/>
      <c r="C13" s="180"/>
      <c r="D13" s="180"/>
      <c r="E13" s="181"/>
      <c r="F13" s="97">
        <v>47469.25999999998</v>
      </c>
    </row>
    <row r="14" spans="1:19" s="99" customFormat="1" ht="30" customHeight="1" x14ac:dyDescent="0.25">
      <c r="A14" s="179" t="s">
        <v>143</v>
      </c>
      <c r="B14" s="180"/>
      <c r="C14" s="180"/>
      <c r="D14" s="180"/>
      <c r="E14" s="181"/>
      <c r="F14" s="100">
        <f>SUM(F15:F17)</f>
        <v>187535.28</v>
      </c>
    </row>
    <row r="15" spans="1:19" s="69" customFormat="1" ht="27" customHeight="1" x14ac:dyDescent="0.25">
      <c r="A15" s="185" t="s">
        <v>144</v>
      </c>
      <c r="B15" s="186"/>
      <c r="C15" s="186"/>
      <c r="D15" s="186"/>
      <c r="E15" s="187"/>
      <c r="F15" s="72">
        <f>187335.28+200</f>
        <v>187535.28</v>
      </c>
    </row>
    <row r="16" spans="1:19" s="69" customFormat="1" ht="24.75" hidden="1" customHeight="1" x14ac:dyDescent="0.25">
      <c r="A16" s="185" t="s">
        <v>145</v>
      </c>
      <c r="B16" s="186"/>
      <c r="C16" s="186"/>
      <c r="D16" s="186"/>
      <c r="E16" s="187"/>
      <c r="F16" s="72"/>
    </row>
    <row r="17" spans="1:19" s="69" customFormat="1" ht="30" hidden="1" customHeight="1" x14ac:dyDescent="0.25">
      <c r="A17" s="185" t="s">
        <v>146</v>
      </c>
      <c r="B17" s="186"/>
      <c r="C17" s="186"/>
      <c r="D17" s="186"/>
      <c r="E17" s="187"/>
      <c r="F17" s="72"/>
    </row>
    <row r="18" spans="1:19" s="99" customFormat="1" ht="30" customHeight="1" x14ac:dyDescent="0.25">
      <c r="A18" s="179" t="s">
        <v>147</v>
      </c>
      <c r="B18" s="180"/>
      <c r="C18" s="180"/>
      <c r="D18" s="180"/>
      <c r="E18" s="181"/>
      <c r="F18" s="100">
        <f>SUM(F19:F21)</f>
        <v>176108.9</v>
      </c>
    </row>
    <row r="19" spans="1:19" s="69" customFormat="1" ht="29.25" customHeight="1" x14ac:dyDescent="0.25">
      <c r="A19" s="185" t="s">
        <v>144</v>
      </c>
      <c r="B19" s="186"/>
      <c r="C19" s="186"/>
      <c r="D19" s="186"/>
      <c r="E19" s="187"/>
      <c r="F19" s="72">
        <f>175908.9+200</f>
        <v>176108.9</v>
      </c>
    </row>
    <row r="20" spans="1:19" s="69" customFormat="1" ht="30" hidden="1" customHeight="1" x14ac:dyDescent="0.25">
      <c r="A20" s="185" t="s">
        <v>145</v>
      </c>
      <c r="B20" s="186"/>
      <c r="C20" s="186"/>
      <c r="D20" s="186"/>
      <c r="E20" s="187"/>
      <c r="F20" s="72"/>
    </row>
    <row r="21" spans="1:19" s="73" customFormat="1" ht="30" hidden="1" customHeight="1" x14ac:dyDescent="0.2">
      <c r="A21" s="185" t="s">
        <v>146</v>
      </c>
      <c r="B21" s="186"/>
      <c r="C21" s="186"/>
      <c r="D21" s="186"/>
      <c r="E21" s="187"/>
      <c r="F21" s="72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</row>
    <row r="22" spans="1:19" s="73" customFormat="1" ht="30" customHeight="1" x14ac:dyDescent="0.2">
      <c r="A22" s="179" t="s">
        <v>274</v>
      </c>
      <c r="B22" s="180"/>
      <c r="C22" s="180"/>
      <c r="D22" s="180"/>
      <c r="E22" s="181"/>
      <c r="F22" s="100">
        <f>3416.67+178.63+831.75</f>
        <v>4427.05</v>
      </c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</row>
    <row r="23" spans="1:19" s="101" customFormat="1" ht="30" customHeight="1" x14ac:dyDescent="0.25">
      <c r="A23" s="179" t="s">
        <v>148</v>
      </c>
      <c r="B23" s="180"/>
      <c r="C23" s="180"/>
      <c r="D23" s="180"/>
      <c r="E23" s="181"/>
      <c r="F23" s="100">
        <f>F12+F18+F22</f>
        <v>64718.83</v>
      </c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</row>
    <row r="24" spans="1:19" s="101" customFormat="1" ht="30" customHeight="1" x14ac:dyDescent="0.25">
      <c r="A24" s="179" t="s">
        <v>149</v>
      </c>
      <c r="B24" s="180"/>
      <c r="C24" s="180"/>
      <c r="D24" s="180"/>
      <c r="E24" s="181"/>
      <c r="F24" s="100">
        <f>Лист1!E64</f>
        <v>164291.31399999995</v>
      </c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</row>
    <row r="25" spans="1:19" s="101" customFormat="1" ht="30" customHeight="1" x14ac:dyDescent="0.25">
      <c r="A25" s="179" t="s">
        <v>150</v>
      </c>
      <c r="B25" s="180"/>
      <c r="C25" s="180"/>
      <c r="D25" s="180"/>
      <c r="E25" s="181"/>
      <c r="F25" s="100">
        <f>F23-F24</f>
        <v>-99572.483999999953</v>
      </c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</row>
    <row r="26" spans="1:19" s="101" customFormat="1" ht="30" customHeight="1" x14ac:dyDescent="0.25">
      <c r="A26" s="179" t="s">
        <v>151</v>
      </c>
      <c r="B26" s="180"/>
      <c r="C26" s="180"/>
      <c r="D26" s="180"/>
      <c r="E26" s="181"/>
      <c r="F26" s="97">
        <f>F13+F14-F18</f>
        <v>58895.639999999985</v>
      </c>
      <c r="G26" s="99"/>
      <c r="H26" s="99"/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</row>
    <row r="27" spans="1:19" s="73" customFormat="1" ht="11.45" customHeight="1" x14ac:dyDescent="0.25">
      <c r="A27" s="74"/>
      <c r="B27" s="74"/>
      <c r="C27" s="74"/>
      <c r="D27" s="74"/>
      <c r="E27" s="74"/>
      <c r="F27" s="74"/>
    </row>
    <row r="28" spans="1:19" s="75" customFormat="1" ht="64.5" customHeight="1" x14ac:dyDescent="0.2">
      <c r="A28" s="188" t="s">
        <v>152</v>
      </c>
      <c r="B28" s="188"/>
      <c r="C28" s="188"/>
      <c r="D28" s="188"/>
    </row>
    <row r="29" spans="1:19" s="47" customFormat="1" ht="21.75" customHeight="1" x14ac:dyDescent="0.25">
      <c r="A29" s="189" t="s">
        <v>153</v>
      </c>
      <c r="B29" s="189"/>
      <c r="C29" s="189"/>
      <c r="D29" s="189"/>
    </row>
    <row r="30" spans="1:19" s="47" customFormat="1" ht="22.5" customHeight="1" x14ac:dyDescent="0.25">
      <c r="A30" s="188" t="s">
        <v>42</v>
      </c>
      <c r="B30" s="188"/>
      <c r="C30" s="188"/>
      <c r="D30" s="188"/>
    </row>
    <row r="31" spans="1:19" s="47" customFormat="1" ht="22.5" customHeight="1" x14ac:dyDescent="0.25">
      <c r="A31" s="188" t="s">
        <v>43</v>
      </c>
      <c r="B31" s="188"/>
      <c r="C31" s="188"/>
      <c r="D31" s="48"/>
    </row>
  </sheetData>
  <mergeCells count="25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1:C31"/>
    <mergeCell ref="A18:E18"/>
    <mergeCell ref="A19:E19"/>
    <mergeCell ref="A20:E20"/>
    <mergeCell ref="A21:E21"/>
    <mergeCell ref="A23:E23"/>
    <mergeCell ref="A24:E24"/>
    <mergeCell ref="A22:E22"/>
    <mergeCell ref="A25:E25"/>
    <mergeCell ref="A26:E26"/>
    <mergeCell ref="A28:D28"/>
    <mergeCell ref="A29:D29"/>
    <mergeCell ref="A30:D30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9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4.85546875" style="122" customWidth="1"/>
    <col min="2" max="2" width="13.85546875" style="122" customWidth="1"/>
    <col min="3" max="3" width="13.140625" style="122" customWidth="1"/>
    <col min="4" max="4" width="13.85546875" style="122" customWidth="1"/>
    <col min="5" max="5" width="14.7109375" style="122" customWidth="1"/>
    <col min="6" max="255" width="8.140625" style="122" customWidth="1"/>
    <col min="256" max="256" width="8.7109375" style="123" customWidth="1"/>
    <col min="257" max="257" width="31.5703125" style="123" customWidth="1"/>
    <col min="258" max="258" width="13.85546875" style="123" customWidth="1"/>
    <col min="259" max="259" width="19.140625" style="123" customWidth="1"/>
    <col min="260" max="260" width="17.5703125" style="123" customWidth="1"/>
    <col min="261" max="261" width="14.7109375" style="123" customWidth="1"/>
    <col min="262" max="511" width="8.140625" style="123" customWidth="1"/>
    <col min="512" max="512" width="8.7109375" style="123" customWidth="1"/>
    <col min="513" max="513" width="31.5703125" style="123" customWidth="1"/>
    <col min="514" max="514" width="13.85546875" style="123" customWidth="1"/>
    <col min="515" max="515" width="19.140625" style="123" customWidth="1"/>
    <col min="516" max="516" width="17.5703125" style="123" customWidth="1"/>
    <col min="517" max="517" width="14.7109375" style="123" customWidth="1"/>
    <col min="518" max="767" width="8.140625" style="123" customWidth="1"/>
    <col min="768" max="768" width="8.7109375" style="123" customWidth="1"/>
    <col min="769" max="769" width="31.5703125" style="123" customWidth="1"/>
    <col min="770" max="770" width="13.85546875" style="123" customWidth="1"/>
    <col min="771" max="771" width="19.140625" style="123" customWidth="1"/>
    <col min="772" max="772" width="17.5703125" style="123" customWidth="1"/>
    <col min="773" max="773" width="14.7109375" style="123" customWidth="1"/>
    <col min="774" max="1023" width="8.140625" style="123" customWidth="1"/>
    <col min="1024" max="1024" width="8.7109375" style="123" customWidth="1"/>
    <col min="1025" max="1025" width="31.5703125" style="123" customWidth="1"/>
    <col min="1026" max="1026" width="13.85546875" style="123" customWidth="1"/>
    <col min="1027" max="1027" width="19.140625" style="123" customWidth="1"/>
    <col min="1028" max="1028" width="17.5703125" style="123" customWidth="1"/>
    <col min="1029" max="1029" width="14.7109375" style="123" customWidth="1"/>
    <col min="1030" max="1279" width="8.140625" style="123" customWidth="1"/>
    <col min="1280" max="1280" width="8.7109375" style="123" customWidth="1"/>
    <col min="1281" max="1281" width="31.5703125" style="123" customWidth="1"/>
    <col min="1282" max="1282" width="13.85546875" style="123" customWidth="1"/>
    <col min="1283" max="1283" width="19.140625" style="123" customWidth="1"/>
    <col min="1284" max="1284" width="17.5703125" style="123" customWidth="1"/>
    <col min="1285" max="1285" width="14.7109375" style="123" customWidth="1"/>
    <col min="1286" max="1535" width="8.140625" style="123" customWidth="1"/>
    <col min="1536" max="1536" width="8.7109375" style="123" customWidth="1"/>
    <col min="1537" max="1537" width="31.5703125" style="123" customWidth="1"/>
    <col min="1538" max="1538" width="13.85546875" style="123" customWidth="1"/>
    <col min="1539" max="1539" width="19.140625" style="123" customWidth="1"/>
    <col min="1540" max="1540" width="17.5703125" style="123" customWidth="1"/>
    <col min="1541" max="1541" width="14.7109375" style="123" customWidth="1"/>
    <col min="1542" max="1791" width="8.140625" style="123" customWidth="1"/>
    <col min="1792" max="1792" width="8.7109375" style="123" customWidth="1"/>
    <col min="1793" max="1793" width="31.5703125" style="123" customWidth="1"/>
    <col min="1794" max="1794" width="13.85546875" style="123" customWidth="1"/>
    <col min="1795" max="1795" width="19.140625" style="123" customWidth="1"/>
    <col min="1796" max="1796" width="17.5703125" style="123" customWidth="1"/>
    <col min="1797" max="1797" width="14.7109375" style="123" customWidth="1"/>
    <col min="1798" max="2047" width="8.140625" style="123" customWidth="1"/>
    <col min="2048" max="2048" width="8.7109375" style="123" customWidth="1"/>
    <col min="2049" max="2049" width="31.5703125" style="123" customWidth="1"/>
    <col min="2050" max="2050" width="13.85546875" style="123" customWidth="1"/>
    <col min="2051" max="2051" width="19.140625" style="123" customWidth="1"/>
    <col min="2052" max="2052" width="17.5703125" style="123" customWidth="1"/>
    <col min="2053" max="2053" width="14.7109375" style="123" customWidth="1"/>
    <col min="2054" max="2303" width="8.140625" style="123" customWidth="1"/>
    <col min="2304" max="2304" width="8.7109375" style="123" customWidth="1"/>
    <col min="2305" max="2305" width="31.5703125" style="123" customWidth="1"/>
    <col min="2306" max="2306" width="13.85546875" style="123" customWidth="1"/>
    <col min="2307" max="2307" width="19.140625" style="123" customWidth="1"/>
    <col min="2308" max="2308" width="17.5703125" style="123" customWidth="1"/>
    <col min="2309" max="2309" width="14.7109375" style="123" customWidth="1"/>
    <col min="2310" max="2559" width="8.140625" style="123" customWidth="1"/>
    <col min="2560" max="2560" width="8.7109375" style="123" customWidth="1"/>
    <col min="2561" max="2561" width="31.5703125" style="123" customWidth="1"/>
    <col min="2562" max="2562" width="13.85546875" style="123" customWidth="1"/>
    <col min="2563" max="2563" width="19.140625" style="123" customWidth="1"/>
    <col min="2564" max="2564" width="17.5703125" style="123" customWidth="1"/>
    <col min="2565" max="2565" width="14.7109375" style="123" customWidth="1"/>
    <col min="2566" max="2815" width="8.140625" style="123" customWidth="1"/>
    <col min="2816" max="2816" width="8.7109375" style="123" customWidth="1"/>
    <col min="2817" max="2817" width="31.5703125" style="123" customWidth="1"/>
    <col min="2818" max="2818" width="13.85546875" style="123" customWidth="1"/>
    <col min="2819" max="2819" width="19.140625" style="123" customWidth="1"/>
    <col min="2820" max="2820" width="17.5703125" style="123" customWidth="1"/>
    <col min="2821" max="2821" width="14.7109375" style="123" customWidth="1"/>
    <col min="2822" max="3071" width="8.140625" style="123" customWidth="1"/>
    <col min="3072" max="3072" width="8.7109375" style="123" customWidth="1"/>
    <col min="3073" max="3073" width="31.5703125" style="123" customWidth="1"/>
    <col min="3074" max="3074" width="13.85546875" style="123" customWidth="1"/>
    <col min="3075" max="3075" width="19.140625" style="123" customWidth="1"/>
    <col min="3076" max="3076" width="17.5703125" style="123" customWidth="1"/>
    <col min="3077" max="3077" width="14.7109375" style="123" customWidth="1"/>
    <col min="3078" max="3327" width="8.140625" style="123" customWidth="1"/>
    <col min="3328" max="3328" width="8.7109375" style="123" customWidth="1"/>
    <col min="3329" max="3329" width="31.5703125" style="123" customWidth="1"/>
    <col min="3330" max="3330" width="13.85546875" style="123" customWidth="1"/>
    <col min="3331" max="3331" width="19.140625" style="123" customWidth="1"/>
    <col min="3332" max="3332" width="17.5703125" style="123" customWidth="1"/>
    <col min="3333" max="3333" width="14.7109375" style="123" customWidth="1"/>
    <col min="3334" max="3583" width="8.140625" style="123" customWidth="1"/>
    <col min="3584" max="3584" width="8.7109375" style="123" customWidth="1"/>
    <col min="3585" max="3585" width="31.5703125" style="123" customWidth="1"/>
    <col min="3586" max="3586" width="13.85546875" style="123" customWidth="1"/>
    <col min="3587" max="3587" width="19.140625" style="123" customWidth="1"/>
    <col min="3588" max="3588" width="17.5703125" style="123" customWidth="1"/>
    <col min="3589" max="3589" width="14.7109375" style="123" customWidth="1"/>
    <col min="3590" max="3839" width="8.140625" style="123" customWidth="1"/>
    <col min="3840" max="3840" width="8.7109375" style="123" customWidth="1"/>
    <col min="3841" max="3841" width="31.5703125" style="123" customWidth="1"/>
    <col min="3842" max="3842" width="13.85546875" style="123" customWidth="1"/>
    <col min="3843" max="3843" width="19.140625" style="123" customWidth="1"/>
    <col min="3844" max="3844" width="17.5703125" style="123" customWidth="1"/>
    <col min="3845" max="3845" width="14.7109375" style="123" customWidth="1"/>
    <col min="3846" max="4095" width="8.140625" style="123" customWidth="1"/>
    <col min="4096" max="4096" width="8.7109375" style="123" customWidth="1"/>
    <col min="4097" max="4097" width="31.5703125" style="123" customWidth="1"/>
    <col min="4098" max="4098" width="13.85546875" style="123" customWidth="1"/>
    <col min="4099" max="4099" width="19.140625" style="123" customWidth="1"/>
    <col min="4100" max="4100" width="17.5703125" style="123" customWidth="1"/>
    <col min="4101" max="4101" width="14.7109375" style="123" customWidth="1"/>
    <col min="4102" max="4351" width="8.140625" style="123" customWidth="1"/>
    <col min="4352" max="4352" width="8.7109375" style="123" customWidth="1"/>
    <col min="4353" max="4353" width="31.5703125" style="123" customWidth="1"/>
    <col min="4354" max="4354" width="13.85546875" style="123" customWidth="1"/>
    <col min="4355" max="4355" width="19.140625" style="123" customWidth="1"/>
    <col min="4356" max="4356" width="17.5703125" style="123" customWidth="1"/>
    <col min="4357" max="4357" width="14.7109375" style="123" customWidth="1"/>
    <col min="4358" max="4607" width="8.140625" style="123" customWidth="1"/>
    <col min="4608" max="4608" width="8.7109375" style="123" customWidth="1"/>
    <col min="4609" max="4609" width="31.5703125" style="123" customWidth="1"/>
    <col min="4610" max="4610" width="13.85546875" style="123" customWidth="1"/>
    <col min="4611" max="4611" width="19.140625" style="123" customWidth="1"/>
    <col min="4612" max="4612" width="17.5703125" style="123" customWidth="1"/>
    <col min="4613" max="4613" width="14.7109375" style="123" customWidth="1"/>
    <col min="4614" max="4863" width="8.140625" style="123" customWidth="1"/>
    <col min="4864" max="4864" width="8.7109375" style="123" customWidth="1"/>
    <col min="4865" max="4865" width="31.5703125" style="123" customWidth="1"/>
    <col min="4866" max="4866" width="13.85546875" style="123" customWidth="1"/>
    <col min="4867" max="4867" width="19.140625" style="123" customWidth="1"/>
    <col min="4868" max="4868" width="17.5703125" style="123" customWidth="1"/>
    <col min="4869" max="4869" width="14.7109375" style="123" customWidth="1"/>
    <col min="4870" max="5119" width="8.140625" style="123" customWidth="1"/>
    <col min="5120" max="5120" width="8.7109375" style="123" customWidth="1"/>
    <col min="5121" max="5121" width="31.5703125" style="123" customWidth="1"/>
    <col min="5122" max="5122" width="13.85546875" style="123" customWidth="1"/>
    <col min="5123" max="5123" width="19.140625" style="123" customWidth="1"/>
    <col min="5124" max="5124" width="17.5703125" style="123" customWidth="1"/>
    <col min="5125" max="5125" width="14.7109375" style="123" customWidth="1"/>
    <col min="5126" max="5375" width="8.140625" style="123" customWidth="1"/>
    <col min="5376" max="5376" width="8.7109375" style="123" customWidth="1"/>
    <col min="5377" max="5377" width="31.5703125" style="123" customWidth="1"/>
    <col min="5378" max="5378" width="13.85546875" style="123" customWidth="1"/>
    <col min="5379" max="5379" width="19.140625" style="123" customWidth="1"/>
    <col min="5380" max="5380" width="17.5703125" style="123" customWidth="1"/>
    <col min="5381" max="5381" width="14.7109375" style="123" customWidth="1"/>
    <col min="5382" max="5631" width="8.140625" style="123" customWidth="1"/>
    <col min="5632" max="5632" width="8.7109375" style="123" customWidth="1"/>
    <col min="5633" max="5633" width="31.5703125" style="123" customWidth="1"/>
    <col min="5634" max="5634" width="13.85546875" style="123" customWidth="1"/>
    <col min="5635" max="5635" width="19.140625" style="123" customWidth="1"/>
    <col min="5636" max="5636" width="17.5703125" style="123" customWidth="1"/>
    <col min="5637" max="5637" width="14.7109375" style="123" customWidth="1"/>
    <col min="5638" max="5887" width="8.140625" style="123" customWidth="1"/>
    <col min="5888" max="5888" width="8.7109375" style="123" customWidth="1"/>
    <col min="5889" max="5889" width="31.5703125" style="123" customWidth="1"/>
    <col min="5890" max="5890" width="13.85546875" style="123" customWidth="1"/>
    <col min="5891" max="5891" width="19.140625" style="123" customWidth="1"/>
    <col min="5892" max="5892" width="17.5703125" style="123" customWidth="1"/>
    <col min="5893" max="5893" width="14.7109375" style="123" customWidth="1"/>
    <col min="5894" max="6143" width="8.140625" style="123" customWidth="1"/>
    <col min="6144" max="6144" width="8.7109375" style="123" customWidth="1"/>
    <col min="6145" max="6145" width="31.5703125" style="123" customWidth="1"/>
    <col min="6146" max="6146" width="13.85546875" style="123" customWidth="1"/>
    <col min="6147" max="6147" width="19.140625" style="123" customWidth="1"/>
    <col min="6148" max="6148" width="17.5703125" style="123" customWidth="1"/>
    <col min="6149" max="6149" width="14.7109375" style="123" customWidth="1"/>
    <col min="6150" max="6399" width="8.140625" style="123" customWidth="1"/>
    <col min="6400" max="6400" width="8.7109375" style="123" customWidth="1"/>
    <col min="6401" max="6401" width="31.5703125" style="123" customWidth="1"/>
    <col min="6402" max="6402" width="13.85546875" style="123" customWidth="1"/>
    <col min="6403" max="6403" width="19.140625" style="123" customWidth="1"/>
    <col min="6404" max="6404" width="17.5703125" style="123" customWidth="1"/>
    <col min="6405" max="6405" width="14.7109375" style="123" customWidth="1"/>
    <col min="6406" max="6655" width="8.140625" style="123" customWidth="1"/>
    <col min="6656" max="6656" width="8.7109375" style="123" customWidth="1"/>
    <col min="6657" max="6657" width="31.5703125" style="123" customWidth="1"/>
    <col min="6658" max="6658" width="13.85546875" style="123" customWidth="1"/>
    <col min="6659" max="6659" width="19.140625" style="123" customWidth="1"/>
    <col min="6660" max="6660" width="17.5703125" style="123" customWidth="1"/>
    <col min="6661" max="6661" width="14.7109375" style="123" customWidth="1"/>
    <col min="6662" max="6911" width="8.140625" style="123" customWidth="1"/>
    <col min="6912" max="6912" width="8.7109375" style="123" customWidth="1"/>
    <col min="6913" max="6913" width="31.5703125" style="123" customWidth="1"/>
    <col min="6914" max="6914" width="13.85546875" style="123" customWidth="1"/>
    <col min="6915" max="6915" width="19.140625" style="123" customWidth="1"/>
    <col min="6916" max="6916" width="17.5703125" style="123" customWidth="1"/>
    <col min="6917" max="6917" width="14.7109375" style="123" customWidth="1"/>
    <col min="6918" max="7167" width="8.140625" style="123" customWidth="1"/>
    <col min="7168" max="7168" width="8.7109375" style="123" customWidth="1"/>
    <col min="7169" max="7169" width="31.5703125" style="123" customWidth="1"/>
    <col min="7170" max="7170" width="13.85546875" style="123" customWidth="1"/>
    <col min="7171" max="7171" width="19.140625" style="123" customWidth="1"/>
    <col min="7172" max="7172" width="17.5703125" style="123" customWidth="1"/>
    <col min="7173" max="7173" width="14.7109375" style="123" customWidth="1"/>
    <col min="7174" max="7423" width="8.140625" style="123" customWidth="1"/>
    <col min="7424" max="7424" width="8.7109375" style="123" customWidth="1"/>
    <col min="7425" max="7425" width="31.5703125" style="123" customWidth="1"/>
    <col min="7426" max="7426" width="13.85546875" style="123" customWidth="1"/>
    <col min="7427" max="7427" width="19.140625" style="123" customWidth="1"/>
    <col min="7428" max="7428" width="17.5703125" style="123" customWidth="1"/>
    <col min="7429" max="7429" width="14.7109375" style="123" customWidth="1"/>
    <col min="7430" max="7679" width="8.140625" style="123" customWidth="1"/>
    <col min="7680" max="7680" width="8.7109375" style="123" customWidth="1"/>
    <col min="7681" max="7681" width="31.5703125" style="123" customWidth="1"/>
    <col min="7682" max="7682" width="13.85546875" style="123" customWidth="1"/>
    <col min="7683" max="7683" width="19.140625" style="123" customWidth="1"/>
    <col min="7684" max="7684" width="17.5703125" style="123" customWidth="1"/>
    <col min="7685" max="7685" width="14.7109375" style="123" customWidth="1"/>
    <col min="7686" max="7935" width="8.140625" style="123" customWidth="1"/>
    <col min="7936" max="7936" width="8.7109375" style="123" customWidth="1"/>
    <col min="7937" max="7937" width="31.5703125" style="123" customWidth="1"/>
    <col min="7938" max="7938" width="13.85546875" style="123" customWidth="1"/>
    <col min="7939" max="7939" width="19.140625" style="123" customWidth="1"/>
    <col min="7940" max="7940" width="17.5703125" style="123" customWidth="1"/>
    <col min="7941" max="7941" width="14.7109375" style="123" customWidth="1"/>
    <col min="7942" max="8191" width="8.140625" style="123" customWidth="1"/>
    <col min="8192" max="8192" width="8.7109375" style="123" customWidth="1"/>
    <col min="8193" max="8193" width="31.5703125" style="123" customWidth="1"/>
    <col min="8194" max="8194" width="13.85546875" style="123" customWidth="1"/>
    <col min="8195" max="8195" width="19.140625" style="123" customWidth="1"/>
    <col min="8196" max="8196" width="17.5703125" style="123" customWidth="1"/>
    <col min="8197" max="8197" width="14.7109375" style="123" customWidth="1"/>
    <col min="8198" max="8447" width="8.140625" style="123" customWidth="1"/>
    <col min="8448" max="8448" width="8.7109375" style="123" customWidth="1"/>
    <col min="8449" max="8449" width="31.5703125" style="123" customWidth="1"/>
    <col min="8450" max="8450" width="13.85546875" style="123" customWidth="1"/>
    <col min="8451" max="8451" width="19.140625" style="123" customWidth="1"/>
    <col min="8452" max="8452" width="17.5703125" style="123" customWidth="1"/>
    <col min="8453" max="8453" width="14.7109375" style="123" customWidth="1"/>
    <col min="8454" max="8703" width="8.140625" style="123" customWidth="1"/>
    <col min="8704" max="8704" width="8.7109375" style="123" customWidth="1"/>
    <col min="8705" max="8705" width="31.5703125" style="123" customWidth="1"/>
    <col min="8706" max="8706" width="13.85546875" style="123" customWidth="1"/>
    <col min="8707" max="8707" width="19.140625" style="123" customWidth="1"/>
    <col min="8708" max="8708" width="17.5703125" style="123" customWidth="1"/>
    <col min="8709" max="8709" width="14.7109375" style="123" customWidth="1"/>
    <col min="8710" max="8959" width="8.140625" style="123" customWidth="1"/>
    <col min="8960" max="8960" width="8.7109375" style="123" customWidth="1"/>
    <col min="8961" max="8961" width="31.5703125" style="123" customWidth="1"/>
    <col min="8962" max="8962" width="13.85546875" style="123" customWidth="1"/>
    <col min="8963" max="8963" width="19.140625" style="123" customWidth="1"/>
    <col min="8964" max="8964" width="17.5703125" style="123" customWidth="1"/>
    <col min="8965" max="8965" width="14.7109375" style="123" customWidth="1"/>
    <col min="8966" max="9215" width="8.140625" style="123" customWidth="1"/>
    <col min="9216" max="9216" width="8.7109375" style="123" customWidth="1"/>
    <col min="9217" max="9217" width="31.5703125" style="123" customWidth="1"/>
    <col min="9218" max="9218" width="13.85546875" style="123" customWidth="1"/>
    <col min="9219" max="9219" width="19.140625" style="123" customWidth="1"/>
    <col min="9220" max="9220" width="17.5703125" style="123" customWidth="1"/>
    <col min="9221" max="9221" width="14.7109375" style="123" customWidth="1"/>
    <col min="9222" max="9471" width="8.140625" style="123" customWidth="1"/>
    <col min="9472" max="9472" width="8.7109375" style="123" customWidth="1"/>
    <col min="9473" max="9473" width="31.5703125" style="123" customWidth="1"/>
    <col min="9474" max="9474" width="13.85546875" style="123" customWidth="1"/>
    <col min="9475" max="9475" width="19.140625" style="123" customWidth="1"/>
    <col min="9476" max="9476" width="17.5703125" style="123" customWidth="1"/>
    <col min="9477" max="9477" width="14.7109375" style="123" customWidth="1"/>
    <col min="9478" max="9727" width="8.140625" style="123" customWidth="1"/>
    <col min="9728" max="9728" width="8.7109375" style="123" customWidth="1"/>
    <col min="9729" max="9729" width="31.5703125" style="123" customWidth="1"/>
    <col min="9730" max="9730" width="13.85546875" style="123" customWidth="1"/>
    <col min="9731" max="9731" width="19.140625" style="123" customWidth="1"/>
    <col min="9732" max="9732" width="17.5703125" style="123" customWidth="1"/>
    <col min="9733" max="9733" width="14.7109375" style="123" customWidth="1"/>
    <col min="9734" max="9983" width="8.140625" style="123" customWidth="1"/>
    <col min="9984" max="9984" width="8.7109375" style="123" customWidth="1"/>
    <col min="9985" max="9985" width="31.5703125" style="123" customWidth="1"/>
    <col min="9986" max="9986" width="13.85546875" style="123" customWidth="1"/>
    <col min="9987" max="9987" width="19.140625" style="123" customWidth="1"/>
    <col min="9988" max="9988" width="17.5703125" style="123" customWidth="1"/>
    <col min="9989" max="9989" width="14.7109375" style="123" customWidth="1"/>
    <col min="9990" max="10239" width="8.140625" style="123" customWidth="1"/>
    <col min="10240" max="10240" width="8.7109375" style="123" customWidth="1"/>
    <col min="10241" max="10241" width="31.5703125" style="123" customWidth="1"/>
    <col min="10242" max="10242" width="13.85546875" style="123" customWidth="1"/>
    <col min="10243" max="10243" width="19.140625" style="123" customWidth="1"/>
    <col min="10244" max="10244" width="17.5703125" style="123" customWidth="1"/>
    <col min="10245" max="10245" width="14.7109375" style="123" customWidth="1"/>
    <col min="10246" max="10495" width="8.140625" style="123" customWidth="1"/>
    <col min="10496" max="10496" width="8.7109375" style="123" customWidth="1"/>
    <col min="10497" max="10497" width="31.5703125" style="123" customWidth="1"/>
    <col min="10498" max="10498" width="13.85546875" style="123" customWidth="1"/>
    <col min="10499" max="10499" width="19.140625" style="123" customWidth="1"/>
    <col min="10500" max="10500" width="17.5703125" style="123" customWidth="1"/>
    <col min="10501" max="10501" width="14.7109375" style="123" customWidth="1"/>
    <col min="10502" max="10751" width="8.140625" style="123" customWidth="1"/>
    <col min="10752" max="10752" width="8.7109375" style="123" customWidth="1"/>
    <col min="10753" max="10753" width="31.5703125" style="123" customWidth="1"/>
    <col min="10754" max="10754" width="13.85546875" style="123" customWidth="1"/>
    <col min="10755" max="10755" width="19.140625" style="123" customWidth="1"/>
    <col min="10756" max="10756" width="17.5703125" style="123" customWidth="1"/>
    <col min="10757" max="10757" width="14.7109375" style="123" customWidth="1"/>
    <col min="10758" max="11007" width="8.140625" style="123" customWidth="1"/>
    <col min="11008" max="11008" width="8.7109375" style="123" customWidth="1"/>
    <col min="11009" max="11009" width="31.5703125" style="123" customWidth="1"/>
    <col min="11010" max="11010" width="13.85546875" style="123" customWidth="1"/>
    <col min="11011" max="11011" width="19.140625" style="123" customWidth="1"/>
    <col min="11012" max="11012" width="17.5703125" style="123" customWidth="1"/>
    <col min="11013" max="11013" width="14.7109375" style="123" customWidth="1"/>
    <col min="11014" max="11263" width="8.140625" style="123" customWidth="1"/>
    <col min="11264" max="11264" width="8.7109375" style="123" customWidth="1"/>
    <col min="11265" max="11265" width="31.5703125" style="123" customWidth="1"/>
    <col min="11266" max="11266" width="13.85546875" style="123" customWidth="1"/>
    <col min="11267" max="11267" width="19.140625" style="123" customWidth="1"/>
    <col min="11268" max="11268" width="17.5703125" style="123" customWidth="1"/>
    <col min="11269" max="11269" width="14.7109375" style="123" customWidth="1"/>
    <col min="11270" max="11519" width="8.140625" style="123" customWidth="1"/>
    <col min="11520" max="11520" width="8.7109375" style="123" customWidth="1"/>
    <col min="11521" max="11521" width="31.5703125" style="123" customWidth="1"/>
    <col min="11522" max="11522" width="13.85546875" style="123" customWidth="1"/>
    <col min="11523" max="11523" width="19.140625" style="123" customWidth="1"/>
    <col min="11524" max="11524" width="17.5703125" style="123" customWidth="1"/>
    <col min="11525" max="11525" width="14.7109375" style="123" customWidth="1"/>
    <col min="11526" max="11775" width="8.140625" style="123" customWidth="1"/>
    <col min="11776" max="11776" width="8.7109375" style="123" customWidth="1"/>
    <col min="11777" max="11777" width="31.5703125" style="123" customWidth="1"/>
    <col min="11778" max="11778" width="13.85546875" style="123" customWidth="1"/>
    <col min="11779" max="11779" width="19.140625" style="123" customWidth="1"/>
    <col min="11780" max="11780" width="17.5703125" style="123" customWidth="1"/>
    <col min="11781" max="11781" width="14.7109375" style="123" customWidth="1"/>
    <col min="11782" max="12031" width="8.140625" style="123" customWidth="1"/>
    <col min="12032" max="12032" width="8.7109375" style="123" customWidth="1"/>
    <col min="12033" max="12033" width="31.5703125" style="123" customWidth="1"/>
    <col min="12034" max="12034" width="13.85546875" style="123" customWidth="1"/>
    <col min="12035" max="12035" width="19.140625" style="123" customWidth="1"/>
    <col min="12036" max="12036" width="17.5703125" style="123" customWidth="1"/>
    <col min="12037" max="12037" width="14.7109375" style="123" customWidth="1"/>
    <col min="12038" max="12287" width="8.140625" style="123" customWidth="1"/>
    <col min="12288" max="12288" width="8.7109375" style="123" customWidth="1"/>
    <col min="12289" max="12289" width="31.5703125" style="123" customWidth="1"/>
    <col min="12290" max="12290" width="13.85546875" style="123" customWidth="1"/>
    <col min="12291" max="12291" width="19.140625" style="123" customWidth="1"/>
    <col min="12292" max="12292" width="17.5703125" style="123" customWidth="1"/>
    <col min="12293" max="12293" width="14.7109375" style="123" customWidth="1"/>
    <col min="12294" max="12543" width="8.140625" style="123" customWidth="1"/>
    <col min="12544" max="12544" width="8.7109375" style="123" customWidth="1"/>
    <col min="12545" max="12545" width="31.5703125" style="123" customWidth="1"/>
    <col min="12546" max="12546" width="13.85546875" style="123" customWidth="1"/>
    <col min="12547" max="12547" width="19.140625" style="123" customWidth="1"/>
    <col min="12548" max="12548" width="17.5703125" style="123" customWidth="1"/>
    <col min="12549" max="12549" width="14.7109375" style="123" customWidth="1"/>
    <col min="12550" max="12799" width="8.140625" style="123" customWidth="1"/>
    <col min="12800" max="12800" width="8.7109375" style="123" customWidth="1"/>
    <col min="12801" max="12801" width="31.5703125" style="123" customWidth="1"/>
    <col min="12802" max="12802" width="13.85546875" style="123" customWidth="1"/>
    <col min="12803" max="12803" width="19.140625" style="123" customWidth="1"/>
    <col min="12804" max="12804" width="17.5703125" style="123" customWidth="1"/>
    <col min="12805" max="12805" width="14.7109375" style="123" customWidth="1"/>
    <col min="12806" max="13055" width="8.140625" style="123" customWidth="1"/>
    <col min="13056" max="13056" width="8.7109375" style="123" customWidth="1"/>
    <col min="13057" max="13057" width="31.5703125" style="123" customWidth="1"/>
    <col min="13058" max="13058" width="13.85546875" style="123" customWidth="1"/>
    <col min="13059" max="13059" width="19.140625" style="123" customWidth="1"/>
    <col min="13060" max="13060" width="17.5703125" style="123" customWidth="1"/>
    <col min="13061" max="13061" width="14.7109375" style="123" customWidth="1"/>
    <col min="13062" max="13311" width="8.140625" style="123" customWidth="1"/>
    <col min="13312" max="13312" width="8.7109375" style="123" customWidth="1"/>
    <col min="13313" max="13313" width="31.5703125" style="123" customWidth="1"/>
    <col min="13314" max="13314" width="13.85546875" style="123" customWidth="1"/>
    <col min="13315" max="13315" width="19.140625" style="123" customWidth="1"/>
    <col min="13316" max="13316" width="17.5703125" style="123" customWidth="1"/>
    <col min="13317" max="13317" width="14.7109375" style="123" customWidth="1"/>
    <col min="13318" max="13567" width="8.140625" style="123" customWidth="1"/>
    <col min="13568" max="13568" width="8.7109375" style="123" customWidth="1"/>
    <col min="13569" max="13569" width="31.5703125" style="123" customWidth="1"/>
    <col min="13570" max="13570" width="13.85546875" style="123" customWidth="1"/>
    <col min="13571" max="13571" width="19.140625" style="123" customWidth="1"/>
    <col min="13572" max="13572" width="17.5703125" style="123" customWidth="1"/>
    <col min="13573" max="13573" width="14.7109375" style="123" customWidth="1"/>
    <col min="13574" max="13823" width="8.140625" style="123" customWidth="1"/>
    <col min="13824" max="13824" width="8.7109375" style="123" customWidth="1"/>
    <col min="13825" max="13825" width="31.5703125" style="123" customWidth="1"/>
    <col min="13826" max="13826" width="13.85546875" style="123" customWidth="1"/>
    <col min="13827" max="13827" width="19.140625" style="123" customWidth="1"/>
    <col min="13828" max="13828" width="17.5703125" style="123" customWidth="1"/>
    <col min="13829" max="13829" width="14.7109375" style="123" customWidth="1"/>
    <col min="13830" max="14079" width="8.140625" style="123" customWidth="1"/>
    <col min="14080" max="14080" width="8.7109375" style="123" customWidth="1"/>
    <col min="14081" max="14081" width="31.5703125" style="123" customWidth="1"/>
    <col min="14082" max="14082" width="13.85546875" style="123" customWidth="1"/>
    <col min="14083" max="14083" width="19.140625" style="123" customWidth="1"/>
    <col min="14084" max="14084" width="17.5703125" style="123" customWidth="1"/>
    <col min="14085" max="14085" width="14.7109375" style="123" customWidth="1"/>
    <col min="14086" max="14335" width="8.140625" style="123" customWidth="1"/>
    <col min="14336" max="14336" width="8.7109375" style="123" customWidth="1"/>
    <col min="14337" max="14337" width="31.5703125" style="123" customWidth="1"/>
    <col min="14338" max="14338" width="13.85546875" style="123" customWidth="1"/>
    <col min="14339" max="14339" width="19.140625" style="123" customWidth="1"/>
    <col min="14340" max="14340" width="17.5703125" style="123" customWidth="1"/>
    <col min="14341" max="14341" width="14.7109375" style="123" customWidth="1"/>
    <col min="14342" max="14591" width="8.140625" style="123" customWidth="1"/>
    <col min="14592" max="14592" width="8.7109375" style="123" customWidth="1"/>
    <col min="14593" max="14593" width="31.5703125" style="123" customWidth="1"/>
    <col min="14594" max="14594" width="13.85546875" style="123" customWidth="1"/>
    <col min="14595" max="14595" width="19.140625" style="123" customWidth="1"/>
    <col min="14596" max="14596" width="17.5703125" style="123" customWidth="1"/>
    <col min="14597" max="14597" width="14.7109375" style="123" customWidth="1"/>
    <col min="14598" max="14847" width="8.140625" style="123" customWidth="1"/>
    <col min="14848" max="14848" width="8.7109375" style="123" customWidth="1"/>
    <col min="14849" max="14849" width="31.5703125" style="123" customWidth="1"/>
    <col min="14850" max="14850" width="13.85546875" style="123" customWidth="1"/>
    <col min="14851" max="14851" width="19.140625" style="123" customWidth="1"/>
    <col min="14852" max="14852" width="17.5703125" style="123" customWidth="1"/>
    <col min="14853" max="14853" width="14.7109375" style="123" customWidth="1"/>
    <col min="14854" max="15103" width="8.140625" style="123" customWidth="1"/>
    <col min="15104" max="15104" width="8.7109375" style="123" customWidth="1"/>
    <col min="15105" max="15105" width="31.5703125" style="123" customWidth="1"/>
    <col min="15106" max="15106" width="13.85546875" style="123" customWidth="1"/>
    <col min="15107" max="15107" width="19.140625" style="123" customWidth="1"/>
    <col min="15108" max="15108" width="17.5703125" style="123" customWidth="1"/>
    <col min="15109" max="15109" width="14.7109375" style="123" customWidth="1"/>
    <col min="15110" max="15359" width="8.140625" style="123" customWidth="1"/>
    <col min="15360" max="15360" width="8.7109375" style="123" customWidth="1"/>
    <col min="15361" max="15361" width="31.5703125" style="123" customWidth="1"/>
    <col min="15362" max="15362" width="13.85546875" style="123" customWidth="1"/>
    <col min="15363" max="15363" width="19.140625" style="123" customWidth="1"/>
    <col min="15364" max="15364" width="17.5703125" style="123" customWidth="1"/>
    <col min="15365" max="15365" width="14.7109375" style="123" customWidth="1"/>
    <col min="15366" max="15615" width="8.140625" style="123" customWidth="1"/>
    <col min="15616" max="15616" width="8.7109375" style="123" customWidth="1"/>
    <col min="15617" max="15617" width="31.5703125" style="123" customWidth="1"/>
    <col min="15618" max="15618" width="13.85546875" style="123" customWidth="1"/>
    <col min="15619" max="15619" width="19.140625" style="123" customWidth="1"/>
    <col min="15620" max="15620" width="17.5703125" style="123" customWidth="1"/>
    <col min="15621" max="15621" width="14.7109375" style="123" customWidth="1"/>
    <col min="15622" max="15871" width="8.140625" style="123" customWidth="1"/>
    <col min="15872" max="15872" width="8.7109375" style="123" customWidth="1"/>
    <col min="15873" max="15873" width="31.5703125" style="123" customWidth="1"/>
    <col min="15874" max="15874" width="13.85546875" style="123" customWidth="1"/>
    <col min="15875" max="15875" width="19.140625" style="123" customWidth="1"/>
    <col min="15876" max="15876" width="17.5703125" style="123" customWidth="1"/>
    <col min="15877" max="15877" width="14.7109375" style="123" customWidth="1"/>
    <col min="15878" max="16127" width="8.140625" style="123" customWidth="1"/>
    <col min="16128" max="16128" width="8.7109375" style="123" customWidth="1"/>
    <col min="16129" max="16129" width="31.5703125" style="123" customWidth="1"/>
    <col min="16130" max="16130" width="13.85546875" style="123" customWidth="1"/>
    <col min="16131" max="16131" width="19.140625" style="123" customWidth="1"/>
    <col min="16132" max="16132" width="17.5703125" style="123" customWidth="1"/>
    <col min="16133" max="16133" width="14.7109375" style="123" customWidth="1"/>
    <col min="16134" max="16384" width="8.140625" style="123" customWidth="1"/>
  </cols>
  <sheetData>
    <row r="1" spans="1:5" s="122" customFormat="1" ht="23.25" customHeight="1" x14ac:dyDescent="0.25">
      <c r="A1" s="195"/>
      <c r="B1" s="195"/>
      <c r="C1" s="195"/>
      <c r="D1" s="195"/>
      <c r="E1" s="195"/>
    </row>
    <row r="2" spans="1:5" s="122" customFormat="1" x14ac:dyDescent="0.25">
      <c r="A2" s="195" t="s">
        <v>197</v>
      </c>
      <c r="B2" s="195"/>
      <c r="C2" s="195"/>
      <c r="D2" s="195"/>
      <c r="E2" s="195"/>
    </row>
    <row r="3" spans="1:5" s="122" customFormat="1" ht="15.75" customHeight="1" x14ac:dyDescent="0.25">
      <c r="B3" s="195" t="s">
        <v>277</v>
      </c>
      <c r="C3" s="195"/>
      <c r="D3" s="195"/>
      <c r="E3" s="195"/>
    </row>
    <row r="4" spans="1:5" s="122" customFormat="1" x14ac:dyDescent="0.25">
      <c r="A4" s="196" t="s">
        <v>199</v>
      </c>
      <c r="B4" s="196"/>
      <c r="C4" s="196"/>
      <c r="D4" s="196"/>
      <c r="E4" s="196"/>
    </row>
    <row r="5" spans="1:5" s="122" customFormat="1" x14ac:dyDescent="0.25">
      <c r="A5" s="196" t="s">
        <v>200</v>
      </c>
      <c r="B5" s="196"/>
      <c r="C5" s="196"/>
      <c r="D5" s="196"/>
      <c r="E5" s="196"/>
    </row>
    <row r="6" spans="1:5" s="122" customFormat="1" ht="26.25" customHeight="1" x14ac:dyDescent="0.25">
      <c r="A6" s="195" t="s">
        <v>201</v>
      </c>
      <c r="B6" s="195"/>
      <c r="C6" s="195"/>
      <c r="D6" s="195"/>
      <c r="E6" s="122" t="s">
        <v>255</v>
      </c>
    </row>
    <row r="7" spans="1:5" s="122" customFormat="1" x14ac:dyDescent="0.25">
      <c r="A7" s="195"/>
      <c r="B7" s="195"/>
      <c r="C7" s="195"/>
      <c r="D7" s="195"/>
      <c r="E7" s="195"/>
    </row>
    <row r="8" spans="1:5" s="122" customFormat="1" ht="28.5" customHeight="1" x14ac:dyDescent="0.25">
      <c r="A8" s="197" t="s">
        <v>248</v>
      </c>
      <c r="B8" s="197"/>
      <c r="C8" s="197"/>
      <c r="D8" s="197"/>
      <c r="E8" s="197"/>
    </row>
    <row r="9" spans="1:5" s="122" customFormat="1" ht="29.25" customHeight="1" x14ac:dyDescent="0.25">
      <c r="A9" s="197" t="s">
        <v>203</v>
      </c>
      <c r="B9" s="197"/>
      <c r="C9" s="197"/>
      <c r="D9" s="197"/>
      <c r="E9" s="197"/>
    </row>
    <row r="10" spans="1:5" s="122" customFormat="1" ht="30" customHeight="1" x14ac:dyDescent="0.25">
      <c r="A10" s="197" t="s">
        <v>204</v>
      </c>
      <c r="B10" s="197"/>
      <c r="C10" s="197"/>
      <c r="D10" s="197"/>
      <c r="E10" s="197"/>
    </row>
    <row r="11" spans="1:5" s="122" customFormat="1" ht="30" customHeight="1" x14ac:dyDescent="0.25">
      <c r="A11" s="197" t="s">
        <v>205</v>
      </c>
      <c r="B11" s="197"/>
      <c r="C11" s="197"/>
      <c r="D11" s="197"/>
      <c r="E11" s="197"/>
    </row>
    <row r="12" spans="1:5" s="122" customFormat="1" ht="29.25" customHeight="1" x14ac:dyDescent="0.25">
      <c r="A12" s="197" t="s">
        <v>206</v>
      </c>
      <c r="B12" s="197"/>
      <c r="C12" s="197"/>
      <c r="D12" s="197"/>
      <c r="E12" s="197"/>
    </row>
    <row r="13" spans="1:5" s="122" customFormat="1" ht="28.5" customHeight="1" x14ac:dyDescent="0.25">
      <c r="A13" s="197" t="s">
        <v>207</v>
      </c>
      <c r="B13" s="197"/>
      <c r="C13" s="197"/>
      <c r="D13" s="197"/>
      <c r="E13" s="197"/>
    </row>
    <row r="14" spans="1:5" s="122" customFormat="1" ht="15.75" customHeight="1" x14ac:dyDescent="0.25">
      <c r="A14" s="195"/>
      <c r="B14" s="195"/>
      <c r="C14" s="195"/>
      <c r="D14" s="195"/>
      <c r="E14" s="195"/>
    </row>
    <row r="15" spans="1:5" s="122" customFormat="1" ht="135" x14ac:dyDescent="0.25">
      <c r="A15" s="108" t="s">
        <v>2</v>
      </c>
      <c r="B15" s="124" t="s">
        <v>209</v>
      </c>
      <c r="C15" s="124" t="s">
        <v>0</v>
      </c>
      <c r="D15" s="124" t="s">
        <v>208</v>
      </c>
      <c r="E15" s="124" t="s">
        <v>1</v>
      </c>
    </row>
    <row r="16" spans="1:5" s="122" customFormat="1" x14ac:dyDescent="0.25">
      <c r="A16" s="133" t="s">
        <v>8</v>
      </c>
      <c r="B16" s="129"/>
      <c r="C16" s="129"/>
      <c r="D16" s="129"/>
      <c r="E16" s="129"/>
    </row>
    <row r="17" spans="1:5" s="122" customFormat="1" x14ac:dyDescent="0.25">
      <c r="A17" s="108" t="s">
        <v>52</v>
      </c>
      <c r="B17" s="130" t="s">
        <v>21</v>
      </c>
      <c r="C17" s="130" t="s">
        <v>11</v>
      </c>
      <c r="D17" s="130">
        <v>0.13</v>
      </c>
      <c r="E17" s="130">
        <v>1925.18</v>
      </c>
    </row>
    <row r="18" spans="1:5" s="122" customFormat="1" ht="28.5" x14ac:dyDescent="0.25">
      <c r="A18" s="133" t="s">
        <v>210</v>
      </c>
      <c r="B18" s="129"/>
      <c r="C18" s="129"/>
      <c r="D18" s="129"/>
      <c r="E18" s="129"/>
    </row>
    <row r="19" spans="1:5" s="122" customFormat="1" x14ac:dyDescent="0.25">
      <c r="A19" s="108" t="s">
        <v>256</v>
      </c>
      <c r="B19" s="130" t="s">
        <v>22</v>
      </c>
      <c r="C19" s="130" t="s">
        <v>12</v>
      </c>
      <c r="D19" s="130">
        <f>E19</f>
        <v>97.91</v>
      </c>
      <c r="E19" s="130">
        <v>97.91</v>
      </c>
    </row>
    <row r="20" spans="1:5" s="122" customFormat="1" x14ac:dyDescent="0.25">
      <c r="A20" s="108" t="s">
        <v>257</v>
      </c>
      <c r="B20" s="130" t="s">
        <v>22</v>
      </c>
      <c r="C20" s="130" t="s">
        <v>12</v>
      </c>
      <c r="D20" s="130">
        <f t="shared" ref="D20:D24" si="0">E20</f>
        <v>2203.1999999999998</v>
      </c>
      <c r="E20" s="130">
        <v>2203.1999999999998</v>
      </c>
    </row>
    <row r="21" spans="1:5" s="122" customFormat="1" ht="30" x14ac:dyDescent="0.25">
      <c r="A21" s="108" t="s">
        <v>157</v>
      </c>
      <c r="B21" s="130" t="s">
        <v>22</v>
      </c>
      <c r="C21" s="130" t="s">
        <v>71</v>
      </c>
      <c r="D21" s="130">
        <f t="shared" si="0"/>
        <v>2154.14</v>
      </c>
      <c r="E21" s="130">
        <v>2154.14</v>
      </c>
    </row>
    <row r="22" spans="1:5" s="122" customFormat="1" x14ac:dyDescent="0.25">
      <c r="A22" s="108" t="s">
        <v>258</v>
      </c>
      <c r="B22" s="130">
        <v>1.6659999999999999</v>
      </c>
      <c r="C22" s="130" t="s">
        <v>13</v>
      </c>
      <c r="D22" s="130">
        <f>E22/B22</f>
        <v>855.58823529411768</v>
      </c>
      <c r="E22" s="130">
        <v>1425.41</v>
      </c>
    </row>
    <row r="23" spans="1:5" s="122" customFormat="1" x14ac:dyDescent="0.25">
      <c r="A23" s="108" t="s">
        <v>216</v>
      </c>
      <c r="B23" s="130" t="s">
        <v>193</v>
      </c>
      <c r="C23" s="130" t="s">
        <v>12</v>
      </c>
      <c r="D23" s="130">
        <f t="shared" si="0"/>
        <v>87521.66</v>
      </c>
      <c r="E23" s="130">
        <v>87521.66</v>
      </c>
    </row>
    <row r="24" spans="1:5" s="122" customFormat="1" x14ac:dyDescent="0.25">
      <c r="A24" s="108" t="s">
        <v>217</v>
      </c>
      <c r="B24" s="130" t="s">
        <v>193</v>
      </c>
      <c r="C24" s="130" t="s">
        <v>12</v>
      </c>
      <c r="D24" s="130">
        <f t="shared" si="0"/>
        <v>1382.02</v>
      </c>
      <c r="E24" s="130">
        <v>1382.02</v>
      </c>
    </row>
    <row r="25" spans="1:5" s="122" customFormat="1" ht="28.5" x14ac:dyDescent="0.25">
      <c r="A25" s="133" t="s">
        <v>221</v>
      </c>
      <c r="B25" s="129"/>
      <c r="C25" s="129"/>
      <c r="D25" s="129"/>
      <c r="E25" s="129"/>
    </row>
    <row r="26" spans="1:5" s="122" customFormat="1" x14ac:dyDescent="0.25">
      <c r="A26" s="108" t="s">
        <v>259</v>
      </c>
      <c r="B26" s="130">
        <v>2</v>
      </c>
      <c r="C26" s="130" t="s">
        <v>13</v>
      </c>
      <c r="D26" s="130">
        <f>E26/B26</f>
        <v>705.61</v>
      </c>
      <c r="E26" s="130">
        <v>1411.22</v>
      </c>
    </row>
    <row r="27" spans="1:5" s="122" customFormat="1" ht="30" x14ac:dyDescent="0.25">
      <c r="A27" s="108" t="s">
        <v>260</v>
      </c>
      <c r="B27" s="130" t="s">
        <v>22</v>
      </c>
      <c r="C27" s="130" t="s">
        <v>16</v>
      </c>
      <c r="D27" s="130">
        <f>E27</f>
        <v>1520.2</v>
      </c>
      <c r="E27" s="130">
        <v>1520.2</v>
      </c>
    </row>
    <row r="28" spans="1:5" s="122" customFormat="1" ht="30" x14ac:dyDescent="0.25">
      <c r="A28" s="108" t="s">
        <v>222</v>
      </c>
      <c r="B28" s="130">
        <v>1</v>
      </c>
      <c r="C28" s="130" t="s">
        <v>13</v>
      </c>
      <c r="D28" s="130">
        <f t="shared" ref="D28:D56" si="1">E28/B28</f>
        <v>335.75</v>
      </c>
      <c r="E28" s="130">
        <v>335.75</v>
      </c>
    </row>
    <row r="29" spans="1:5" s="122" customFormat="1" ht="30" x14ac:dyDescent="0.25">
      <c r="A29" s="108" t="s">
        <v>261</v>
      </c>
      <c r="B29" s="130">
        <v>0.03</v>
      </c>
      <c r="C29" s="130" t="s">
        <v>15</v>
      </c>
      <c r="D29" s="130">
        <f t="shared" si="1"/>
        <v>62341.333333333336</v>
      </c>
      <c r="E29" s="130">
        <v>1870.24</v>
      </c>
    </row>
    <row r="30" spans="1:5" s="122" customFormat="1" ht="30" x14ac:dyDescent="0.25">
      <c r="A30" s="108" t="s">
        <v>262</v>
      </c>
      <c r="B30" s="130">
        <v>2</v>
      </c>
      <c r="C30" s="130" t="s">
        <v>185</v>
      </c>
      <c r="D30" s="130">
        <f t="shared" si="1"/>
        <v>1172.1849999999999</v>
      </c>
      <c r="E30" s="130">
        <v>2344.37</v>
      </c>
    </row>
    <row r="31" spans="1:5" s="122" customFormat="1" x14ac:dyDescent="0.25">
      <c r="A31" s="108" t="s">
        <v>263</v>
      </c>
      <c r="B31" s="130">
        <v>4</v>
      </c>
      <c r="C31" s="130" t="s">
        <v>164</v>
      </c>
      <c r="D31" s="130">
        <f t="shared" si="1"/>
        <v>98.17</v>
      </c>
      <c r="E31" s="130">
        <v>392.68</v>
      </c>
    </row>
    <row r="32" spans="1:5" s="122" customFormat="1" x14ac:dyDescent="0.25">
      <c r="A32" s="108" t="s">
        <v>55</v>
      </c>
      <c r="B32" s="130">
        <v>1</v>
      </c>
      <c r="C32" s="130" t="s">
        <v>14</v>
      </c>
      <c r="D32" s="130">
        <f t="shared" si="1"/>
        <v>1012.36</v>
      </c>
      <c r="E32" s="130">
        <v>1012.36</v>
      </c>
    </row>
    <row r="33" spans="1:5" s="122" customFormat="1" x14ac:dyDescent="0.25">
      <c r="A33" s="108" t="s">
        <v>264</v>
      </c>
      <c r="B33" s="130">
        <v>0.17</v>
      </c>
      <c r="C33" s="130" t="s">
        <v>16</v>
      </c>
      <c r="D33" s="130">
        <f t="shared" si="1"/>
        <v>1813.705882352941</v>
      </c>
      <c r="E33" s="130">
        <v>308.33</v>
      </c>
    </row>
    <row r="34" spans="1:5" s="122" customFormat="1" x14ac:dyDescent="0.25">
      <c r="A34" s="108" t="s">
        <v>73</v>
      </c>
      <c r="B34" s="130">
        <v>0.06</v>
      </c>
      <c r="C34" s="130" t="s">
        <v>74</v>
      </c>
      <c r="D34" s="130">
        <f t="shared" si="1"/>
        <v>30217.5</v>
      </c>
      <c r="E34" s="130">
        <v>1813.05</v>
      </c>
    </row>
    <row r="35" spans="1:5" s="122" customFormat="1" ht="30" x14ac:dyDescent="0.25">
      <c r="A35" s="108" t="s">
        <v>57</v>
      </c>
      <c r="B35" s="130">
        <v>0.75800000000000001</v>
      </c>
      <c r="C35" s="130" t="s">
        <v>16</v>
      </c>
      <c r="D35" s="130">
        <f t="shared" si="1"/>
        <v>2009.4459102902376</v>
      </c>
      <c r="E35" s="130">
        <v>1523.16</v>
      </c>
    </row>
    <row r="36" spans="1:5" s="122" customFormat="1" ht="30" x14ac:dyDescent="0.25">
      <c r="A36" s="108" t="s">
        <v>166</v>
      </c>
      <c r="B36" s="130">
        <v>0.01</v>
      </c>
      <c r="C36" s="130" t="s">
        <v>17</v>
      </c>
      <c r="D36" s="130">
        <f t="shared" si="1"/>
        <v>30101.999999999996</v>
      </c>
      <c r="E36" s="130">
        <v>301.02</v>
      </c>
    </row>
    <row r="37" spans="1:5" s="122" customFormat="1" x14ac:dyDescent="0.25">
      <c r="A37" s="108" t="s">
        <v>265</v>
      </c>
      <c r="B37" s="130">
        <v>1</v>
      </c>
      <c r="C37" s="130" t="s">
        <v>13</v>
      </c>
      <c r="D37" s="130">
        <f t="shared" si="1"/>
        <v>502.63</v>
      </c>
      <c r="E37" s="130">
        <v>502.63</v>
      </c>
    </row>
    <row r="38" spans="1:5" s="122" customFormat="1" ht="30" x14ac:dyDescent="0.25">
      <c r="A38" s="108" t="s">
        <v>60</v>
      </c>
      <c r="B38" s="130">
        <v>2</v>
      </c>
      <c r="C38" s="130" t="s">
        <v>18</v>
      </c>
      <c r="D38" s="130">
        <f t="shared" si="1"/>
        <v>250.9</v>
      </c>
      <c r="E38" s="130">
        <v>501.8</v>
      </c>
    </row>
    <row r="39" spans="1:5" s="122" customFormat="1" x14ac:dyDescent="0.25">
      <c r="A39" s="108" t="s">
        <v>266</v>
      </c>
      <c r="B39" s="130">
        <v>4</v>
      </c>
      <c r="C39" s="130" t="s">
        <v>164</v>
      </c>
      <c r="D39" s="130">
        <f t="shared" si="1"/>
        <v>78.665000000000006</v>
      </c>
      <c r="E39" s="130">
        <v>314.66000000000003</v>
      </c>
    </row>
    <row r="40" spans="1:5" s="122" customFormat="1" x14ac:dyDescent="0.25">
      <c r="A40" s="108" t="s">
        <v>224</v>
      </c>
      <c r="B40" s="130">
        <v>1</v>
      </c>
      <c r="C40" s="130" t="s">
        <v>13</v>
      </c>
      <c r="D40" s="130">
        <f t="shared" si="1"/>
        <v>4397.99</v>
      </c>
      <c r="E40" s="130">
        <v>4397.99</v>
      </c>
    </row>
    <row r="41" spans="1:5" s="122" customFormat="1" x14ac:dyDescent="0.25">
      <c r="A41" s="108" t="s">
        <v>169</v>
      </c>
      <c r="B41" s="130">
        <v>1</v>
      </c>
      <c r="C41" s="130" t="s">
        <v>14</v>
      </c>
      <c r="D41" s="130">
        <f>E41</f>
        <v>8045.48</v>
      </c>
      <c r="E41" s="130">
        <v>8045.48</v>
      </c>
    </row>
    <row r="42" spans="1:5" s="122" customFormat="1" ht="30" x14ac:dyDescent="0.25">
      <c r="A42" s="108" t="s">
        <v>227</v>
      </c>
      <c r="B42" s="130">
        <v>1</v>
      </c>
      <c r="C42" s="130" t="s">
        <v>19</v>
      </c>
      <c r="D42" s="130">
        <f t="shared" si="1"/>
        <v>868.12</v>
      </c>
      <c r="E42" s="130">
        <v>868.12</v>
      </c>
    </row>
    <row r="43" spans="1:5" s="122" customFormat="1" x14ac:dyDescent="0.25">
      <c r="A43" s="108" t="s">
        <v>64</v>
      </c>
      <c r="B43" s="130">
        <v>29</v>
      </c>
      <c r="C43" s="130" t="s">
        <v>19</v>
      </c>
      <c r="D43" s="130">
        <f t="shared" si="1"/>
        <v>299.46931034482759</v>
      </c>
      <c r="E43" s="130">
        <v>8684.61</v>
      </c>
    </row>
    <row r="44" spans="1:5" s="122" customFormat="1" ht="28.5" x14ac:dyDescent="0.25">
      <c r="A44" s="133" t="s">
        <v>229</v>
      </c>
      <c r="B44" s="129"/>
      <c r="C44" s="129"/>
      <c r="D44" s="130"/>
      <c r="E44" s="129"/>
    </row>
    <row r="45" spans="1:5" s="122" customFormat="1" x14ac:dyDescent="0.25">
      <c r="A45" s="108" t="s">
        <v>267</v>
      </c>
      <c r="B45" s="130">
        <v>1.0999999999999999E-2</v>
      </c>
      <c r="C45" s="130" t="s">
        <v>71</v>
      </c>
      <c r="D45" s="130">
        <f t="shared" si="1"/>
        <v>22245.454545454544</v>
      </c>
      <c r="E45" s="130">
        <v>244.7</v>
      </c>
    </row>
    <row r="46" spans="1:5" s="122" customFormat="1" ht="30" x14ac:dyDescent="0.25">
      <c r="A46" s="108" t="s">
        <v>260</v>
      </c>
      <c r="B46" s="130" t="s">
        <v>22</v>
      </c>
      <c r="C46" s="130" t="s">
        <v>16</v>
      </c>
      <c r="D46" s="130">
        <f>E46</f>
        <v>1778.91</v>
      </c>
      <c r="E46" s="130">
        <v>1778.91</v>
      </c>
    </row>
    <row r="47" spans="1:5" s="122" customFormat="1" x14ac:dyDescent="0.25">
      <c r="A47" s="108" t="s">
        <v>91</v>
      </c>
      <c r="B47" s="130">
        <v>0.09</v>
      </c>
      <c r="C47" s="130" t="s">
        <v>17</v>
      </c>
      <c r="D47" s="130">
        <f t="shared" si="1"/>
        <v>4346.7777777777774</v>
      </c>
      <c r="E47" s="130">
        <v>391.21</v>
      </c>
    </row>
    <row r="48" spans="1:5" s="122" customFormat="1" x14ac:dyDescent="0.25">
      <c r="A48" s="108" t="s">
        <v>120</v>
      </c>
      <c r="B48" s="130">
        <v>0.01</v>
      </c>
      <c r="C48" s="130" t="s">
        <v>17</v>
      </c>
      <c r="D48" s="130">
        <f t="shared" si="1"/>
        <v>16300.999999999998</v>
      </c>
      <c r="E48" s="130">
        <v>163.01</v>
      </c>
    </row>
    <row r="49" spans="1:5" s="122" customFormat="1" ht="30" x14ac:dyDescent="0.25">
      <c r="A49" s="108" t="s">
        <v>268</v>
      </c>
      <c r="B49" s="130">
        <v>2.1999999999999999E-2</v>
      </c>
      <c r="C49" s="130" t="s">
        <v>15</v>
      </c>
      <c r="D49" s="130">
        <f t="shared" si="1"/>
        <v>11311.818181818184</v>
      </c>
      <c r="E49" s="130">
        <v>248.86</v>
      </c>
    </row>
    <row r="50" spans="1:5" s="122" customFormat="1" x14ac:dyDescent="0.25">
      <c r="A50" s="108" t="s">
        <v>269</v>
      </c>
      <c r="B50" s="130">
        <v>0.1</v>
      </c>
      <c r="C50" s="130" t="s">
        <v>174</v>
      </c>
      <c r="D50" s="130">
        <f t="shared" si="1"/>
        <v>2267.4</v>
      </c>
      <c r="E50" s="130">
        <v>226.74</v>
      </c>
    </row>
    <row r="51" spans="1:5" s="122" customFormat="1" ht="30" x14ac:dyDescent="0.25">
      <c r="A51" s="108" t="s">
        <v>65</v>
      </c>
      <c r="B51" s="130">
        <v>0.75900000000000001</v>
      </c>
      <c r="C51" s="130" t="s">
        <v>16</v>
      </c>
      <c r="D51" s="130">
        <f t="shared" si="1"/>
        <v>2021.7786561264822</v>
      </c>
      <c r="E51" s="130">
        <v>1534.53</v>
      </c>
    </row>
    <row r="52" spans="1:5" s="122" customFormat="1" ht="30" x14ac:dyDescent="0.25">
      <c r="A52" s="108" t="s">
        <v>175</v>
      </c>
      <c r="B52" s="130">
        <v>0.75800000000000001</v>
      </c>
      <c r="C52" s="130" t="s">
        <v>16</v>
      </c>
      <c r="D52" s="130">
        <f t="shared" si="1"/>
        <v>2008.0738786279683</v>
      </c>
      <c r="E52" s="130">
        <v>1522.12</v>
      </c>
    </row>
    <row r="53" spans="1:5" s="122" customFormat="1" x14ac:dyDescent="0.25">
      <c r="A53" s="108" t="s">
        <v>177</v>
      </c>
      <c r="B53" s="130">
        <v>37.4</v>
      </c>
      <c r="C53" s="130" t="s">
        <v>82</v>
      </c>
      <c r="D53" s="130">
        <f t="shared" si="1"/>
        <v>84.82673796791444</v>
      </c>
      <c r="E53" s="130">
        <v>3172.52</v>
      </c>
    </row>
    <row r="54" spans="1:5" s="122" customFormat="1" ht="30" x14ac:dyDescent="0.25">
      <c r="A54" s="108" t="s">
        <v>178</v>
      </c>
      <c r="B54" s="130" t="s">
        <v>275</v>
      </c>
      <c r="C54" s="130" t="s">
        <v>16</v>
      </c>
      <c r="D54" s="130">
        <f>E54</f>
        <v>2710.09</v>
      </c>
      <c r="E54" s="130">
        <v>2710.09</v>
      </c>
    </row>
    <row r="55" spans="1:5" s="122" customFormat="1" ht="30" x14ac:dyDescent="0.25">
      <c r="A55" s="108" t="s">
        <v>270</v>
      </c>
      <c r="B55" s="130">
        <v>0.01</v>
      </c>
      <c r="C55" s="130" t="s">
        <v>17</v>
      </c>
      <c r="D55" s="130">
        <f t="shared" si="1"/>
        <v>34371</v>
      </c>
      <c r="E55" s="130">
        <v>343.71</v>
      </c>
    </row>
    <row r="56" spans="1:5" s="122" customFormat="1" x14ac:dyDescent="0.25">
      <c r="A56" s="108" t="s">
        <v>271</v>
      </c>
      <c r="B56" s="130">
        <v>1.0999999999999999E-2</v>
      </c>
      <c r="C56" s="130" t="s">
        <v>71</v>
      </c>
      <c r="D56" s="130">
        <f t="shared" si="1"/>
        <v>15842.727272727274</v>
      </c>
      <c r="E56" s="130">
        <v>174.27</v>
      </c>
    </row>
    <row r="57" spans="1:5" s="122" customFormat="1" ht="28.5" x14ac:dyDescent="0.25">
      <c r="A57" s="133" t="s">
        <v>79</v>
      </c>
      <c r="B57" s="129"/>
      <c r="C57" s="129"/>
      <c r="D57" s="129"/>
      <c r="E57" s="129"/>
    </row>
    <row r="58" spans="1:5" s="122" customFormat="1" ht="30" x14ac:dyDescent="0.25">
      <c r="A58" s="108" t="s">
        <v>80</v>
      </c>
      <c r="B58" s="130" t="s">
        <v>192</v>
      </c>
      <c r="C58" s="130" t="s">
        <v>11</v>
      </c>
      <c r="D58" s="130">
        <f>E58</f>
        <v>3291.7</v>
      </c>
      <c r="E58" s="130">
        <v>3291.7</v>
      </c>
    </row>
    <row r="59" spans="1:5" s="122" customFormat="1" ht="42.75" x14ac:dyDescent="0.25">
      <c r="A59" s="133" t="s">
        <v>272</v>
      </c>
      <c r="B59" s="129"/>
      <c r="C59" s="129"/>
      <c r="D59" s="130"/>
      <c r="E59" s="129"/>
    </row>
    <row r="60" spans="1:5" s="122" customFormat="1" x14ac:dyDescent="0.25">
      <c r="A60" s="108" t="s">
        <v>78</v>
      </c>
      <c r="B60" s="130" t="s">
        <v>22</v>
      </c>
      <c r="C60" s="130" t="s">
        <v>11</v>
      </c>
      <c r="D60" s="130">
        <f t="shared" ref="D60:D61" si="2">E60</f>
        <v>400</v>
      </c>
      <c r="E60" s="130">
        <v>400</v>
      </c>
    </row>
    <row r="61" spans="1:5" s="122" customFormat="1" ht="30" x14ac:dyDescent="0.25">
      <c r="A61" s="108" t="s">
        <v>273</v>
      </c>
      <c r="B61" s="130" t="s">
        <v>22</v>
      </c>
      <c r="C61" s="130" t="s">
        <v>11</v>
      </c>
      <c r="D61" s="130">
        <f t="shared" si="2"/>
        <v>296.18</v>
      </c>
      <c r="E61" s="130">
        <v>296.18</v>
      </c>
    </row>
    <row r="62" spans="1:5" s="25" customFormat="1" x14ac:dyDescent="0.25">
      <c r="A62" s="26" t="s">
        <v>10</v>
      </c>
      <c r="B62" s="131"/>
      <c r="C62" s="131"/>
      <c r="D62" s="131"/>
      <c r="E62" s="131"/>
    </row>
    <row r="63" spans="1:5" s="25" customFormat="1" x14ac:dyDescent="0.25">
      <c r="A63" s="27" t="s">
        <v>68</v>
      </c>
      <c r="B63" s="130" t="s">
        <v>21</v>
      </c>
      <c r="C63" s="130" t="s">
        <v>11</v>
      </c>
      <c r="D63" s="130">
        <f>E63</f>
        <v>14935.573999999997</v>
      </c>
      <c r="E63" s="130">
        <f>SUM(E17:E61)*10%</f>
        <v>14935.573999999997</v>
      </c>
    </row>
    <row r="64" spans="1:5" s="122" customFormat="1" x14ac:dyDescent="0.25">
      <c r="A64" s="116" t="s">
        <v>24</v>
      </c>
      <c r="B64" s="130"/>
      <c r="C64" s="130"/>
      <c r="D64" s="130"/>
      <c r="E64" s="132">
        <f>SUM(E17:E63)</f>
        <v>164291.31399999995</v>
      </c>
    </row>
    <row r="65" spans="1:5" s="122" customFormat="1" x14ac:dyDescent="0.25">
      <c r="A65" s="195"/>
      <c r="B65" s="195"/>
      <c r="C65" s="195"/>
      <c r="D65" s="195"/>
      <c r="E65" s="195"/>
    </row>
    <row r="66" spans="1:5" s="122" customFormat="1" x14ac:dyDescent="0.25">
      <c r="A66" s="195"/>
      <c r="B66" s="195"/>
      <c r="C66" s="195"/>
      <c r="D66" s="195"/>
      <c r="E66" s="195"/>
    </row>
    <row r="67" spans="1:5" s="122" customFormat="1" ht="39.75" customHeight="1" x14ac:dyDescent="0.25">
      <c r="A67" s="197" t="s">
        <v>276</v>
      </c>
      <c r="B67" s="197"/>
      <c r="C67" s="197"/>
      <c r="D67" s="197"/>
      <c r="E67" s="197"/>
    </row>
    <row r="68" spans="1:5" s="122" customFormat="1" ht="27.75" customHeight="1" x14ac:dyDescent="0.25">
      <c r="A68" s="197" t="s">
        <v>241</v>
      </c>
      <c r="B68" s="197"/>
      <c r="C68" s="197"/>
      <c r="D68" s="197"/>
      <c r="E68" s="197"/>
    </row>
    <row r="69" spans="1:5" s="122" customFormat="1" ht="24" customHeight="1" x14ac:dyDescent="0.25">
      <c r="A69" s="197" t="s">
        <v>242</v>
      </c>
      <c r="B69" s="197"/>
      <c r="C69" s="197"/>
      <c r="D69" s="197"/>
      <c r="E69" s="197"/>
    </row>
    <row r="70" spans="1:5" s="122" customFormat="1" ht="30.75" customHeight="1" x14ac:dyDescent="0.25">
      <c r="A70" s="197" t="s">
        <v>243</v>
      </c>
      <c r="B70" s="197"/>
      <c r="C70" s="197"/>
      <c r="D70" s="197"/>
      <c r="E70" s="197"/>
    </row>
    <row r="71" spans="1:5" s="122" customFormat="1" x14ac:dyDescent="0.25">
      <c r="A71" s="195"/>
      <c r="B71" s="195"/>
      <c r="C71" s="195"/>
      <c r="D71" s="195"/>
      <c r="E71" s="195"/>
    </row>
    <row r="72" spans="1:5" s="122" customFormat="1" ht="24.75" customHeight="1" x14ac:dyDescent="0.25">
      <c r="B72" s="197"/>
      <c r="C72" s="197"/>
      <c r="D72" s="197"/>
      <c r="E72" s="197"/>
    </row>
    <row r="73" spans="1:5" s="122" customFormat="1" ht="18.75" customHeight="1" x14ac:dyDescent="0.25">
      <c r="A73" s="195" t="s">
        <v>244</v>
      </c>
      <c r="B73" s="195"/>
      <c r="C73" s="195"/>
      <c r="D73" s="195"/>
      <c r="E73" s="195"/>
    </row>
    <row r="74" spans="1:5" s="122" customFormat="1" ht="16.5" customHeight="1" x14ac:dyDescent="0.25">
      <c r="A74" s="195" t="s">
        <v>278</v>
      </c>
      <c r="B74" s="195"/>
      <c r="C74" s="195"/>
      <c r="D74" s="195"/>
      <c r="E74" s="195"/>
    </row>
    <row r="75" spans="1:5" s="122" customFormat="1" ht="10.5" customHeight="1" x14ac:dyDescent="0.25">
      <c r="B75" s="195"/>
      <c r="C75" s="195"/>
      <c r="D75" s="195" t="s">
        <v>26</v>
      </c>
      <c r="E75" s="195"/>
    </row>
    <row r="76" spans="1:5" s="122" customFormat="1" x14ac:dyDescent="0.25">
      <c r="A76" s="195"/>
      <c r="B76" s="195"/>
      <c r="C76" s="195"/>
      <c r="D76" s="195"/>
      <c r="E76" s="195"/>
    </row>
    <row r="77" spans="1:5" s="122" customFormat="1" x14ac:dyDescent="0.25">
      <c r="A77" s="195" t="s">
        <v>245</v>
      </c>
      <c r="B77" s="195"/>
      <c r="C77" s="195"/>
      <c r="D77" s="195"/>
      <c r="E77" s="195"/>
    </row>
    <row r="78" spans="1:5" s="122" customFormat="1" ht="10.5" customHeight="1" x14ac:dyDescent="0.25">
      <c r="B78" s="195"/>
      <c r="C78" s="195"/>
      <c r="D78" s="195" t="s">
        <v>26</v>
      </c>
      <c r="E78" s="195"/>
    </row>
    <row r="79" spans="1:5" s="122" customFormat="1" ht="11.25" customHeight="1" x14ac:dyDescent="0.25">
      <c r="A79" s="195"/>
      <c r="B79" s="195"/>
      <c r="C79" s="195"/>
      <c r="D79" s="195"/>
      <c r="E79" s="195"/>
    </row>
  </sheetData>
  <mergeCells count="31">
    <mergeCell ref="A71:E71"/>
    <mergeCell ref="B78:C78"/>
    <mergeCell ref="D78:E78"/>
    <mergeCell ref="A79:E79"/>
    <mergeCell ref="A73:E73"/>
    <mergeCell ref="A74:E74"/>
    <mergeCell ref="B75:C75"/>
    <mergeCell ref="D75:E75"/>
    <mergeCell ref="A76:E76"/>
    <mergeCell ref="A77:E77"/>
    <mergeCell ref="A6:D6"/>
    <mergeCell ref="A7:E7"/>
    <mergeCell ref="A8:E8"/>
    <mergeCell ref="A9:E9"/>
    <mergeCell ref="B72:E72"/>
    <mergeCell ref="A65:E65"/>
    <mergeCell ref="A66:E66"/>
    <mergeCell ref="A10:E10"/>
    <mergeCell ref="A11:E11"/>
    <mergeCell ref="A12:E12"/>
    <mergeCell ref="A13:E13"/>
    <mergeCell ref="A14:E14"/>
    <mergeCell ref="A67:E67"/>
    <mergeCell ref="A68:E68"/>
    <mergeCell ref="A69:E69"/>
    <mergeCell ref="A70:E70"/>
    <mergeCell ref="A1:E1"/>
    <mergeCell ref="A2:E2"/>
    <mergeCell ref="B3:E3"/>
    <mergeCell ref="A5:E5"/>
    <mergeCell ref="A4:E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13" workbookViewId="0">
      <selection activeCell="F27" sqref="F27"/>
    </sheetView>
  </sheetViews>
  <sheetFormatPr defaultRowHeight="15" x14ac:dyDescent="0.25"/>
  <cols>
    <col min="1" max="1" width="12.5703125" style="76" customWidth="1"/>
    <col min="2" max="2" width="14.5703125" style="76" customWidth="1"/>
    <col min="3" max="3" width="19.5703125" style="76" customWidth="1"/>
    <col min="4" max="4" width="14.42578125" style="76" customWidth="1"/>
    <col min="5" max="5" width="18.28515625" style="76" customWidth="1"/>
    <col min="6" max="6" width="16.28515625" style="76" customWidth="1"/>
    <col min="7" max="16384" width="9.140625" style="76"/>
  </cols>
  <sheetData>
    <row r="1" spans="1:19" s="47" customFormat="1" ht="35.25" customHeight="1" x14ac:dyDescent="0.3">
      <c r="A1" s="174" t="s">
        <v>279</v>
      </c>
      <c r="B1" s="174"/>
      <c r="C1" s="174"/>
      <c r="D1" s="174"/>
      <c r="E1" s="174"/>
      <c r="F1" s="174"/>
    </row>
    <row r="2" spans="1:19" s="47" customFormat="1" x14ac:dyDescent="0.25">
      <c r="A2" s="48"/>
      <c r="B2" s="48"/>
      <c r="C2" s="48"/>
      <c r="D2" s="48"/>
      <c r="E2" s="48"/>
      <c r="F2" s="48"/>
    </row>
    <row r="3" spans="1:19" s="47" customFormat="1" ht="19.5" customHeight="1" x14ac:dyDescent="0.25">
      <c r="A3" s="49" t="s">
        <v>280</v>
      </c>
      <c r="B3" s="49"/>
      <c r="C3" s="49"/>
      <c r="D3" s="49"/>
      <c r="E3" s="49"/>
      <c r="F3" s="50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</row>
    <row r="4" spans="1:19" s="47" customFormat="1" ht="19.5" customHeight="1" x14ac:dyDescent="0.25">
      <c r="A4" s="49"/>
      <c r="B4" s="49"/>
      <c r="C4" s="49"/>
      <c r="D4" s="49"/>
      <c r="E4" s="49"/>
      <c r="F4" s="50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</row>
    <row r="5" spans="1:19" s="47" customFormat="1" ht="36.75" customHeight="1" x14ac:dyDescent="0.25">
      <c r="A5" s="175" t="s">
        <v>129</v>
      </c>
      <c r="B5" s="175"/>
      <c r="C5" s="175"/>
      <c r="D5" s="175"/>
      <c r="E5" s="175"/>
      <c r="F5" s="175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</row>
    <row r="6" spans="1:19" s="61" customFormat="1" ht="27.75" customHeight="1" x14ac:dyDescent="0.25">
      <c r="A6" s="91" t="s">
        <v>130</v>
      </c>
      <c r="B6" s="91">
        <v>3</v>
      </c>
      <c r="C6" s="91" t="s">
        <v>131</v>
      </c>
      <c r="D6" s="121">
        <v>1234.0899999999999</v>
      </c>
      <c r="E6" s="91" t="s">
        <v>132</v>
      </c>
      <c r="F6" s="93">
        <v>765.3</v>
      </c>
      <c r="G6" s="52"/>
      <c r="H6" s="54"/>
      <c r="I6" s="55"/>
      <c r="J6" s="56"/>
      <c r="K6" s="126"/>
      <c r="L6" s="58"/>
      <c r="M6" s="58"/>
      <c r="N6" s="58"/>
      <c r="O6" s="58"/>
      <c r="P6" s="59"/>
      <c r="Q6" s="176"/>
      <c r="R6" s="177"/>
      <c r="S6" s="60"/>
    </row>
    <row r="7" spans="1:19" s="63" customFormat="1" ht="32.25" customHeight="1" x14ac:dyDescent="0.25">
      <c r="A7" s="91" t="s">
        <v>133</v>
      </c>
      <c r="B7" s="91">
        <v>2</v>
      </c>
      <c r="C7" s="91" t="s">
        <v>134</v>
      </c>
      <c r="D7" s="121">
        <v>0</v>
      </c>
      <c r="E7" s="91" t="s">
        <v>135</v>
      </c>
      <c r="F7" s="93">
        <v>510.2</v>
      </c>
      <c r="G7" s="52"/>
      <c r="H7" s="54"/>
      <c r="I7" s="55"/>
      <c r="J7" s="56"/>
      <c r="K7" s="126"/>
      <c r="L7" s="58"/>
      <c r="M7" s="58"/>
      <c r="N7" s="58"/>
      <c r="O7" s="58"/>
      <c r="P7" s="59"/>
      <c r="Q7" s="176"/>
      <c r="R7" s="178"/>
      <c r="S7" s="62"/>
    </row>
    <row r="8" spans="1:19" s="63" customFormat="1" ht="33.75" customHeight="1" x14ac:dyDescent="0.25">
      <c r="A8" s="91" t="s">
        <v>136</v>
      </c>
      <c r="B8" s="91">
        <v>18</v>
      </c>
      <c r="C8" s="91" t="s">
        <v>137</v>
      </c>
      <c r="D8" s="93">
        <v>122.4</v>
      </c>
      <c r="E8" s="91" t="s">
        <v>138</v>
      </c>
      <c r="F8" s="93">
        <v>126.3</v>
      </c>
      <c r="G8" s="52"/>
      <c r="H8" s="54"/>
      <c r="I8" s="55"/>
      <c r="J8" s="56"/>
      <c r="K8" s="126"/>
      <c r="L8" s="58"/>
      <c r="M8" s="58"/>
      <c r="N8" s="58"/>
      <c r="O8" s="58"/>
      <c r="P8" s="59"/>
      <c r="Q8" s="176"/>
      <c r="R8" s="177"/>
      <c r="S8" s="62"/>
    </row>
    <row r="9" spans="1:19" s="63" customFormat="1" ht="33.75" customHeight="1" x14ac:dyDescent="0.25">
      <c r="A9" s="53"/>
      <c r="B9" s="56"/>
      <c r="C9" s="53"/>
      <c r="D9" s="64"/>
      <c r="E9" s="56"/>
      <c r="F9" s="65"/>
      <c r="G9" s="52"/>
      <c r="H9" s="54"/>
      <c r="I9" s="55"/>
      <c r="J9" s="56"/>
      <c r="K9" s="126"/>
      <c r="L9" s="58"/>
      <c r="M9" s="58"/>
      <c r="N9" s="58"/>
      <c r="O9" s="58"/>
      <c r="P9" s="52"/>
      <c r="Q9" s="126"/>
      <c r="R9" s="127"/>
      <c r="S9" s="52"/>
    </row>
    <row r="10" spans="1:19" s="69" customFormat="1" ht="15" customHeight="1" thickBot="1" x14ac:dyDescent="0.3">
      <c r="A10" s="67"/>
      <c r="B10" s="67"/>
      <c r="C10" s="67"/>
      <c r="D10" s="67"/>
      <c r="E10" s="67"/>
      <c r="F10" s="125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</row>
    <row r="11" spans="1:19" s="69" customFormat="1" ht="30" customHeight="1" x14ac:dyDescent="0.25">
      <c r="A11" s="171" t="s">
        <v>139</v>
      </c>
      <c r="B11" s="172"/>
      <c r="C11" s="172"/>
      <c r="D11" s="172"/>
      <c r="E11" s="173"/>
      <c r="F11" s="70" t="s">
        <v>140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19" s="99" customFormat="1" ht="30" customHeight="1" x14ac:dyDescent="0.25">
      <c r="A12" s="179" t="s">
        <v>141</v>
      </c>
      <c r="B12" s="180"/>
      <c r="C12" s="180"/>
      <c r="D12" s="180"/>
      <c r="E12" s="181"/>
      <c r="F12" s="97">
        <v>-99572.483999999953</v>
      </c>
      <c r="G12" s="145"/>
    </row>
    <row r="13" spans="1:19" s="99" customFormat="1" ht="30" customHeight="1" x14ac:dyDescent="0.25">
      <c r="A13" s="179" t="s">
        <v>142</v>
      </c>
      <c r="B13" s="180"/>
      <c r="C13" s="180"/>
      <c r="D13" s="180"/>
      <c r="E13" s="181"/>
      <c r="F13" s="97">
        <v>58895.639999999985</v>
      </c>
    </row>
    <row r="14" spans="1:19" s="99" customFormat="1" ht="30" customHeight="1" x14ac:dyDescent="0.25">
      <c r="A14" s="179" t="s">
        <v>143</v>
      </c>
      <c r="B14" s="180"/>
      <c r="C14" s="180"/>
      <c r="D14" s="180"/>
      <c r="E14" s="181"/>
      <c r="F14" s="100">
        <f>SUM(F15:F17)</f>
        <v>191212.61</v>
      </c>
    </row>
    <row r="15" spans="1:19" s="69" customFormat="1" ht="27" customHeight="1" x14ac:dyDescent="0.25">
      <c r="A15" s="185" t="s">
        <v>144</v>
      </c>
      <c r="B15" s="186"/>
      <c r="C15" s="186"/>
      <c r="D15" s="186"/>
      <c r="E15" s="187"/>
      <c r="F15" s="72">
        <v>191212.61</v>
      </c>
    </row>
    <row r="16" spans="1:19" s="69" customFormat="1" ht="24.75" hidden="1" customHeight="1" x14ac:dyDescent="0.25">
      <c r="A16" s="185" t="s">
        <v>145</v>
      </c>
      <c r="B16" s="186"/>
      <c r="C16" s="186"/>
      <c r="D16" s="186"/>
      <c r="E16" s="187"/>
      <c r="F16" s="72"/>
    </row>
    <row r="17" spans="1:19" s="69" customFormat="1" ht="30" hidden="1" customHeight="1" x14ac:dyDescent="0.25">
      <c r="A17" s="185" t="s">
        <v>146</v>
      </c>
      <c r="B17" s="186"/>
      <c r="C17" s="186"/>
      <c r="D17" s="186"/>
      <c r="E17" s="187"/>
      <c r="F17" s="72"/>
    </row>
    <row r="18" spans="1:19" s="99" customFormat="1" ht="30" customHeight="1" x14ac:dyDescent="0.25">
      <c r="A18" s="179" t="s">
        <v>147</v>
      </c>
      <c r="B18" s="180"/>
      <c r="C18" s="180"/>
      <c r="D18" s="180"/>
      <c r="E18" s="181"/>
      <c r="F18" s="100">
        <f>SUM(F19:F21)</f>
        <v>182443.21</v>
      </c>
    </row>
    <row r="19" spans="1:19" s="69" customFormat="1" ht="29.25" customHeight="1" x14ac:dyDescent="0.25">
      <c r="A19" s="185" t="s">
        <v>144</v>
      </c>
      <c r="B19" s="186"/>
      <c r="C19" s="186"/>
      <c r="D19" s="186"/>
      <c r="E19" s="187"/>
      <c r="F19" s="72">
        <v>182443.21</v>
      </c>
    </row>
    <row r="20" spans="1:19" s="69" customFormat="1" ht="30" hidden="1" customHeight="1" x14ac:dyDescent="0.25">
      <c r="A20" s="185" t="s">
        <v>145</v>
      </c>
      <c r="B20" s="186"/>
      <c r="C20" s="186"/>
      <c r="D20" s="186"/>
      <c r="E20" s="187"/>
      <c r="F20" s="72"/>
    </row>
    <row r="21" spans="1:19" s="73" customFormat="1" ht="30" hidden="1" customHeight="1" x14ac:dyDescent="0.2">
      <c r="A21" s="185" t="s">
        <v>146</v>
      </c>
      <c r="B21" s="186"/>
      <c r="C21" s="186"/>
      <c r="D21" s="186"/>
      <c r="E21" s="187"/>
      <c r="F21" s="72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</row>
    <row r="22" spans="1:19" s="101" customFormat="1" ht="30" customHeight="1" x14ac:dyDescent="0.25">
      <c r="A22" s="179" t="s">
        <v>148</v>
      </c>
      <c r="B22" s="180"/>
      <c r="C22" s="180"/>
      <c r="D22" s="180"/>
      <c r="E22" s="181"/>
      <c r="F22" s="100">
        <f>F12+F18</f>
        <v>82870.726000000039</v>
      </c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</row>
    <row r="23" spans="1:19" s="101" customFormat="1" ht="30" customHeight="1" x14ac:dyDescent="0.25">
      <c r="A23" s="179" t="s">
        <v>149</v>
      </c>
      <c r="B23" s="180"/>
      <c r="C23" s="180"/>
      <c r="D23" s="180"/>
      <c r="E23" s="181"/>
      <c r="F23" s="100">
        <f>акт21!E94</f>
        <v>225133.20500000002</v>
      </c>
      <c r="G23" s="146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</row>
    <row r="24" spans="1:19" s="101" customFormat="1" ht="30" customHeight="1" x14ac:dyDescent="0.25">
      <c r="A24" s="179" t="s">
        <v>150</v>
      </c>
      <c r="B24" s="180"/>
      <c r="C24" s="180"/>
      <c r="D24" s="180"/>
      <c r="E24" s="181"/>
      <c r="F24" s="100">
        <f>F22-F23</f>
        <v>-142262.47899999999</v>
      </c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</row>
    <row r="25" spans="1:19" s="101" customFormat="1" ht="30" customHeight="1" x14ac:dyDescent="0.25">
      <c r="A25" s="179" t="s">
        <v>151</v>
      </c>
      <c r="B25" s="180"/>
      <c r="C25" s="180"/>
      <c r="D25" s="180"/>
      <c r="E25" s="181"/>
      <c r="F25" s="97">
        <f>F13+F14-F18</f>
        <v>67665.039999999979</v>
      </c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</row>
    <row r="26" spans="1:19" s="73" customFormat="1" ht="11.45" customHeight="1" x14ac:dyDescent="0.25">
      <c r="A26" s="74"/>
      <c r="B26" s="74"/>
      <c r="C26" s="74"/>
      <c r="D26" s="74"/>
      <c r="E26" s="74"/>
      <c r="F26" s="74"/>
    </row>
    <row r="27" spans="1:19" s="75" customFormat="1" ht="64.5" customHeight="1" x14ac:dyDescent="0.2">
      <c r="A27" s="188" t="s">
        <v>152</v>
      </c>
      <c r="B27" s="188"/>
      <c r="C27" s="188"/>
      <c r="D27" s="188"/>
    </row>
    <row r="28" spans="1:19" s="47" customFormat="1" ht="21.75" hidden="1" customHeight="1" x14ac:dyDescent="0.25">
      <c r="A28" s="189" t="s">
        <v>323</v>
      </c>
      <c r="B28" s="189"/>
      <c r="C28" s="189"/>
      <c r="D28" s="189"/>
    </row>
    <row r="29" spans="1:19" s="47" customFormat="1" ht="22.5" customHeight="1" x14ac:dyDescent="0.25">
      <c r="A29" s="188" t="s">
        <v>42</v>
      </c>
      <c r="B29" s="188"/>
      <c r="C29" s="188"/>
      <c r="D29" s="188"/>
    </row>
    <row r="30" spans="1:19" s="47" customFormat="1" ht="22.5" customHeight="1" x14ac:dyDescent="0.25">
      <c r="A30" s="188" t="s">
        <v>43</v>
      </c>
      <c r="B30" s="188"/>
      <c r="C30" s="188"/>
      <c r="D30" s="48"/>
    </row>
  </sheetData>
  <mergeCells count="24">
    <mergeCell ref="A30:C30"/>
    <mergeCell ref="A23:E23"/>
    <mergeCell ref="A24:E24"/>
    <mergeCell ref="A25:E25"/>
    <mergeCell ref="A27:D27"/>
    <mergeCell ref="A28:D28"/>
    <mergeCell ref="A29:D29"/>
    <mergeCell ref="A18:E18"/>
    <mergeCell ref="A19:E19"/>
    <mergeCell ref="A20:E20"/>
    <mergeCell ref="A21:E21"/>
    <mergeCell ref="A22:E22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6"/>
  <sheetViews>
    <sheetView topLeftCell="A78" workbookViewId="0">
      <selection activeCell="B87" sqref="B87"/>
    </sheetView>
  </sheetViews>
  <sheetFormatPr defaultColWidth="8.140625" defaultRowHeight="15" x14ac:dyDescent="0.25"/>
  <cols>
    <col min="1" max="1" width="62.28515625" style="128" customWidth="1"/>
    <col min="2" max="5" width="17.5703125" style="128" customWidth="1"/>
    <col min="6" max="6" width="12.42578125" style="128" customWidth="1"/>
    <col min="7" max="255" width="8.140625" style="128"/>
    <col min="256" max="256" width="8.7109375" style="128" customWidth="1"/>
    <col min="257" max="257" width="31.5703125" style="128" customWidth="1"/>
    <col min="258" max="258" width="13.85546875" style="128" customWidth="1"/>
    <col min="259" max="259" width="19.140625" style="128" customWidth="1"/>
    <col min="260" max="260" width="17.5703125" style="128" customWidth="1"/>
    <col min="261" max="261" width="14.7109375" style="128" customWidth="1"/>
    <col min="262" max="511" width="8.140625" style="128"/>
    <col min="512" max="512" width="8.7109375" style="128" customWidth="1"/>
    <col min="513" max="513" width="31.5703125" style="128" customWidth="1"/>
    <col min="514" max="514" width="13.85546875" style="128" customWidth="1"/>
    <col min="515" max="515" width="19.140625" style="128" customWidth="1"/>
    <col min="516" max="516" width="17.5703125" style="128" customWidth="1"/>
    <col min="517" max="517" width="14.7109375" style="128" customWidth="1"/>
    <col min="518" max="767" width="8.140625" style="128"/>
    <col min="768" max="768" width="8.7109375" style="128" customWidth="1"/>
    <col min="769" max="769" width="31.5703125" style="128" customWidth="1"/>
    <col min="770" max="770" width="13.85546875" style="128" customWidth="1"/>
    <col min="771" max="771" width="19.140625" style="128" customWidth="1"/>
    <col min="772" max="772" width="17.5703125" style="128" customWidth="1"/>
    <col min="773" max="773" width="14.7109375" style="128" customWidth="1"/>
    <col min="774" max="1023" width="8.140625" style="128"/>
    <col min="1024" max="1024" width="8.7109375" style="128" customWidth="1"/>
    <col min="1025" max="1025" width="31.5703125" style="128" customWidth="1"/>
    <col min="1026" max="1026" width="13.85546875" style="128" customWidth="1"/>
    <col min="1027" max="1027" width="19.140625" style="128" customWidth="1"/>
    <col min="1028" max="1028" width="17.5703125" style="128" customWidth="1"/>
    <col min="1029" max="1029" width="14.7109375" style="128" customWidth="1"/>
    <col min="1030" max="1279" width="8.140625" style="128"/>
    <col min="1280" max="1280" width="8.7109375" style="128" customWidth="1"/>
    <col min="1281" max="1281" width="31.5703125" style="128" customWidth="1"/>
    <col min="1282" max="1282" width="13.85546875" style="128" customWidth="1"/>
    <col min="1283" max="1283" width="19.140625" style="128" customWidth="1"/>
    <col min="1284" max="1284" width="17.5703125" style="128" customWidth="1"/>
    <col min="1285" max="1285" width="14.7109375" style="128" customWidth="1"/>
    <col min="1286" max="1535" width="8.140625" style="128"/>
    <col min="1536" max="1536" width="8.7109375" style="128" customWidth="1"/>
    <col min="1537" max="1537" width="31.5703125" style="128" customWidth="1"/>
    <col min="1538" max="1538" width="13.85546875" style="128" customWidth="1"/>
    <col min="1539" max="1539" width="19.140625" style="128" customWidth="1"/>
    <col min="1540" max="1540" width="17.5703125" style="128" customWidth="1"/>
    <col min="1541" max="1541" width="14.7109375" style="128" customWidth="1"/>
    <col min="1542" max="1791" width="8.140625" style="128"/>
    <col min="1792" max="1792" width="8.7109375" style="128" customWidth="1"/>
    <col min="1793" max="1793" width="31.5703125" style="128" customWidth="1"/>
    <col min="1794" max="1794" width="13.85546875" style="128" customWidth="1"/>
    <col min="1795" max="1795" width="19.140625" style="128" customWidth="1"/>
    <col min="1796" max="1796" width="17.5703125" style="128" customWidth="1"/>
    <col min="1797" max="1797" width="14.7109375" style="128" customWidth="1"/>
    <col min="1798" max="2047" width="8.140625" style="128"/>
    <col min="2048" max="2048" width="8.7109375" style="128" customWidth="1"/>
    <col min="2049" max="2049" width="31.5703125" style="128" customWidth="1"/>
    <col min="2050" max="2050" width="13.85546875" style="128" customWidth="1"/>
    <col min="2051" max="2051" width="19.140625" style="128" customWidth="1"/>
    <col min="2052" max="2052" width="17.5703125" style="128" customWidth="1"/>
    <col min="2053" max="2053" width="14.7109375" style="128" customWidth="1"/>
    <col min="2054" max="2303" width="8.140625" style="128"/>
    <col min="2304" max="2304" width="8.7109375" style="128" customWidth="1"/>
    <col min="2305" max="2305" width="31.5703125" style="128" customWidth="1"/>
    <col min="2306" max="2306" width="13.85546875" style="128" customWidth="1"/>
    <col min="2307" max="2307" width="19.140625" style="128" customWidth="1"/>
    <col min="2308" max="2308" width="17.5703125" style="128" customWidth="1"/>
    <col min="2309" max="2309" width="14.7109375" style="128" customWidth="1"/>
    <col min="2310" max="2559" width="8.140625" style="128"/>
    <col min="2560" max="2560" width="8.7109375" style="128" customWidth="1"/>
    <col min="2561" max="2561" width="31.5703125" style="128" customWidth="1"/>
    <col min="2562" max="2562" width="13.85546875" style="128" customWidth="1"/>
    <col min="2563" max="2563" width="19.140625" style="128" customWidth="1"/>
    <col min="2564" max="2564" width="17.5703125" style="128" customWidth="1"/>
    <col min="2565" max="2565" width="14.7109375" style="128" customWidth="1"/>
    <col min="2566" max="2815" width="8.140625" style="128"/>
    <col min="2816" max="2816" width="8.7109375" style="128" customWidth="1"/>
    <col min="2817" max="2817" width="31.5703125" style="128" customWidth="1"/>
    <col min="2818" max="2818" width="13.85546875" style="128" customWidth="1"/>
    <col min="2819" max="2819" width="19.140625" style="128" customWidth="1"/>
    <col min="2820" max="2820" width="17.5703125" style="128" customWidth="1"/>
    <col min="2821" max="2821" width="14.7109375" style="128" customWidth="1"/>
    <col min="2822" max="3071" width="8.140625" style="128"/>
    <col min="3072" max="3072" width="8.7109375" style="128" customWidth="1"/>
    <col min="3073" max="3073" width="31.5703125" style="128" customWidth="1"/>
    <col min="3074" max="3074" width="13.85546875" style="128" customWidth="1"/>
    <col min="3075" max="3075" width="19.140625" style="128" customWidth="1"/>
    <col min="3076" max="3076" width="17.5703125" style="128" customWidth="1"/>
    <col min="3077" max="3077" width="14.7109375" style="128" customWidth="1"/>
    <col min="3078" max="3327" width="8.140625" style="128"/>
    <col min="3328" max="3328" width="8.7109375" style="128" customWidth="1"/>
    <col min="3329" max="3329" width="31.5703125" style="128" customWidth="1"/>
    <col min="3330" max="3330" width="13.85546875" style="128" customWidth="1"/>
    <col min="3331" max="3331" width="19.140625" style="128" customWidth="1"/>
    <col min="3332" max="3332" width="17.5703125" style="128" customWidth="1"/>
    <col min="3333" max="3333" width="14.7109375" style="128" customWidth="1"/>
    <col min="3334" max="3583" width="8.140625" style="128"/>
    <col min="3584" max="3584" width="8.7109375" style="128" customWidth="1"/>
    <col min="3585" max="3585" width="31.5703125" style="128" customWidth="1"/>
    <col min="3586" max="3586" width="13.85546875" style="128" customWidth="1"/>
    <col min="3587" max="3587" width="19.140625" style="128" customWidth="1"/>
    <col min="3588" max="3588" width="17.5703125" style="128" customWidth="1"/>
    <col min="3589" max="3589" width="14.7109375" style="128" customWidth="1"/>
    <col min="3590" max="3839" width="8.140625" style="128"/>
    <col min="3840" max="3840" width="8.7109375" style="128" customWidth="1"/>
    <col min="3841" max="3841" width="31.5703125" style="128" customWidth="1"/>
    <col min="3842" max="3842" width="13.85546875" style="128" customWidth="1"/>
    <col min="3843" max="3843" width="19.140625" style="128" customWidth="1"/>
    <col min="3844" max="3844" width="17.5703125" style="128" customWidth="1"/>
    <col min="3845" max="3845" width="14.7109375" style="128" customWidth="1"/>
    <col min="3846" max="4095" width="8.140625" style="128"/>
    <col min="4096" max="4096" width="8.7109375" style="128" customWidth="1"/>
    <col min="4097" max="4097" width="31.5703125" style="128" customWidth="1"/>
    <col min="4098" max="4098" width="13.85546875" style="128" customWidth="1"/>
    <col min="4099" max="4099" width="19.140625" style="128" customWidth="1"/>
    <col min="4100" max="4100" width="17.5703125" style="128" customWidth="1"/>
    <col min="4101" max="4101" width="14.7109375" style="128" customWidth="1"/>
    <col min="4102" max="4351" width="8.140625" style="128"/>
    <col min="4352" max="4352" width="8.7109375" style="128" customWidth="1"/>
    <col min="4353" max="4353" width="31.5703125" style="128" customWidth="1"/>
    <col min="4354" max="4354" width="13.85546875" style="128" customWidth="1"/>
    <col min="4355" max="4355" width="19.140625" style="128" customWidth="1"/>
    <col min="4356" max="4356" width="17.5703125" style="128" customWidth="1"/>
    <col min="4357" max="4357" width="14.7109375" style="128" customWidth="1"/>
    <col min="4358" max="4607" width="8.140625" style="128"/>
    <col min="4608" max="4608" width="8.7109375" style="128" customWidth="1"/>
    <col min="4609" max="4609" width="31.5703125" style="128" customWidth="1"/>
    <col min="4610" max="4610" width="13.85546875" style="128" customWidth="1"/>
    <col min="4611" max="4611" width="19.140625" style="128" customWidth="1"/>
    <col min="4612" max="4612" width="17.5703125" style="128" customWidth="1"/>
    <col min="4613" max="4613" width="14.7109375" style="128" customWidth="1"/>
    <col min="4614" max="4863" width="8.140625" style="128"/>
    <col min="4864" max="4864" width="8.7109375" style="128" customWidth="1"/>
    <col min="4865" max="4865" width="31.5703125" style="128" customWidth="1"/>
    <col min="4866" max="4866" width="13.85546875" style="128" customWidth="1"/>
    <col min="4867" max="4867" width="19.140625" style="128" customWidth="1"/>
    <col min="4868" max="4868" width="17.5703125" style="128" customWidth="1"/>
    <col min="4869" max="4869" width="14.7109375" style="128" customWidth="1"/>
    <col min="4870" max="5119" width="8.140625" style="128"/>
    <col min="5120" max="5120" width="8.7109375" style="128" customWidth="1"/>
    <col min="5121" max="5121" width="31.5703125" style="128" customWidth="1"/>
    <col min="5122" max="5122" width="13.85546875" style="128" customWidth="1"/>
    <col min="5123" max="5123" width="19.140625" style="128" customWidth="1"/>
    <col min="5124" max="5124" width="17.5703125" style="128" customWidth="1"/>
    <col min="5125" max="5125" width="14.7109375" style="128" customWidth="1"/>
    <col min="5126" max="5375" width="8.140625" style="128"/>
    <col min="5376" max="5376" width="8.7109375" style="128" customWidth="1"/>
    <col min="5377" max="5377" width="31.5703125" style="128" customWidth="1"/>
    <col min="5378" max="5378" width="13.85546875" style="128" customWidth="1"/>
    <col min="5379" max="5379" width="19.140625" style="128" customWidth="1"/>
    <col min="5380" max="5380" width="17.5703125" style="128" customWidth="1"/>
    <col min="5381" max="5381" width="14.7109375" style="128" customWidth="1"/>
    <col min="5382" max="5631" width="8.140625" style="128"/>
    <col min="5632" max="5632" width="8.7109375" style="128" customWidth="1"/>
    <col min="5633" max="5633" width="31.5703125" style="128" customWidth="1"/>
    <col min="5634" max="5634" width="13.85546875" style="128" customWidth="1"/>
    <col min="5635" max="5635" width="19.140625" style="128" customWidth="1"/>
    <col min="5636" max="5636" width="17.5703125" style="128" customWidth="1"/>
    <col min="5637" max="5637" width="14.7109375" style="128" customWidth="1"/>
    <col min="5638" max="5887" width="8.140625" style="128"/>
    <col min="5888" max="5888" width="8.7109375" style="128" customWidth="1"/>
    <col min="5889" max="5889" width="31.5703125" style="128" customWidth="1"/>
    <col min="5890" max="5890" width="13.85546875" style="128" customWidth="1"/>
    <col min="5891" max="5891" width="19.140625" style="128" customWidth="1"/>
    <col min="5892" max="5892" width="17.5703125" style="128" customWidth="1"/>
    <col min="5893" max="5893" width="14.7109375" style="128" customWidth="1"/>
    <col min="5894" max="6143" width="8.140625" style="128"/>
    <col min="6144" max="6144" width="8.7109375" style="128" customWidth="1"/>
    <col min="6145" max="6145" width="31.5703125" style="128" customWidth="1"/>
    <col min="6146" max="6146" width="13.85546875" style="128" customWidth="1"/>
    <col min="6147" max="6147" width="19.140625" style="128" customWidth="1"/>
    <col min="6148" max="6148" width="17.5703125" style="128" customWidth="1"/>
    <col min="6149" max="6149" width="14.7109375" style="128" customWidth="1"/>
    <col min="6150" max="6399" width="8.140625" style="128"/>
    <col min="6400" max="6400" width="8.7109375" style="128" customWidth="1"/>
    <col min="6401" max="6401" width="31.5703125" style="128" customWidth="1"/>
    <col min="6402" max="6402" width="13.85546875" style="128" customWidth="1"/>
    <col min="6403" max="6403" width="19.140625" style="128" customWidth="1"/>
    <col min="6404" max="6404" width="17.5703125" style="128" customWidth="1"/>
    <col min="6405" max="6405" width="14.7109375" style="128" customWidth="1"/>
    <col min="6406" max="6655" width="8.140625" style="128"/>
    <col min="6656" max="6656" width="8.7109375" style="128" customWidth="1"/>
    <col min="6657" max="6657" width="31.5703125" style="128" customWidth="1"/>
    <col min="6658" max="6658" width="13.85546875" style="128" customWidth="1"/>
    <col min="6659" max="6659" width="19.140625" style="128" customWidth="1"/>
    <col min="6660" max="6660" width="17.5703125" style="128" customWidth="1"/>
    <col min="6661" max="6661" width="14.7109375" style="128" customWidth="1"/>
    <col min="6662" max="6911" width="8.140625" style="128"/>
    <col min="6912" max="6912" width="8.7109375" style="128" customWidth="1"/>
    <col min="6913" max="6913" width="31.5703125" style="128" customWidth="1"/>
    <col min="6914" max="6914" width="13.85546875" style="128" customWidth="1"/>
    <col min="6915" max="6915" width="19.140625" style="128" customWidth="1"/>
    <col min="6916" max="6916" width="17.5703125" style="128" customWidth="1"/>
    <col min="6917" max="6917" width="14.7109375" style="128" customWidth="1"/>
    <col min="6918" max="7167" width="8.140625" style="128"/>
    <col min="7168" max="7168" width="8.7109375" style="128" customWidth="1"/>
    <col min="7169" max="7169" width="31.5703125" style="128" customWidth="1"/>
    <col min="7170" max="7170" width="13.85546875" style="128" customWidth="1"/>
    <col min="7171" max="7171" width="19.140625" style="128" customWidth="1"/>
    <col min="7172" max="7172" width="17.5703125" style="128" customWidth="1"/>
    <col min="7173" max="7173" width="14.7109375" style="128" customWidth="1"/>
    <col min="7174" max="7423" width="8.140625" style="128"/>
    <col min="7424" max="7424" width="8.7109375" style="128" customWidth="1"/>
    <col min="7425" max="7425" width="31.5703125" style="128" customWidth="1"/>
    <col min="7426" max="7426" width="13.85546875" style="128" customWidth="1"/>
    <col min="7427" max="7427" width="19.140625" style="128" customWidth="1"/>
    <col min="7428" max="7428" width="17.5703125" style="128" customWidth="1"/>
    <col min="7429" max="7429" width="14.7109375" style="128" customWidth="1"/>
    <col min="7430" max="7679" width="8.140625" style="128"/>
    <col min="7680" max="7680" width="8.7109375" style="128" customWidth="1"/>
    <col min="7681" max="7681" width="31.5703125" style="128" customWidth="1"/>
    <col min="7682" max="7682" width="13.85546875" style="128" customWidth="1"/>
    <col min="7683" max="7683" width="19.140625" style="128" customWidth="1"/>
    <col min="7684" max="7684" width="17.5703125" style="128" customWidth="1"/>
    <col min="7685" max="7685" width="14.7109375" style="128" customWidth="1"/>
    <col min="7686" max="7935" width="8.140625" style="128"/>
    <col min="7936" max="7936" width="8.7109375" style="128" customWidth="1"/>
    <col min="7937" max="7937" width="31.5703125" style="128" customWidth="1"/>
    <col min="7938" max="7938" width="13.85546875" style="128" customWidth="1"/>
    <col min="7939" max="7939" width="19.140625" style="128" customWidth="1"/>
    <col min="7940" max="7940" width="17.5703125" style="128" customWidth="1"/>
    <col min="7941" max="7941" width="14.7109375" style="128" customWidth="1"/>
    <col min="7942" max="8191" width="8.140625" style="128"/>
    <col min="8192" max="8192" width="8.7109375" style="128" customWidth="1"/>
    <col min="8193" max="8193" width="31.5703125" style="128" customWidth="1"/>
    <col min="8194" max="8194" width="13.85546875" style="128" customWidth="1"/>
    <col min="8195" max="8195" width="19.140625" style="128" customWidth="1"/>
    <col min="8196" max="8196" width="17.5703125" style="128" customWidth="1"/>
    <col min="8197" max="8197" width="14.7109375" style="128" customWidth="1"/>
    <col min="8198" max="8447" width="8.140625" style="128"/>
    <col min="8448" max="8448" width="8.7109375" style="128" customWidth="1"/>
    <col min="8449" max="8449" width="31.5703125" style="128" customWidth="1"/>
    <col min="8450" max="8450" width="13.85546875" style="128" customWidth="1"/>
    <col min="8451" max="8451" width="19.140625" style="128" customWidth="1"/>
    <col min="8452" max="8452" width="17.5703125" style="128" customWidth="1"/>
    <col min="8453" max="8453" width="14.7109375" style="128" customWidth="1"/>
    <col min="8454" max="8703" width="8.140625" style="128"/>
    <col min="8704" max="8704" width="8.7109375" style="128" customWidth="1"/>
    <col min="8705" max="8705" width="31.5703125" style="128" customWidth="1"/>
    <col min="8706" max="8706" width="13.85546875" style="128" customWidth="1"/>
    <col min="8707" max="8707" width="19.140625" style="128" customWidth="1"/>
    <col min="8708" max="8708" width="17.5703125" style="128" customWidth="1"/>
    <col min="8709" max="8709" width="14.7109375" style="128" customWidth="1"/>
    <col min="8710" max="8959" width="8.140625" style="128"/>
    <col min="8960" max="8960" width="8.7109375" style="128" customWidth="1"/>
    <col min="8961" max="8961" width="31.5703125" style="128" customWidth="1"/>
    <col min="8962" max="8962" width="13.85546875" style="128" customWidth="1"/>
    <col min="8963" max="8963" width="19.140625" style="128" customWidth="1"/>
    <col min="8964" max="8964" width="17.5703125" style="128" customWidth="1"/>
    <col min="8965" max="8965" width="14.7109375" style="128" customWidth="1"/>
    <col min="8966" max="9215" width="8.140625" style="128"/>
    <col min="9216" max="9216" width="8.7109375" style="128" customWidth="1"/>
    <col min="9217" max="9217" width="31.5703125" style="128" customWidth="1"/>
    <col min="9218" max="9218" width="13.85546875" style="128" customWidth="1"/>
    <col min="9219" max="9219" width="19.140625" style="128" customWidth="1"/>
    <col min="9220" max="9220" width="17.5703125" style="128" customWidth="1"/>
    <col min="9221" max="9221" width="14.7109375" style="128" customWidth="1"/>
    <col min="9222" max="9471" width="8.140625" style="128"/>
    <col min="9472" max="9472" width="8.7109375" style="128" customWidth="1"/>
    <col min="9473" max="9473" width="31.5703125" style="128" customWidth="1"/>
    <col min="9474" max="9474" width="13.85546875" style="128" customWidth="1"/>
    <col min="9475" max="9475" width="19.140625" style="128" customWidth="1"/>
    <col min="9476" max="9476" width="17.5703125" style="128" customWidth="1"/>
    <col min="9477" max="9477" width="14.7109375" style="128" customWidth="1"/>
    <col min="9478" max="9727" width="8.140625" style="128"/>
    <col min="9728" max="9728" width="8.7109375" style="128" customWidth="1"/>
    <col min="9729" max="9729" width="31.5703125" style="128" customWidth="1"/>
    <col min="9730" max="9730" width="13.85546875" style="128" customWidth="1"/>
    <col min="9731" max="9731" width="19.140625" style="128" customWidth="1"/>
    <col min="9732" max="9732" width="17.5703125" style="128" customWidth="1"/>
    <col min="9733" max="9733" width="14.7109375" style="128" customWidth="1"/>
    <col min="9734" max="9983" width="8.140625" style="128"/>
    <col min="9984" max="9984" width="8.7109375" style="128" customWidth="1"/>
    <col min="9985" max="9985" width="31.5703125" style="128" customWidth="1"/>
    <col min="9986" max="9986" width="13.85546875" style="128" customWidth="1"/>
    <col min="9987" max="9987" width="19.140625" style="128" customWidth="1"/>
    <col min="9988" max="9988" width="17.5703125" style="128" customWidth="1"/>
    <col min="9989" max="9989" width="14.7109375" style="128" customWidth="1"/>
    <col min="9990" max="10239" width="8.140625" style="128"/>
    <col min="10240" max="10240" width="8.7109375" style="128" customWidth="1"/>
    <col min="10241" max="10241" width="31.5703125" style="128" customWidth="1"/>
    <col min="10242" max="10242" width="13.85546875" style="128" customWidth="1"/>
    <col min="10243" max="10243" width="19.140625" style="128" customWidth="1"/>
    <col min="10244" max="10244" width="17.5703125" style="128" customWidth="1"/>
    <col min="10245" max="10245" width="14.7109375" style="128" customWidth="1"/>
    <col min="10246" max="10495" width="8.140625" style="128"/>
    <col min="10496" max="10496" width="8.7109375" style="128" customWidth="1"/>
    <col min="10497" max="10497" width="31.5703125" style="128" customWidth="1"/>
    <col min="10498" max="10498" width="13.85546875" style="128" customWidth="1"/>
    <col min="10499" max="10499" width="19.140625" style="128" customWidth="1"/>
    <col min="10500" max="10500" width="17.5703125" style="128" customWidth="1"/>
    <col min="10501" max="10501" width="14.7109375" style="128" customWidth="1"/>
    <col min="10502" max="10751" width="8.140625" style="128"/>
    <col min="10752" max="10752" width="8.7109375" style="128" customWidth="1"/>
    <col min="10753" max="10753" width="31.5703125" style="128" customWidth="1"/>
    <col min="10754" max="10754" width="13.85546875" style="128" customWidth="1"/>
    <col min="10755" max="10755" width="19.140625" style="128" customWidth="1"/>
    <col min="10756" max="10756" width="17.5703125" style="128" customWidth="1"/>
    <col min="10757" max="10757" width="14.7109375" style="128" customWidth="1"/>
    <col min="10758" max="11007" width="8.140625" style="128"/>
    <col min="11008" max="11008" width="8.7109375" style="128" customWidth="1"/>
    <col min="11009" max="11009" width="31.5703125" style="128" customWidth="1"/>
    <col min="11010" max="11010" width="13.85546875" style="128" customWidth="1"/>
    <col min="11011" max="11011" width="19.140625" style="128" customWidth="1"/>
    <col min="11012" max="11012" width="17.5703125" style="128" customWidth="1"/>
    <col min="11013" max="11013" width="14.7109375" style="128" customWidth="1"/>
    <col min="11014" max="11263" width="8.140625" style="128"/>
    <col min="11264" max="11264" width="8.7109375" style="128" customWidth="1"/>
    <col min="11265" max="11265" width="31.5703125" style="128" customWidth="1"/>
    <col min="11266" max="11266" width="13.85546875" style="128" customWidth="1"/>
    <col min="11267" max="11267" width="19.140625" style="128" customWidth="1"/>
    <col min="11268" max="11268" width="17.5703125" style="128" customWidth="1"/>
    <col min="11269" max="11269" width="14.7109375" style="128" customWidth="1"/>
    <col min="11270" max="11519" width="8.140625" style="128"/>
    <col min="11520" max="11520" width="8.7109375" style="128" customWidth="1"/>
    <col min="11521" max="11521" width="31.5703125" style="128" customWidth="1"/>
    <col min="11522" max="11522" width="13.85546875" style="128" customWidth="1"/>
    <col min="11523" max="11523" width="19.140625" style="128" customWidth="1"/>
    <col min="11524" max="11524" width="17.5703125" style="128" customWidth="1"/>
    <col min="11525" max="11525" width="14.7109375" style="128" customWidth="1"/>
    <col min="11526" max="11775" width="8.140625" style="128"/>
    <col min="11776" max="11776" width="8.7109375" style="128" customWidth="1"/>
    <col min="11777" max="11777" width="31.5703125" style="128" customWidth="1"/>
    <col min="11778" max="11778" width="13.85546875" style="128" customWidth="1"/>
    <col min="11779" max="11779" width="19.140625" style="128" customWidth="1"/>
    <col min="11780" max="11780" width="17.5703125" style="128" customWidth="1"/>
    <col min="11781" max="11781" width="14.7109375" style="128" customWidth="1"/>
    <col min="11782" max="12031" width="8.140625" style="128"/>
    <col min="12032" max="12032" width="8.7109375" style="128" customWidth="1"/>
    <col min="12033" max="12033" width="31.5703125" style="128" customWidth="1"/>
    <col min="12034" max="12034" width="13.85546875" style="128" customWidth="1"/>
    <col min="12035" max="12035" width="19.140625" style="128" customWidth="1"/>
    <col min="12036" max="12036" width="17.5703125" style="128" customWidth="1"/>
    <col min="12037" max="12037" width="14.7109375" style="128" customWidth="1"/>
    <col min="12038" max="12287" width="8.140625" style="128"/>
    <col min="12288" max="12288" width="8.7109375" style="128" customWidth="1"/>
    <col min="12289" max="12289" width="31.5703125" style="128" customWidth="1"/>
    <col min="12290" max="12290" width="13.85546875" style="128" customWidth="1"/>
    <col min="12291" max="12291" width="19.140625" style="128" customWidth="1"/>
    <col min="12292" max="12292" width="17.5703125" style="128" customWidth="1"/>
    <col min="12293" max="12293" width="14.7109375" style="128" customWidth="1"/>
    <col min="12294" max="12543" width="8.140625" style="128"/>
    <col min="12544" max="12544" width="8.7109375" style="128" customWidth="1"/>
    <col min="12545" max="12545" width="31.5703125" style="128" customWidth="1"/>
    <col min="12546" max="12546" width="13.85546875" style="128" customWidth="1"/>
    <col min="12547" max="12547" width="19.140625" style="128" customWidth="1"/>
    <col min="12548" max="12548" width="17.5703125" style="128" customWidth="1"/>
    <col min="12549" max="12549" width="14.7109375" style="128" customWidth="1"/>
    <col min="12550" max="12799" width="8.140625" style="128"/>
    <col min="12800" max="12800" width="8.7109375" style="128" customWidth="1"/>
    <col min="12801" max="12801" width="31.5703125" style="128" customWidth="1"/>
    <col min="12802" max="12802" width="13.85546875" style="128" customWidth="1"/>
    <col min="12803" max="12803" width="19.140625" style="128" customWidth="1"/>
    <col min="12804" max="12804" width="17.5703125" style="128" customWidth="1"/>
    <col min="12805" max="12805" width="14.7109375" style="128" customWidth="1"/>
    <col min="12806" max="13055" width="8.140625" style="128"/>
    <col min="13056" max="13056" width="8.7109375" style="128" customWidth="1"/>
    <col min="13057" max="13057" width="31.5703125" style="128" customWidth="1"/>
    <col min="13058" max="13058" width="13.85546875" style="128" customWidth="1"/>
    <col min="13059" max="13059" width="19.140625" style="128" customWidth="1"/>
    <col min="13060" max="13060" width="17.5703125" style="128" customWidth="1"/>
    <col min="13061" max="13061" width="14.7109375" style="128" customWidth="1"/>
    <col min="13062" max="13311" width="8.140625" style="128"/>
    <col min="13312" max="13312" width="8.7109375" style="128" customWidth="1"/>
    <col min="13313" max="13313" width="31.5703125" style="128" customWidth="1"/>
    <col min="13314" max="13314" width="13.85546875" style="128" customWidth="1"/>
    <col min="13315" max="13315" width="19.140625" style="128" customWidth="1"/>
    <col min="13316" max="13316" width="17.5703125" style="128" customWidth="1"/>
    <col min="13317" max="13317" width="14.7109375" style="128" customWidth="1"/>
    <col min="13318" max="13567" width="8.140625" style="128"/>
    <col min="13568" max="13568" width="8.7109375" style="128" customWidth="1"/>
    <col min="13569" max="13569" width="31.5703125" style="128" customWidth="1"/>
    <col min="13570" max="13570" width="13.85546875" style="128" customWidth="1"/>
    <col min="13571" max="13571" width="19.140625" style="128" customWidth="1"/>
    <col min="13572" max="13572" width="17.5703125" style="128" customWidth="1"/>
    <col min="13573" max="13573" width="14.7109375" style="128" customWidth="1"/>
    <col min="13574" max="13823" width="8.140625" style="128"/>
    <col min="13824" max="13824" width="8.7109375" style="128" customWidth="1"/>
    <col min="13825" max="13825" width="31.5703125" style="128" customWidth="1"/>
    <col min="13826" max="13826" width="13.85546875" style="128" customWidth="1"/>
    <col min="13827" max="13827" width="19.140625" style="128" customWidth="1"/>
    <col min="13828" max="13828" width="17.5703125" style="128" customWidth="1"/>
    <col min="13829" max="13829" width="14.7109375" style="128" customWidth="1"/>
    <col min="13830" max="14079" width="8.140625" style="128"/>
    <col min="14080" max="14080" width="8.7109375" style="128" customWidth="1"/>
    <col min="14081" max="14081" width="31.5703125" style="128" customWidth="1"/>
    <col min="14082" max="14082" width="13.85546875" style="128" customWidth="1"/>
    <col min="14083" max="14083" width="19.140625" style="128" customWidth="1"/>
    <col min="14084" max="14084" width="17.5703125" style="128" customWidth="1"/>
    <col min="14085" max="14085" width="14.7109375" style="128" customWidth="1"/>
    <col min="14086" max="14335" width="8.140625" style="128"/>
    <col min="14336" max="14336" width="8.7109375" style="128" customWidth="1"/>
    <col min="14337" max="14337" width="31.5703125" style="128" customWidth="1"/>
    <col min="14338" max="14338" width="13.85546875" style="128" customWidth="1"/>
    <col min="14339" max="14339" width="19.140625" style="128" customWidth="1"/>
    <col min="14340" max="14340" width="17.5703125" style="128" customWidth="1"/>
    <col min="14341" max="14341" width="14.7109375" style="128" customWidth="1"/>
    <col min="14342" max="14591" width="8.140625" style="128"/>
    <col min="14592" max="14592" width="8.7109375" style="128" customWidth="1"/>
    <col min="14593" max="14593" width="31.5703125" style="128" customWidth="1"/>
    <col min="14594" max="14594" width="13.85546875" style="128" customWidth="1"/>
    <col min="14595" max="14595" width="19.140625" style="128" customWidth="1"/>
    <col min="14596" max="14596" width="17.5703125" style="128" customWidth="1"/>
    <col min="14597" max="14597" width="14.7109375" style="128" customWidth="1"/>
    <col min="14598" max="14847" width="8.140625" style="128"/>
    <col min="14848" max="14848" width="8.7109375" style="128" customWidth="1"/>
    <col min="14849" max="14849" width="31.5703125" style="128" customWidth="1"/>
    <col min="14850" max="14850" width="13.85546875" style="128" customWidth="1"/>
    <col min="14851" max="14851" width="19.140625" style="128" customWidth="1"/>
    <col min="14852" max="14852" width="17.5703125" style="128" customWidth="1"/>
    <col min="14853" max="14853" width="14.7109375" style="128" customWidth="1"/>
    <col min="14854" max="15103" width="8.140625" style="128"/>
    <col min="15104" max="15104" width="8.7109375" style="128" customWidth="1"/>
    <col min="15105" max="15105" width="31.5703125" style="128" customWidth="1"/>
    <col min="15106" max="15106" width="13.85546875" style="128" customWidth="1"/>
    <col min="15107" max="15107" width="19.140625" style="128" customWidth="1"/>
    <col min="15108" max="15108" width="17.5703125" style="128" customWidth="1"/>
    <col min="15109" max="15109" width="14.7109375" style="128" customWidth="1"/>
    <col min="15110" max="15359" width="8.140625" style="128"/>
    <col min="15360" max="15360" width="8.7109375" style="128" customWidth="1"/>
    <col min="15361" max="15361" width="31.5703125" style="128" customWidth="1"/>
    <col min="15362" max="15362" width="13.85546875" style="128" customWidth="1"/>
    <col min="15363" max="15363" width="19.140625" style="128" customWidth="1"/>
    <col min="15364" max="15364" width="17.5703125" style="128" customWidth="1"/>
    <col min="15365" max="15365" width="14.7109375" style="128" customWidth="1"/>
    <col min="15366" max="15615" width="8.140625" style="128"/>
    <col min="15616" max="15616" width="8.7109375" style="128" customWidth="1"/>
    <col min="15617" max="15617" width="31.5703125" style="128" customWidth="1"/>
    <col min="15618" max="15618" width="13.85546875" style="128" customWidth="1"/>
    <col min="15619" max="15619" width="19.140625" style="128" customWidth="1"/>
    <col min="15620" max="15620" width="17.5703125" style="128" customWidth="1"/>
    <col min="15621" max="15621" width="14.7109375" style="128" customWidth="1"/>
    <col min="15622" max="15871" width="8.140625" style="128"/>
    <col min="15872" max="15872" width="8.7109375" style="128" customWidth="1"/>
    <col min="15873" max="15873" width="31.5703125" style="128" customWidth="1"/>
    <col min="15874" max="15874" width="13.85546875" style="128" customWidth="1"/>
    <col min="15875" max="15875" width="19.140625" style="128" customWidth="1"/>
    <col min="15876" max="15876" width="17.5703125" style="128" customWidth="1"/>
    <col min="15877" max="15877" width="14.7109375" style="128" customWidth="1"/>
    <col min="15878" max="16127" width="8.140625" style="128"/>
    <col min="16128" max="16128" width="8.7109375" style="128" customWidth="1"/>
    <col min="16129" max="16129" width="31.5703125" style="128" customWidth="1"/>
    <col min="16130" max="16130" width="13.85546875" style="128" customWidth="1"/>
    <col min="16131" max="16131" width="19.140625" style="128" customWidth="1"/>
    <col min="16132" max="16132" width="17.5703125" style="128" customWidth="1"/>
    <col min="16133" max="16133" width="14.7109375" style="128" customWidth="1"/>
    <col min="16134" max="16384" width="8.140625" style="128"/>
  </cols>
  <sheetData>
    <row r="1" spans="1:5" ht="23.25" hidden="1" customHeight="1" x14ac:dyDescent="0.25">
      <c r="A1" s="195"/>
      <c r="B1" s="195"/>
      <c r="C1" s="195"/>
      <c r="D1" s="195"/>
      <c r="E1" s="195"/>
    </row>
    <row r="2" spans="1:5" hidden="1" x14ac:dyDescent="0.25">
      <c r="A2" s="195" t="s">
        <v>197</v>
      </c>
      <c r="B2" s="195"/>
      <c r="C2" s="195"/>
      <c r="D2" s="195"/>
      <c r="E2" s="195"/>
    </row>
    <row r="3" spans="1:5" ht="15.75" customHeight="1" x14ac:dyDescent="0.25">
      <c r="A3" s="196" t="s">
        <v>277</v>
      </c>
      <c r="B3" s="196"/>
      <c r="C3" s="196"/>
      <c r="D3" s="196"/>
      <c r="E3" s="196"/>
    </row>
    <row r="4" spans="1:5" x14ac:dyDescent="0.25">
      <c r="A4" s="196" t="s">
        <v>199</v>
      </c>
      <c r="B4" s="196"/>
      <c r="C4" s="196"/>
      <c r="D4" s="196"/>
      <c r="E4" s="196"/>
    </row>
    <row r="5" spans="1:5" x14ac:dyDescent="0.25">
      <c r="A5" s="196" t="s">
        <v>200</v>
      </c>
      <c r="B5" s="196"/>
      <c r="C5" s="196"/>
      <c r="D5" s="196"/>
      <c r="E5" s="196"/>
    </row>
    <row r="6" spans="1:5" ht="26.25" customHeight="1" x14ac:dyDescent="0.25">
      <c r="A6" s="195" t="s">
        <v>201</v>
      </c>
      <c r="B6" s="195"/>
      <c r="C6" s="195"/>
      <c r="D6" s="195"/>
      <c r="E6" s="128" t="s">
        <v>281</v>
      </c>
    </row>
    <row r="7" spans="1:5" x14ac:dyDescent="0.25">
      <c r="A7" s="195"/>
      <c r="B7" s="195"/>
      <c r="C7" s="195"/>
      <c r="D7" s="195"/>
      <c r="E7" s="195"/>
    </row>
    <row r="8" spans="1:5" ht="28.5" customHeight="1" x14ac:dyDescent="0.25">
      <c r="A8" s="197" t="s">
        <v>248</v>
      </c>
      <c r="B8" s="197"/>
      <c r="C8" s="197"/>
      <c r="D8" s="197"/>
      <c r="E8" s="197"/>
    </row>
    <row r="9" spans="1:5" ht="29.25" customHeight="1" x14ac:dyDescent="0.25">
      <c r="A9" s="197" t="s">
        <v>203</v>
      </c>
      <c r="B9" s="197"/>
      <c r="C9" s="197"/>
      <c r="D9" s="197"/>
      <c r="E9" s="197"/>
    </row>
    <row r="10" spans="1:5" ht="30" customHeight="1" x14ac:dyDescent="0.25">
      <c r="A10" s="197" t="s">
        <v>204</v>
      </c>
      <c r="B10" s="197"/>
      <c r="C10" s="197"/>
      <c r="D10" s="197"/>
      <c r="E10" s="197"/>
    </row>
    <row r="11" spans="1:5" ht="30" customHeight="1" x14ac:dyDescent="0.25">
      <c r="A11" s="197" t="s">
        <v>205</v>
      </c>
      <c r="B11" s="197"/>
      <c r="C11" s="197"/>
      <c r="D11" s="197"/>
      <c r="E11" s="197"/>
    </row>
    <row r="12" spans="1:5" ht="29.25" customHeight="1" x14ac:dyDescent="0.25">
      <c r="A12" s="197" t="s">
        <v>206</v>
      </c>
      <c r="B12" s="197"/>
      <c r="C12" s="197"/>
      <c r="D12" s="197"/>
      <c r="E12" s="197"/>
    </row>
    <row r="13" spans="1:5" ht="28.5" customHeight="1" x14ac:dyDescent="0.25">
      <c r="A13" s="197" t="s">
        <v>207</v>
      </c>
      <c r="B13" s="197"/>
      <c r="C13" s="197"/>
      <c r="D13" s="197"/>
      <c r="E13" s="197"/>
    </row>
    <row r="14" spans="1:5" ht="15.75" customHeight="1" thickBot="1" x14ac:dyDescent="0.3">
      <c r="A14" s="195"/>
      <c r="B14" s="195"/>
      <c r="C14" s="195"/>
      <c r="D14" s="195"/>
      <c r="E14" s="195"/>
    </row>
    <row r="15" spans="1:5" ht="120.75" thickBot="1" x14ac:dyDescent="0.3">
      <c r="A15" s="136" t="s">
        <v>2</v>
      </c>
      <c r="B15" s="134" t="s">
        <v>209</v>
      </c>
      <c r="C15" s="134" t="s">
        <v>0</v>
      </c>
      <c r="D15" s="134" t="s">
        <v>208</v>
      </c>
      <c r="E15" s="134" t="s">
        <v>1</v>
      </c>
    </row>
    <row r="16" spans="1:5" x14ac:dyDescent="0.25">
      <c r="A16" s="204" t="s">
        <v>8</v>
      </c>
      <c r="B16" s="205"/>
      <c r="C16" s="205"/>
      <c r="D16" s="205"/>
      <c r="E16" s="147"/>
    </row>
    <row r="17" spans="1:5" ht="15" customHeight="1" x14ac:dyDescent="0.25">
      <c r="A17" s="148" t="s">
        <v>52</v>
      </c>
      <c r="B17" s="149" t="s">
        <v>21</v>
      </c>
      <c r="C17" s="150" t="s">
        <v>11</v>
      </c>
      <c r="D17" s="151">
        <f>E17</f>
        <v>2073.27</v>
      </c>
      <c r="E17" s="152">
        <v>2073.27</v>
      </c>
    </row>
    <row r="18" spans="1:5" ht="15" customHeight="1" x14ac:dyDescent="0.25">
      <c r="A18" s="201" t="s">
        <v>210</v>
      </c>
      <c r="B18" s="202"/>
      <c r="C18" s="202"/>
      <c r="D18" s="203"/>
      <c r="E18" s="153"/>
    </row>
    <row r="19" spans="1:5" ht="15" customHeight="1" x14ac:dyDescent="0.25">
      <c r="A19" s="148" t="s">
        <v>282</v>
      </c>
      <c r="B19" s="154">
        <v>1</v>
      </c>
      <c r="C19" s="150" t="s">
        <v>13</v>
      </c>
      <c r="D19" s="151">
        <f>E19/B19</f>
        <v>950.15</v>
      </c>
      <c r="E19" s="152">
        <v>950.15</v>
      </c>
    </row>
    <row r="20" spans="1:5" ht="15.75" customHeight="1" x14ac:dyDescent="0.25">
      <c r="A20" s="148" t="s">
        <v>318</v>
      </c>
      <c r="B20" s="149" t="s">
        <v>22</v>
      </c>
      <c r="C20" s="150" t="s">
        <v>13</v>
      </c>
      <c r="D20" s="151">
        <f t="shared" ref="D20:D23" si="0">E20</f>
        <v>4658.5600000000004</v>
      </c>
      <c r="E20" s="152">
        <v>4658.5600000000004</v>
      </c>
    </row>
    <row r="21" spans="1:5" ht="30" x14ac:dyDescent="0.25">
      <c r="A21" s="148" t="s">
        <v>189</v>
      </c>
      <c r="B21" s="149" t="s">
        <v>22</v>
      </c>
      <c r="C21" s="150" t="s">
        <v>11</v>
      </c>
      <c r="D21" s="151">
        <f t="shared" si="0"/>
        <v>331.46</v>
      </c>
      <c r="E21" s="152">
        <v>331.46</v>
      </c>
    </row>
    <row r="22" spans="1:5" ht="15" customHeight="1" x14ac:dyDescent="0.25">
      <c r="A22" s="148" t="s">
        <v>216</v>
      </c>
      <c r="B22" s="149" t="s">
        <v>193</v>
      </c>
      <c r="C22" s="150" t="s">
        <v>12</v>
      </c>
      <c r="D22" s="151">
        <f t="shared" si="0"/>
        <v>85374.32</v>
      </c>
      <c r="E22" s="152">
        <v>85374.32</v>
      </c>
    </row>
    <row r="23" spans="1:5" ht="15" customHeight="1" x14ac:dyDescent="0.25">
      <c r="A23" s="148" t="s">
        <v>217</v>
      </c>
      <c r="B23" s="149" t="s">
        <v>193</v>
      </c>
      <c r="C23" s="150" t="s">
        <v>12</v>
      </c>
      <c r="D23" s="151">
        <f t="shared" si="0"/>
        <v>1184.6400000000001</v>
      </c>
      <c r="E23" s="152">
        <v>1184.6400000000001</v>
      </c>
    </row>
    <row r="24" spans="1:5" ht="15" customHeight="1" x14ac:dyDescent="0.25">
      <c r="A24" s="201" t="s">
        <v>221</v>
      </c>
      <c r="B24" s="202"/>
      <c r="C24" s="202"/>
      <c r="D24" s="203"/>
      <c r="E24" s="153"/>
    </row>
    <row r="25" spans="1:5" ht="30" x14ac:dyDescent="0.25">
      <c r="A25" s="148" t="s">
        <v>283</v>
      </c>
      <c r="B25" s="154">
        <v>2</v>
      </c>
      <c r="C25" s="150" t="s">
        <v>13</v>
      </c>
      <c r="D25" s="151">
        <f>E25/B25</f>
        <v>1297.6099999999999</v>
      </c>
      <c r="E25" s="152">
        <v>2595.2199999999998</v>
      </c>
    </row>
    <row r="26" spans="1:5" ht="15" customHeight="1" x14ac:dyDescent="0.25">
      <c r="A26" s="148" t="s">
        <v>284</v>
      </c>
      <c r="B26" s="155">
        <v>0.01</v>
      </c>
      <c r="C26" s="150" t="s">
        <v>17</v>
      </c>
      <c r="D26" s="151">
        <f t="shared" ref="D26:D81" si="1">E26/B26</f>
        <v>48739</v>
      </c>
      <c r="E26" s="152">
        <v>487.39</v>
      </c>
    </row>
    <row r="27" spans="1:5" ht="15" customHeight="1" x14ac:dyDescent="0.25">
      <c r="A27" s="148" t="s">
        <v>285</v>
      </c>
      <c r="B27" s="155">
        <v>0.01</v>
      </c>
      <c r="C27" s="150" t="s">
        <v>17</v>
      </c>
      <c r="D27" s="151">
        <f t="shared" si="1"/>
        <v>55995</v>
      </c>
      <c r="E27" s="152">
        <v>559.95000000000005</v>
      </c>
    </row>
    <row r="28" spans="1:5" ht="15" customHeight="1" x14ac:dyDescent="0.25">
      <c r="A28" s="148" t="s">
        <v>286</v>
      </c>
      <c r="B28" s="154">
        <v>1</v>
      </c>
      <c r="C28" s="150" t="s">
        <v>13</v>
      </c>
      <c r="D28" s="151">
        <f t="shared" si="1"/>
        <v>3662.65</v>
      </c>
      <c r="E28" s="152">
        <v>3662.65</v>
      </c>
    </row>
    <row r="29" spans="1:5" ht="15" customHeight="1" x14ac:dyDescent="0.25">
      <c r="A29" s="148" t="s">
        <v>287</v>
      </c>
      <c r="B29" s="156">
        <v>1.2</v>
      </c>
      <c r="C29" s="150" t="s">
        <v>288</v>
      </c>
      <c r="D29" s="151">
        <f t="shared" si="1"/>
        <v>2895.7166666666667</v>
      </c>
      <c r="E29" s="152">
        <v>3474.86</v>
      </c>
    </row>
    <row r="30" spans="1:5" ht="15" customHeight="1" x14ac:dyDescent="0.25">
      <c r="A30" s="148" t="s">
        <v>289</v>
      </c>
      <c r="B30" s="154">
        <v>2</v>
      </c>
      <c r="C30" s="150" t="s">
        <v>13</v>
      </c>
      <c r="D30" s="151">
        <f t="shared" si="1"/>
        <v>1181.9549999999999</v>
      </c>
      <c r="E30" s="152">
        <v>2363.91</v>
      </c>
    </row>
    <row r="31" spans="1:5" ht="15" customHeight="1" x14ac:dyDescent="0.25">
      <c r="A31" s="148" t="s">
        <v>290</v>
      </c>
      <c r="B31" s="155">
        <v>0.01</v>
      </c>
      <c r="C31" s="150" t="s">
        <v>17</v>
      </c>
      <c r="D31" s="151">
        <f t="shared" si="1"/>
        <v>266524</v>
      </c>
      <c r="E31" s="152">
        <v>2665.24</v>
      </c>
    </row>
    <row r="32" spans="1:5" ht="15" customHeight="1" x14ac:dyDescent="0.25">
      <c r="A32" s="148" t="s">
        <v>222</v>
      </c>
      <c r="B32" s="154">
        <v>1</v>
      </c>
      <c r="C32" s="150" t="s">
        <v>13</v>
      </c>
      <c r="D32" s="151">
        <f t="shared" si="1"/>
        <v>382.07</v>
      </c>
      <c r="E32" s="152">
        <v>382.07</v>
      </c>
    </row>
    <row r="33" spans="1:5" ht="15" customHeight="1" x14ac:dyDescent="0.25">
      <c r="A33" s="148" t="s">
        <v>291</v>
      </c>
      <c r="B33" s="155">
        <v>0.01</v>
      </c>
      <c r="C33" s="150" t="s">
        <v>17</v>
      </c>
      <c r="D33" s="151">
        <f t="shared" si="1"/>
        <v>268279</v>
      </c>
      <c r="E33" s="152">
        <v>2682.79</v>
      </c>
    </row>
    <row r="34" spans="1:5" x14ac:dyDescent="0.25">
      <c r="A34" s="148" t="s">
        <v>292</v>
      </c>
      <c r="B34" s="154">
        <v>1</v>
      </c>
      <c r="C34" s="150" t="s">
        <v>185</v>
      </c>
      <c r="D34" s="151">
        <f t="shared" si="1"/>
        <v>1035.95</v>
      </c>
      <c r="E34" s="152">
        <v>1035.95</v>
      </c>
    </row>
    <row r="35" spans="1:5" x14ac:dyDescent="0.25">
      <c r="A35" s="148" t="s">
        <v>262</v>
      </c>
      <c r="B35" s="154">
        <v>1</v>
      </c>
      <c r="C35" s="150" t="s">
        <v>185</v>
      </c>
      <c r="D35" s="151">
        <f t="shared" si="1"/>
        <v>1284.8900000000001</v>
      </c>
      <c r="E35" s="152">
        <v>1284.8900000000001</v>
      </c>
    </row>
    <row r="36" spans="1:5" x14ac:dyDescent="0.25">
      <c r="A36" s="148" t="s">
        <v>184</v>
      </c>
      <c r="B36" s="154">
        <v>1</v>
      </c>
      <c r="C36" s="150" t="s">
        <v>185</v>
      </c>
      <c r="D36" s="151">
        <f t="shared" si="1"/>
        <v>1398.78</v>
      </c>
      <c r="E36" s="152">
        <v>1398.78</v>
      </c>
    </row>
    <row r="37" spans="1:5" ht="15" customHeight="1" x14ac:dyDescent="0.25">
      <c r="A37" s="148" t="s">
        <v>293</v>
      </c>
      <c r="B37" s="154">
        <v>3</v>
      </c>
      <c r="C37" s="150" t="s">
        <v>13</v>
      </c>
      <c r="D37" s="151">
        <f t="shared" si="1"/>
        <v>748.99333333333334</v>
      </c>
      <c r="E37" s="152">
        <v>2246.98</v>
      </c>
    </row>
    <row r="38" spans="1:5" ht="15" customHeight="1" x14ac:dyDescent="0.25">
      <c r="A38" s="148" t="s">
        <v>294</v>
      </c>
      <c r="B38" s="157">
        <v>1.0999999999999999E-2</v>
      </c>
      <c r="C38" s="150" t="s">
        <v>17</v>
      </c>
      <c r="D38" s="151">
        <f t="shared" si="1"/>
        <v>42920</v>
      </c>
      <c r="E38" s="152">
        <v>472.12</v>
      </c>
    </row>
    <row r="39" spans="1:5" ht="15" customHeight="1" x14ac:dyDescent="0.25">
      <c r="A39" s="148" t="s">
        <v>295</v>
      </c>
      <c r="B39" s="156">
        <v>0.1</v>
      </c>
      <c r="C39" s="150" t="s">
        <v>174</v>
      </c>
      <c r="D39" s="151">
        <f t="shared" si="1"/>
        <v>92318.999999999985</v>
      </c>
      <c r="E39" s="152">
        <v>9231.9</v>
      </c>
    </row>
    <row r="40" spans="1:5" ht="15" customHeight="1" x14ac:dyDescent="0.25">
      <c r="A40" s="148" t="s">
        <v>296</v>
      </c>
      <c r="B40" s="154">
        <v>2</v>
      </c>
      <c r="C40" s="150" t="s">
        <v>297</v>
      </c>
      <c r="D40" s="151">
        <f t="shared" si="1"/>
        <v>305.08999999999997</v>
      </c>
      <c r="E40" s="152">
        <v>610.17999999999995</v>
      </c>
    </row>
    <row r="41" spans="1:5" ht="15" customHeight="1" x14ac:dyDescent="0.25">
      <c r="A41" s="148" t="s">
        <v>298</v>
      </c>
      <c r="B41" s="156">
        <v>0.1</v>
      </c>
      <c r="C41" s="150" t="s">
        <v>174</v>
      </c>
      <c r="D41" s="151">
        <f t="shared" si="1"/>
        <v>67289.899999999994</v>
      </c>
      <c r="E41" s="152">
        <v>6728.99</v>
      </c>
    </row>
    <row r="42" spans="1:5" ht="15" customHeight="1" x14ac:dyDescent="0.25">
      <c r="A42" s="148" t="s">
        <v>263</v>
      </c>
      <c r="B42" s="154">
        <v>9</v>
      </c>
      <c r="C42" s="150" t="s">
        <v>164</v>
      </c>
      <c r="D42" s="151">
        <f t="shared" si="1"/>
        <v>99.582222222222228</v>
      </c>
      <c r="E42" s="152">
        <v>896.24</v>
      </c>
    </row>
    <row r="43" spans="1:5" ht="15" customHeight="1" x14ac:dyDescent="0.25">
      <c r="A43" s="148" t="s">
        <v>55</v>
      </c>
      <c r="B43" s="154">
        <v>1</v>
      </c>
      <c r="C43" s="150" t="s">
        <v>14</v>
      </c>
      <c r="D43" s="151">
        <f t="shared" si="1"/>
        <v>1005.22</v>
      </c>
      <c r="E43" s="152">
        <v>1005.22</v>
      </c>
    </row>
    <row r="44" spans="1:5" ht="15" customHeight="1" x14ac:dyDescent="0.25">
      <c r="A44" s="148" t="s">
        <v>56</v>
      </c>
      <c r="B44" s="154">
        <v>1</v>
      </c>
      <c r="C44" s="150" t="s">
        <v>15</v>
      </c>
      <c r="D44" s="151">
        <f t="shared" si="1"/>
        <v>828.19</v>
      </c>
      <c r="E44" s="152">
        <v>828.19</v>
      </c>
    </row>
    <row r="45" spans="1:5" ht="15" customHeight="1" x14ac:dyDescent="0.25">
      <c r="A45" s="148" t="s">
        <v>299</v>
      </c>
      <c r="B45" s="154">
        <v>1</v>
      </c>
      <c r="C45" s="150" t="s">
        <v>13</v>
      </c>
      <c r="D45" s="151">
        <f t="shared" si="1"/>
        <v>149.54</v>
      </c>
      <c r="E45" s="152">
        <v>149.54</v>
      </c>
    </row>
    <row r="46" spans="1:5" ht="15" customHeight="1" x14ac:dyDescent="0.25">
      <c r="A46" s="148" t="s">
        <v>223</v>
      </c>
      <c r="B46" s="155">
        <v>0.01</v>
      </c>
      <c r="C46" s="150" t="s">
        <v>74</v>
      </c>
      <c r="D46" s="151">
        <f t="shared" si="1"/>
        <v>30545.999999999996</v>
      </c>
      <c r="E46" s="152">
        <v>305.45999999999998</v>
      </c>
    </row>
    <row r="47" spans="1:5" ht="15" customHeight="1" x14ac:dyDescent="0.25">
      <c r="A47" s="148" t="s">
        <v>300</v>
      </c>
      <c r="B47" s="156">
        <v>0.2</v>
      </c>
      <c r="C47" s="150" t="s">
        <v>16</v>
      </c>
      <c r="D47" s="151">
        <f t="shared" si="1"/>
        <v>4022.5</v>
      </c>
      <c r="E47" s="152">
        <v>804.5</v>
      </c>
    </row>
    <row r="48" spans="1:5" ht="15" customHeight="1" x14ac:dyDescent="0.25">
      <c r="A48" s="148" t="s">
        <v>73</v>
      </c>
      <c r="B48" s="155">
        <v>0.05</v>
      </c>
      <c r="C48" s="150" t="s">
        <v>74</v>
      </c>
      <c r="D48" s="151">
        <f t="shared" si="1"/>
        <v>29785.999999999996</v>
      </c>
      <c r="E48" s="152">
        <v>1489.3</v>
      </c>
    </row>
    <row r="49" spans="1:5" ht="15" customHeight="1" x14ac:dyDescent="0.25">
      <c r="A49" s="148" t="s">
        <v>301</v>
      </c>
      <c r="B49" s="155">
        <v>0.01</v>
      </c>
      <c r="C49" s="150" t="s">
        <v>17</v>
      </c>
      <c r="D49" s="151">
        <f t="shared" si="1"/>
        <v>30081</v>
      </c>
      <c r="E49" s="152">
        <v>300.81</v>
      </c>
    </row>
    <row r="50" spans="1:5" ht="30" x14ac:dyDescent="0.25">
      <c r="A50" s="148" t="s">
        <v>57</v>
      </c>
      <c r="B50" s="157">
        <v>0.75800000000000001</v>
      </c>
      <c r="C50" s="150" t="s">
        <v>16</v>
      </c>
      <c r="D50" s="151">
        <f t="shared" si="1"/>
        <v>2039.2744063324537</v>
      </c>
      <c r="E50" s="152">
        <v>1545.77</v>
      </c>
    </row>
    <row r="51" spans="1:5" ht="15" customHeight="1" x14ac:dyDescent="0.25">
      <c r="A51" s="148" t="s">
        <v>166</v>
      </c>
      <c r="B51" s="155">
        <v>0.01</v>
      </c>
      <c r="C51" s="150" t="s">
        <v>17</v>
      </c>
      <c r="D51" s="151">
        <f t="shared" si="1"/>
        <v>30156</v>
      </c>
      <c r="E51" s="152">
        <v>301.56</v>
      </c>
    </row>
    <row r="52" spans="1:5" ht="15" customHeight="1" x14ac:dyDescent="0.25">
      <c r="A52" s="148" t="s">
        <v>302</v>
      </c>
      <c r="B52" s="154">
        <v>1</v>
      </c>
      <c r="C52" s="150" t="s">
        <v>14</v>
      </c>
      <c r="D52" s="151">
        <f t="shared" si="1"/>
        <v>611.75</v>
      </c>
      <c r="E52" s="152">
        <v>611.75</v>
      </c>
    </row>
    <row r="53" spans="1:5" ht="15" customHeight="1" x14ac:dyDescent="0.25">
      <c r="A53" s="148" t="s">
        <v>60</v>
      </c>
      <c r="B53" s="154">
        <v>5</v>
      </c>
      <c r="C53" s="150" t="s">
        <v>18</v>
      </c>
      <c r="D53" s="151">
        <f t="shared" si="1"/>
        <v>254.00799999999998</v>
      </c>
      <c r="E53" s="152">
        <v>1270.04</v>
      </c>
    </row>
    <row r="54" spans="1:5" ht="15" customHeight="1" x14ac:dyDescent="0.25">
      <c r="A54" s="148" t="s">
        <v>266</v>
      </c>
      <c r="B54" s="154">
        <v>9</v>
      </c>
      <c r="C54" s="150" t="s">
        <v>164</v>
      </c>
      <c r="D54" s="151">
        <f t="shared" si="1"/>
        <v>79.716666666666669</v>
      </c>
      <c r="E54" s="152">
        <v>717.45</v>
      </c>
    </row>
    <row r="55" spans="1:5" ht="15" customHeight="1" x14ac:dyDescent="0.25">
      <c r="A55" s="148" t="s">
        <v>61</v>
      </c>
      <c r="B55" s="154">
        <v>1</v>
      </c>
      <c r="C55" s="150" t="s">
        <v>13</v>
      </c>
      <c r="D55" s="151">
        <f t="shared" si="1"/>
        <v>4474.1099999999997</v>
      </c>
      <c r="E55" s="152">
        <v>4474.1099999999997</v>
      </c>
    </row>
    <row r="56" spans="1:5" ht="15" customHeight="1" x14ac:dyDescent="0.25">
      <c r="A56" s="148" t="s">
        <v>169</v>
      </c>
      <c r="B56" s="154">
        <v>1</v>
      </c>
      <c r="C56" s="150" t="s">
        <v>14</v>
      </c>
      <c r="D56" s="151">
        <f t="shared" si="1"/>
        <v>7332.6</v>
      </c>
      <c r="E56" s="152">
        <v>7332.6</v>
      </c>
    </row>
    <row r="57" spans="1:5" ht="15" customHeight="1" x14ac:dyDescent="0.25">
      <c r="A57" s="148" t="s">
        <v>227</v>
      </c>
      <c r="B57" s="154">
        <v>1</v>
      </c>
      <c r="C57" s="150" t="s">
        <v>19</v>
      </c>
      <c r="D57" s="151">
        <f t="shared" si="1"/>
        <v>857.06</v>
      </c>
      <c r="E57" s="152">
        <v>857.06</v>
      </c>
    </row>
    <row r="58" spans="1:5" ht="15" customHeight="1" x14ac:dyDescent="0.25">
      <c r="A58" s="148" t="s">
        <v>228</v>
      </c>
      <c r="B58" s="154">
        <v>1</v>
      </c>
      <c r="C58" s="150" t="s">
        <v>19</v>
      </c>
      <c r="D58" s="151">
        <f t="shared" si="1"/>
        <v>598.84</v>
      </c>
      <c r="E58" s="152">
        <v>598.84</v>
      </c>
    </row>
    <row r="59" spans="1:5" ht="15" customHeight="1" x14ac:dyDescent="0.25">
      <c r="A59" s="148" t="s">
        <v>64</v>
      </c>
      <c r="B59" s="154">
        <v>34</v>
      </c>
      <c r="C59" s="150" t="s">
        <v>19</v>
      </c>
      <c r="D59" s="151">
        <f t="shared" si="1"/>
        <v>300.04264705882355</v>
      </c>
      <c r="E59" s="152">
        <v>10201.450000000001</v>
      </c>
    </row>
    <row r="60" spans="1:5" ht="15" customHeight="1" x14ac:dyDescent="0.25">
      <c r="A60" s="201" t="s">
        <v>229</v>
      </c>
      <c r="B60" s="202"/>
      <c r="C60" s="202"/>
      <c r="D60" s="203"/>
      <c r="E60" s="153"/>
    </row>
    <row r="61" spans="1:5" ht="15" customHeight="1" x14ac:dyDescent="0.25">
      <c r="A61" s="148" t="s">
        <v>303</v>
      </c>
      <c r="B61" s="155">
        <v>0.09</v>
      </c>
      <c r="C61" s="150" t="s">
        <v>15</v>
      </c>
      <c r="D61" s="151">
        <f t="shared" si="1"/>
        <v>91724.888888888891</v>
      </c>
      <c r="E61" s="152">
        <v>8255.24</v>
      </c>
    </row>
    <row r="62" spans="1:5" ht="15" customHeight="1" x14ac:dyDescent="0.25">
      <c r="A62" s="148" t="s">
        <v>304</v>
      </c>
      <c r="B62" s="155">
        <v>7.0000000000000007E-2</v>
      </c>
      <c r="C62" s="150" t="s">
        <v>236</v>
      </c>
      <c r="D62" s="151">
        <f t="shared" si="1"/>
        <v>4614</v>
      </c>
      <c r="E62" s="152">
        <v>322.98</v>
      </c>
    </row>
    <row r="63" spans="1:5" ht="15" customHeight="1" x14ac:dyDescent="0.25">
      <c r="A63" s="148" t="s">
        <v>305</v>
      </c>
      <c r="B63" s="157">
        <v>1.9E-2</v>
      </c>
      <c r="C63" s="150" t="s">
        <v>71</v>
      </c>
      <c r="D63" s="151">
        <f t="shared" si="1"/>
        <v>2933.1578947368421</v>
      </c>
      <c r="E63" s="152">
        <v>55.73</v>
      </c>
    </row>
    <row r="64" spans="1:5" ht="15" customHeight="1" x14ac:dyDescent="0.25">
      <c r="A64" s="148" t="s">
        <v>231</v>
      </c>
      <c r="B64" s="155">
        <v>0.01</v>
      </c>
      <c r="C64" s="150" t="s">
        <v>71</v>
      </c>
      <c r="D64" s="151">
        <f t="shared" si="1"/>
        <v>33067</v>
      </c>
      <c r="E64" s="152">
        <v>330.67</v>
      </c>
    </row>
    <row r="65" spans="1:5" ht="15" customHeight="1" x14ac:dyDescent="0.25">
      <c r="A65" s="148" t="s">
        <v>306</v>
      </c>
      <c r="B65" s="157">
        <v>1E-3</v>
      </c>
      <c r="C65" s="150" t="s">
        <v>307</v>
      </c>
      <c r="D65" s="151">
        <f t="shared" si="1"/>
        <v>173820</v>
      </c>
      <c r="E65" s="152">
        <v>173.82</v>
      </c>
    </row>
    <row r="66" spans="1:5" ht="15" customHeight="1" x14ac:dyDescent="0.25">
      <c r="A66" s="148" t="s">
        <v>308</v>
      </c>
      <c r="B66" s="157">
        <v>3.6999999999999998E-2</v>
      </c>
      <c r="C66" s="150" t="s">
        <v>170</v>
      </c>
      <c r="D66" s="151">
        <f t="shared" si="1"/>
        <v>15592.432432432432</v>
      </c>
      <c r="E66" s="152">
        <v>576.91999999999996</v>
      </c>
    </row>
    <row r="67" spans="1:5" ht="30" x14ac:dyDescent="0.25">
      <c r="A67" s="148" t="s">
        <v>309</v>
      </c>
      <c r="B67" s="157">
        <v>1.2E-2</v>
      </c>
      <c r="C67" s="150" t="s">
        <v>15</v>
      </c>
      <c r="D67" s="151">
        <f t="shared" si="1"/>
        <v>26965.833333333332</v>
      </c>
      <c r="E67" s="152">
        <v>323.58999999999997</v>
      </c>
    </row>
    <row r="68" spans="1:5" ht="30" x14ac:dyDescent="0.25">
      <c r="A68" s="148" t="s">
        <v>310</v>
      </c>
      <c r="B68" s="154">
        <v>5</v>
      </c>
      <c r="C68" s="150" t="s">
        <v>84</v>
      </c>
      <c r="D68" s="151">
        <f t="shared" si="1"/>
        <v>160.56800000000001</v>
      </c>
      <c r="E68" s="152">
        <v>802.84</v>
      </c>
    </row>
    <row r="69" spans="1:5" ht="30" x14ac:dyDescent="0.25">
      <c r="A69" s="148" t="s">
        <v>233</v>
      </c>
      <c r="B69" s="155">
        <v>5.04</v>
      </c>
      <c r="C69" s="150" t="s">
        <v>12</v>
      </c>
      <c r="D69" s="151">
        <f t="shared" si="1"/>
        <v>312.72222222222217</v>
      </c>
      <c r="E69" s="152">
        <v>1576.12</v>
      </c>
    </row>
    <row r="70" spans="1:5" ht="15" customHeight="1" x14ac:dyDescent="0.25">
      <c r="A70" s="148" t="s">
        <v>234</v>
      </c>
      <c r="B70" s="155">
        <v>0.02</v>
      </c>
      <c r="C70" s="150" t="s">
        <v>17</v>
      </c>
      <c r="D70" s="151">
        <f t="shared" si="1"/>
        <v>53711</v>
      </c>
      <c r="E70" s="152">
        <v>1074.22</v>
      </c>
    </row>
    <row r="71" spans="1:5" ht="15" customHeight="1" x14ac:dyDescent="0.25">
      <c r="A71" s="148" t="s">
        <v>269</v>
      </c>
      <c r="B71" s="156">
        <v>0.1</v>
      </c>
      <c r="C71" s="150" t="s">
        <v>174</v>
      </c>
      <c r="D71" s="151">
        <f t="shared" si="1"/>
        <v>2313.1999999999998</v>
      </c>
      <c r="E71" s="152">
        <v>231.32</v>
      </c>
    </row>
    <row r="72" spans="1:5" ht="15" customHeight="1" x14ac:dyDescent="0.25">
      <c r="A72" s="148" t="s">
        <v>223</v>
      </c>
      <c r="B72" s="155">
        <v>0.01</v>
      </c>
      <c r="C72" s="150" t="s">
        <v>74</v>
      </c>
      <c r="D72" s="151">
        <f t="shared" si="1"/>
        <v>31555</v>
      </c>
      <c r="E72" s="152">
        <v>315.55</v>
      </c>
    </row>
    <row r="73" spans="1:5" ht="30" x14ac:dyDescent="0.25">
      <c r="A73" s="148" t="s">
        <v>65</v>
      </c>
      <c r="B73" s="157">
        <v>0.75800000000000001</v>
      </c>
      <c r="C73" s="150" t="s">
        <v>16</v>
      </c>
      <c r="D73" s="151">
        <f t="shared" si="1"/>
        <v>2011.9261213720315</v>
      </c>
      <c r="E73" s="152">
        <v>1525.04</v>
      </c>
    </row>
    <row r="74" spans="1:5" ht="30" x14ac:dyDescent="0.25">
      <c r="A74" s="148" t="s">
        <v>311</v>
      </c>
      <c r="B74" s="157">
        <v>0.75800000000000001</v>
      </c>
      <c r="C74" s="150" t="s">
        <v>16</v>
      </c>
      <c r="D74" s="151">
        <f t="shared" si="1"/>
        <v>2013.7994722955145</v>
      </c>
      <c r="E74" s="152">
        <v>1526.46</v>
      </c>
    </row>
    <row r="75" spans="1:5" ht="30" x14ac:dyDescent="0.25">
      <c r="A75" s="148" t="s">
        <v>312</v>
      </c>
      <c r="B75" s="157">
        <v>1.5309999999999999</v>
      </c>
      <c r="C75" s="150" t="s">
        <v>16</v>
      </c>
      <c r="D75" s="151">
        <f t="shared" si="1"/>
        <v>610.39843239712604</v>
      </c>
      <c r="E75" s="152">
        <v>934.52</v>
      </c>
    </row>
    <row r="76" spans="1:5" ht="30" x14ac:dyDescent="0.25">
      <c r="A76" s="148" t="s">
        <v>57</v>
      </c>
      <c r="B76" s="157">
        <v>0.75800000000000001</v>
      </c>
      <c r="C76" s="150" t="s">
        <v>16</v>
      </c>
      <c r="D76" s="151">
        <f t="shared" si="1"/>
        <v>2005.6464379947229</v>
      </c>
      <c r="E76" s="152">
        <v>1520.28</v>
      </c>
    </row>
    <row r="77" spans="1:5" ht="15" customHeight="1" x14ac:dyDescent="0.25">
      <c r="A77" s="148" t="s">
        <v>313</v>
      </c>
      <c r="B77" s="154">
        <v>3</v>
      </c>
      <c r="C77" s="150" t="s">
        <v>238</v>
      </c>
      <c r="D77" s="151">
        <f t="shared" si="1"/>
        <v>81.36666666666666</v>
      </c>
      <c r="E77" s="152">
        <v>244.1</v>
      </c>
    </row>
    <row r="78" spans="1:5" ht="15" customHeight="1" x14ac:dyDescent="0.25">
      <c r="A78" s="148" t="s">
        <v>177</v>
      </c>
      <c r="B78" s="154">
        <v>30</v>
      </c>
      <c r="C78" s="150" t="s">
        <v>82</v>
      </c>
      <c r="D78" s="151">
        <f t="shared" si="1"/>
        <v>58.728999999999999</v>
      </c>
      <c r="E78" s="152">
        <v>1761.87</v>
      </c>
    </row>
    <row r="79" spans="1:5" ht="30" x14ac:dyDescent="0.25">
      <c r="A79" s="148" t="s">
        <v>314</v>
      </c>
      <c r="B79" s="154">
        <v>39</v>
      </c>
      <c r="C79" s="150" t="s">
        <v>238</v>
      </c>
      <c r="D79" s="151">
        <f t="shared" si="1"/>
        <v>55.326153846153844</v>
      </c>
      <c r="E79" s="152">
        <v>2157.7199999999998</v>
      </c>
    </row>
    <row r="80" spans="1:5" ht="15" customHeight="1" x14ac:dyDescent="0.25">
      <c r="A80" s="148" t="s">
        <v>85</v>
      </c>
      <c r="B80" s="154">
        <v>6</v>
      </c>
      <c r="C80" s="150" t="s">
        <v>84</v>
      </c>
      <c r="D80" s="151">
        <f t="shared" si="1"/>
        <v>57.106666666666662</v>
      </c>
      <c r="E80" s="152">
        <v>342.64</v>
      </c>
    </row>
    <row r="81" spans="1:7" ht="30" x14ac:dyDescent="0.25">
      <c r="A81" s="148" t="s">
        <v>315</v>
      </c>
      <c r="B81" s="157">
        <v>1.2749999999999999</v>
      </c>
      <c r="C81" s="150" t="s">
        <v>16</v>
      </c>
      <c r="D81" s="151">
        <f t="shared" si="1"/>
        <v>1217.3019607843137</v>
      </c>
      <c r="E81" s="152">
        <v>1552.06</v>
      </c>
    </row>
    <row r="82" spans="1:7" ht="15" customHeight="1" x14ac:dyDescent="0.25">
      <c r="A82" s="201" t="s">
        <v>79</v>
      </c>
      <c r="B82" s="202"/>
      <c r="C82" s="202"/>
      <c r="D82" s="203"/>
      <c r="E82" s="153"/>
    </row>
    <row r="83" spans="1:7" ht="30" x14ac:dyDescent="0.25">
      <c r="A83" s="148" t="s">
        <v>80</v>
      </c>
      <c r="B83" s="149" t="s">
        <v>192</v>
      </c>
      <c r="C83" s="150" t="s">
        <v>11</v>
      </c>
      <c r="D83" s="151">
        <f>E83</f>
        <v>4290.45</v>
      </c>
      <c r="E83" s="152">
        <v>4290.45</v>
      </c>
    </row>
    <row r="84" spans="1:7" x14ac:dyDescent="0.25">
      <c r="A84" s="201" t="s">
        <v>316</v>
      </c>
      <c r="B84" s="202"/>
      <c r="C84" s="202"/>
      <c r="D84" s="203"/>
      <c r="E84" s="153"/>
    </row>
    <row r="85" spans="1:7" ht="15" customHeight="1" x14ac:dyDescent="0.25">
      <c r="A85" s="148" t="s">
        <v>317</v>
      </c>
      <c r="B85" s="149" t="s">
        <v>192</v>
      </c>
      <c r="C85" s="150" t="s">
        <v>11</v>
      </c>
      <c r="D85" s="151">
        <f>E85</f>
        <v>3600</v>
      </c>
      <c r="E85" s="152">
        <v>3600</v>
      </c>
    </row>
    <row r="86" spans="1:7" ht="15" customHeight="1" x14ac:dyDescent="0.25">
      <c r="A86" s="201" t="s">
        <v>272</v>
      </c>
      <c r="B86" s="202"/>
      <c r="C86" s="202"/>
      <c r="D86" s="203"/>
      <c r="E86" s="153"/>
    </row>
    <row r="87" spans="1:7" ht="15" customHeight="1" thickBot="1" x14ac:dyDescent="0.3">
      <c r="A87" s="148" t="s">
        <v>78</v>
      </c>
      <c r="B87" s="149" t="s">
        <v>22</v>
      </c>
      <c r="C87" s="150" t="s">
        <v>11</v>
      </c>
      <c r="D87" s="151">
        <f>E87</f>
        <v>737.47</v>
      </c>
      <c r="E87" s="152">
        <v>737.47</v>
      </c>
    </row>
    <row r="88" spans="1:7" ht="30" x14ac:dyDescent="0.25">
      <c r="A88" s="148" t="s">
        <v>273</v>
      </c>
      <c r="B88" s="149" t="s">
        <v>22</v>
      </c>
      <c r="C88" s="150" t="s">
        <v>11</v>
      </c>
      <c r="D88" s="151">
        <f>E88</f>
        <v>288.77999999999997</v>
      </c>
      <c r="E88" s="152">
        <v>288.77999999999997</v>
      </c>
      <c r="F88" s="137">
        <f>SUM(E17:E88)</f>
        <v>204666.55000000002</v>
      </c>
      <c r="G88" s="135" t="s">
        <v>319</v>
      </c>
    </row>
    <row r="89" spans="1:7" s="25" customFormat="1" x14ac:dyDescent="0.25">
      <c r="A89" s="198" t="s">
        <v>10</v>
      </c>
      <c r="B89" s="199"/>
      <c r="C89" s="199"/>
      <c r="D89" s="199"/>
      <c r="E89" s="200"/>
    </row>
    <row r="90" spans="1:7" s="25" customFormat="1" x14ac:dyDescent="0.25">
      <c r="A90" s="27" t="s">
        <v>68</v>
      </c>
      <c r="B90" s="130" t="s">
        <v>21</v>
      </c>
      <c r="C90" s="130" t="s">
        <v>11</v>
      </c>
      <c r="D90" s="130">
        <f>E90</f>
        <v>20466.655000000002</v>
      </c>
      <c r="E90" s="130">
        <f>SUM(E17:E88)*10%</f>
        <v>20466.655000000002</v>
      </c>
    </row>
    <row r="91" spans="1:7" x14ac:dyDescent="0.25">
      <c r="A91" s="116" t="s">
        <v>24</v>
      </c>
      <c r="B91" s="130"/>
      <c r="C91" s="130"/>
      <c r="D91" s="130"/>
      <c r="E91" s="132">
        <f>F88+E90</f>
        <v>225133.20500000002</v>
      </c>
    </row>
    <row r="92" spans="1:7" ht="12.75" customHeight="1" x14ac:dyDescent="0.25">
      <c r="A92" s="197"/>
      <c r="B92" s="197"/>
      <c r="C92" s="197"/>
      <c r="D92" s="197"/>
      <c r="E92" s="197"/>
    </row>
    <row r="93" spans="1:7" ht="12.75" customHeight="1" x14ac:dyDescent="0.25">
      <c r="A93" s="197"/>
      <c r="B93" s="197"/>
      <c r="C93" s="197"/>
      <c r="D93" s="197"/>
      <c r="E93" s="197"/>
    </row>
    <row r="94" spans="1:7" s="140" customFormat="1" ht="21.75" customHeight="1" x14ac:dyDescent="0.25">
      <c r="A94" s="206" t="s">
        <v>321</v>
      </c>
      <c r="B94" s="206"/>
      <c r="C94" s="206"/>
      <c r="D94" s="206"/>
      <c r="E94" s="138">
        <f>E91</f>
        <v>225133.20500000002</v>
      </c>
      <c r="F94" s="139"/>
    </row>
    <row r="95" spans="1:7" s="140" customFormat="1" ht="20.25" customHeight="1" x14ac:dyDescent="0.25">
      <c r="A95" s="207" t="str">
        <f>[1]!Сумма_прописью(E94)</f>
        <v>Двести двадцать пять тысяч сто тридцать три рубля 21 копейка.</v>
      </c>
      <c r="B95" s="207"/>
      <c r="C95" s="207"/>
      <c r="D95" s="207"/>
      <c r="E95" s="207"/>
      <c r="F95" s="141"/>
    </row>
    <row r="96" spans="1:7" s="140" customFormat="1" ht="24.75" customHeight="1" x14ac:dyDescent="0.25">
      <c r="A96" s="206" t="s">
        <v>241</v>
      </c>
      <c r="B96" s="206"/>
      <c r="C96" s="206"/>
      <c r="D96" s="206"/>
      <c r="E96" s="206"/>
      <c r="F96" s="142"/>
    </row>
    <row r="97" spans="1:6" s="140" customFormat="1" ht="24" customHeight="1" x14ac:dyDescent="0.25">
      <c r="A97" s="206" t="s">
        <v>242</v>
      </c>
      <c r="B97" s="206"/>
      <c r="C97" s="206"/>
      <c r="D97" s="206"/>
      <c r="E97" s="206"/>
      <c r="F97" s="142"/>
    </row>
    <row r="98" spans="1:6" s="140" customFormat="1" ht="30.75" customHeight="1" x14ac:dyDescent="0.25">
      <c r="A98" s="206" t="s">
        <v>243</v>
      </c>
      <c r="B98" s="206"/>
      <c r="C98" s="206"/>
      <c r="D98" s="206"/>
      <c r="E98" s="206"/>
      <c r="F98" s="142"/>
    </row>
    <row r="99" spans="1:6" s="140" customFormat="1" x14ac:dyDescent="0.25">
      <c r="A99" s="143"/>
      <c r="B99" s="143"/>
      <c r="C99" s="143"/>
      <c r="D99" s="143"/>
      <c r="E99" s="143"/>
      <c r="F99" s="143"/>
    </row>
    <row r="100" spans="1:6" s="140" customFormat="1" ht="24.75" customHeight="1" x14ac:dyDescent="0.25">
      <c r="A100" s="206" t="s">
        <v>320</v>
      </c>
      <c r="B100" s="206"/>
      <c r="C100" s="206"/>
      <c r="D100" s="206"/>
      <c r="E100" s="206"/>
      <c r="F100" s="142"/>
    </row>
    <row r="101" spans="1:6" ht="18.75" customHeight="1" x14ac:dyDescent="0.25">
      <c r="A101" s="144" t="s">
        <v>244</v>
      </c>
      <c r="B101" s="144"/>
      <c r="C101" s="144"/>
      <c r="D101" s="144"/>
      <c r="E101" s="144"/>
    </row>
    <row r="102" spans="1:6" ht="24.75" customHeight="1" x14ac:dyDescent="0.25">
      <c r="A102" s="144" t="s">
        <v>322</v>
      </c>
      <c r="B102" s="144"/>
      <c r="C102" s="144"/>
      <c r="D102" s="144"/>
      <c r="E102" s="144"/>
    </row>
    <row r="103" spans="1:6" ht="15" customHeight="1" x14ac:dyDescent="0.25">
      <c r="B103" s="144"/>
      <c r="C103" s="144"/>
      <c r="D103" s="144" t="s">
        <v>26</v>
      </c>
      <c r="E103" s="144"/>
    </row>
    <row r="104" spans="1:6" x14ac:dyDescent="0.25">
      <c r="A104" s="195"/>
      <c r="B104" s="195"/>
      <c r="C104" s="195"/>
      <c r="D104" s="195"/>
      <c r="E104" s="195"/>
    </row>
    <row r="105" spans="1:6" x14ac:dyDescent="0.25">
      <c r="A105" s="195" t="s">
        <v>245</v>
      </c>
      <c r="B105" s="195"/>
      <c r="C105" s="195"/>
      <c r="D105" s="195"/>
      <c r="E105" s="195"/>
    </row>
    <row r="106" spans="1:6" ht="13.5" customHeight="1" x14ac:dyDescent="0.25">
      <c r="B106" s="195"/>
      <c r="C106" s="195"/>
      <c r="D106" s="195" t="s">
        <v>26</v>
      </c>
      <c r="E106" s="195"/>
    </row>
  </sheetData>
  <mergeCells count="34">
    <mergeCell ref="A105:E105"/>
    <mergeCell ref="B106:C106"/>
    <mergeCell ref="D106:E106"/>
    <mergeCell ref="A60:D60"/>
    <mergeCell ref="A82:D82"/>
    <mergeCell ref="A84:D84"/>
    <mergeCell ref="A86:D86"/>
    <mergeCell ref="A94:D94"/>
    <mergeCell ref="A96:E96"/>
    <mergeCell ref="A104:E104"/>
    <mergeCell ref="A97:E97"/>
    <mergeCell ref="A98:E98"/>
    <mergeCell ref="A100:E100"/>
    <mergeCell ref="A92:E92"/>
    <mergeCell ref="A93:E93"/>
    <mergeCell ref="A95:E95"/>
    <mergeCell ref="A7:E7"/>
    <mergeCell ref="A8:E8"/>
    <mergeCell ref="A9:E9"/>
    <mergeCell ref="A5:E5"/>
    <mergeCell ref="A89:E89"/>
    <mergeCell ref="A24:D24"/>
    <mergeCell ref="A16:D16"/>
    <mergeCell ref="A18:D18"/>
    <mergeCell ref="A10:E10"/>
    <mergeCell ref="A11:E11"/>
    <mergeCell ref="A12:E12"/>
    <mergeCell ref="A13:E13"/>
    <mergeCell ref="A14:E14"/>
    <mergeCell ref="A1:E1"/>
    <mergeCell ref="A2:E2"/>
    <mergeCell ref="A4:E4"/>
    <mergeCell ref="A3:E3"/>
    <mergeCell ref="A6:D6"/>
  </mergeCells>
  <pageMargins left="0.70866141732283472" right="0.31496062992125984" top="0.35433070866141736" bottom="0.35433070866141736" header="0" footer="0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2022-04-10T16:49:57Z</dcterms:modified>
</cp:coreProperties>
</file>