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705" windowWidth="15840" windowHeight="11415" firstSheet="2" activeTab="9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Акт!$A$1:$E$90</definedName>
    <definedName name="_xlnm.Print_Area" localSheetId="3">'Акт (2)'!$A$1:$E$101</definedName>
    <definedName name="_xlnm.Print_Area" localSheetId="9">акт21!$A$3:$E$98</definedName>
    <definedName name="_xlnm.Print_Area" localSheetId="1">Бюджет!$A$1:$D$41</definedName>
    <definedName name="_xlnm.Print_Area" localSheetId="7">Лист1!$A$3:$E$99</definedName>
    <definedName name="_xlnm.Print_Area" localSheetId="5">Лист3!$A$2:$E$105</definedName>
  </definedNames>
  <calcPr calcId="145621"/>
</workbook>
</file>

<file path=xl/calcChain.xml><?xml version="1.0" encoding="utf-8"?>
<calcChain xmlns="http://schemas.openxmlformats.org/spreadsheetml/2006/main">
  <c r="F79" i="10" l="1"/>
  <c r="D23" i="10" l="1"/>
  <c r="E69" i="10" l="1"/>
  <c r="B69" i="10"/>
  <c r="F18" i="9" l="1"/>
  <c r="F22" i="9" s="1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57" i="10"/>
  <c r="D40" i="10"/>
  <c r="D41" i="10"/>
  <c r="D42" i="10"/>
  <c r="D43" i="10"/>
  <c r="D44" i="10"/>
  <c r="D45" i="10"/>
  <c r="D47" i="10"/>
  <c r="D48" i="10"/>
  <c r="D49" i="10"/>
  <c r="D50" i="10"/>
  <c r="D51" i="10"/>
  <c r="D52" i="10"/>
  <c r="D53" i="10"/>
  <c r="D54" i="10"/>
  <c r="D55" i="10"/>
  <c r="D39" i="10"/>
  <c r="D34" i="10"/>
  <c r="D35" i="10"/>
  <c r="D36" i="10"/>
  <c r="D37" i="10"/>
  <c r="D38" i="10"/>
  <c r="D33" i="10"/>
  <c r="D20" i="10"/>
  <c r="D19" i="10"/>
  <c r="D21" i="10"/>
  <c r="D22" i="10"/>
  <c r="D24" i="10"/>
  <c r="D25" i="10"/>
  <c r="D27" i="10"/>
  <c r="D29" i="10"/>
  <c r="D31" i="10"/>
  <c r="D75" i="10"/>
  <c r="D77" i="10"/>
  <c r="D79" i="10"/>
  <c r="D80" i="10"/>
  <c r="E46" i="10"/>
  <c r="E82" i="10" s="1"/>
  <c r="B46" i="10"/>
  <c r="F14" i="9"/>
  <c r="D7" i="9"/>
  <c r="E83" i="10" l="1"/>
  <c r="E86" i="10" s="1"/>
  <c r="F23" i="9" s="1"/>
  <c r="F24" i="9" s="1"/>
  <c r="D46" i="10"/>
  <c r="F25" i="9"/>
  <c r="D82" i="10"/>
  <c r="D78" i="8"/>
  <c r="D80" i="8"/>
  <c r="D81" i="8"/>
  <c r="D76" i="8"/>
  <c r="D71" i="8"/>
  <c r="D62" i="8"/>
  <c r="D55" i="8"/>
  <c r="D54" i="8"/>
  <c r="D36" i="8"/>
  <c r="D31" i="8"/>
  <c r="D32" i="8"/>
  <c r="D33" i="8"/>
  <c r="D34" i="8"/>
  <c r="D35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6" i="8"/>
  <c r="D57" i="8"/>
  <c r="D58" i="8"/>
  <c r="D60" i="8"/>
  <c r="D61" i="8"/>
  <c r="D63" i="8"/>
  <c r="D64" i="8"/>
  <c r="D65" i="8"/>
  <c r="D66" i="8"/>
  <c r="D67" i="8"/>
  <c r="D68" i="8"/>
  <c r="D69" i="8"/>
  <c r="D70" i="8"/>
  <c r="D72" i="8"/>
  <c r="D73" i="8"/>
  <c r="D74" i="8"/>
  <c r="D30" i="8"/>
  <c r="D24" i="8"/>
  <c r="D20" i="8"/>
  <c r="D21" i="8"/>
  <c r="D22" i="8"/>
  <c r="D23" i="8"/>
  <c r="D25" i="8"/>
  <c r="D26" i="8"/>
  <c r="D28" i="8"/>
  <c r="D19" i="8" l="1"/>
  <c r="E83" i="8" l="1"/>
  <c r="D83" i="8" s="1"/>
  <c r="E84" i="8" l="1"/>
  <c r="F23" i="7" s="1"/>
  <c r="F19" i="7"/>
  <c r="F15" i="7"/>
  <c r="D7" i="7"/>
  <c r="F18" i="7"/>
  <c r="F22" i="7" s="1"/>
  <c r="F14" i="7"/>
  <c r="F24" i="7" l="1"/>
  <c r="F25" i="7"/>
  <c r="F19" i="6"/>
  <c r="F15" i="6"/>
  <c r="E90" i="3" l="1"/>
  <c r="E91" i="3" s="1"/>
  <c r="F23" i="6" s="1"/>
  <c r="D90" i="3"/>
  <c r="D83" i="3"/>
  <c r="D85" i="3"/>
  <c r="D87" i="3"/>
  <c r="D88" i="3"/>
  <c r="D81" i="3"/>
  <c r="D71" i="3"/>
  <c r="D20" i="3"/>
  <c r="D21" i="3"/>
  <c r="D23" i="3"/>
  <c r="D19" i="3"/>
  <c r="D26" i="3"/>
  <c r="D27" i="3"/>
  <c r="D28" i="3"/>
  <c r="D30" i="3"/>
  <c r="D31" i="3"/>
  <c r="D32" i="3"/>
  <c r="D33" i="3"/>
  <c r="D34" i="3"/>
  <c r="D35" i="3"/>
  <c r="D36" i="3"/>
  <c r="D37" i="3"/>
  <c r="D38" i="3"/>
  <c r="D39" i="3"/>
  <c r="D40" i="3"/>
  <c r="D42" i="3"/>
  <c r="D43" i="3"/>
  <c r="D44" i="3"/>
  <c r="D45" i="3"/>
  <c r="D46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4" i="3"/>
  <c r="D65" i="3"/>
  <c r="D66" i="3"/>
  <c r="D67" i="3"/>
  <c r="D68" i="3"/>
  <c r="D69" i="3"/>
  <c r="D70" i="3"/>
  <c r="D72" i="3"/>
  <c r="D73" i="3"/>
  <c r="D74" i="3"/>
  <c r="D75" i="3"/>
  <c r="D76" i="3"/>
  <c r="D77" i="3"/>
  <c r="D78" i="3"/>
  <c r="D79" i="3"/>
  <c r="D25" i="3"/>
  <c r="F18" i="6" l="1"/>
  <c r="F22" i="6" s="1"/>
  <c r="F14" i="6"/>
  <c r="F24" i="6" l="1"/>
  <c r="F25" i="6"/>
  <c r="E83" i="5"/>
  <c r="D74" i="5"/>
  <c r="D76" i="5"/>
  <c r="D78" i="5"/>
  <c r="D79" i="5"/>
  <c r="D81" i="5"/>
  <c r="D73" i="5"/>
  <c r="D52" i="5"/>
  <c r="D50" i="5"/>
  <c r="D41" i="5"/>
  <c r="D17" i="5"/>
  <c r="E17" i="5"/>
  <c r="D15" i="5"/>
  <c r="D13" i="5"/>
  <c r="D7" i="5"/>
  <c r="D10" i="5"/>
  <c r="D11" i="5"/>
  <c r="D18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6" i="5"/>
  <c r="D37" i="5"/>
  <c r="D38" i="5"/>
  <c r="D39" i="5"/>
  <c r="D40" i="5"/>
  <c r="D42" i="5"/>
  <c r="D43" i="5"/>
  <c r="D44" i="5"/>
  <c r="D45" i="5"/>
  <c r="D46" i="5"/>
  <c r="D47" i="5"/>
  <c r="D48" i="5"/>
  <c r="D54" i="5"/>
  <c r="D55" i="5"/>
  <c r="D56" i="5"/>
  <c r="D57" i="5"/>
  <c r="D58" i="5"/>
  <c r="D59" i="5"/>
  <c r="D61" i="5"/>
  <c r="D62" i="5"/>
  <c r="D63" i="5"/>
  <c r="D64" i="5"/>
  <c r="D65" i="5"/>
  <c r="D66" i="5"/>
  <c r="D67" i="5"/>
  <c r="D68" i="5"/>
  <c r="D69" i="5"/>
  <c r="D71" i="5"/>
  <c r="D9" i="5"/>
  <c r="E84" i="5" l="1"/>
  <c r="F24" i="4" s="1"/>
  <c r="D83" i="5" l="1"/>
  <c r="F16" i="4"/>
  <c r="F14" i="4"/>
  <c r="F13" i="4"/>
  <c r="F19" i="4"/>
  <c r="F15" i="4"/>
  <c r="F26" i="4" l="1"/>
  <c r="F23" i="4"/>
  <c r="F25" i="4" s="1"/>
  <c r="E35" i="2"/>
  <c r="E73" i="1"/>
  <c r="E72" i="1"/>
  <c r="B33" i="2" s="1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C34" i="2"/>
  <c r="D34" i="2"/>
  <c r="B34" i="2" l="1"/>
  <c r="D72" i="1"/>
  <c r="D70" i="1"/>
  <c r="D68" i="1"/>
  <c r="D66" i="1"/>
  <c r="D64" i="1"/>
  <c r="D63" i="1"/>
  <c r="D61" i="1"/>
  <c r="D60" i="1"/>
  <c r="D59" i="1"/>
  <c r="D57" i="1"/>
  <c r="D55" i="1"/>
  <c r="D53" i="1"/>
  <c r="D51" i="1"/>
  <c r="D50" i="1"/>
  <c r="D49" i="1"/>
  <c r="D48" i="1"/>
  <c r="D47" i="1"/>
  <c r="D46" i="1"/>
  <c r="D45" i="1"/>
  <c r="D44" i="1"/>
  <c r="D43" i="1"/>
  <c r="D42" i="1"/>
  <c r="D41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19" i="1"/>
  <c r="D17" i="1"/>
  <c r="D16" i="1"/>
  <c r="D15" i="1"/>
  <c r="D14" i="1"/>
  <c r="D12" i="1"/>
  <c r="D10" i="1"/>
  <c r="D9" i="1"/>
  <c r="D7" i="1"/>
</calcChain>
</file>

<file path=xl/sharedStrings.xml><?xml version="1.0" encoding="utf-8"?>
<sst xmlns="http://schemas.openxmlformats.org/spreadsheetml/2006/main" count="1072" uniqueCount="352">
  <si>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</si>
  <si>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</si>
  <si>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</si>
  <si>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</si>
  <si>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</si>
  <si>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</si>
  <si>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</si>
  <si>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</si>
  <si>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</si>
  <si>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</si>
  <si>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</si>
  <si>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</si>
  <si>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</si>
  <si>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</si>
  <si>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</si>
  <si>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</si>
  <si>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</si>
  <si>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</si>
  <si>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</si>
  <si>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</si>
  <si>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</si>
  <si>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</si>
  <si>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</si>
  <si>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</si>
  <si>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</si>
  <si>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</si>
  <si>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</si>
  <si>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</si>
  <si>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</si>
  <si>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</si>
  <si>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</si>
  <si>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</si>
  <si>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</si>
  <si>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</si>
  <si>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</si>
  <si>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</si>
  <si>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</si>
  <si>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</si>
  <si>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</si>
  <si>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</si>
  <si>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</si>
  <si>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</si>
  <si>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</si>
  <si>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</si>
  <si>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</si>
  <si>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</si>
  <si>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</si>
  <si>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</si>
  <si>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</si>
  <si>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</si>
  <si>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</si>
  <si>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</si>
  <si>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</si>
  <si>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</si>
  <si>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</si>
  <si>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</si>
  <si>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</si>
  <si>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</si>
  <si>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</si>
  <si>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</si>
  <si>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</si>
  <si>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</si>
  <si>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</si>
  <si>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</si>
  <si>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</si>
  <si>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</si>
  <si>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</si>
  <si>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</si>
  <si>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</si>
  <si>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100 м2</t>
  </si>
  <si>
    <t>1 смеситель</t>
  </si>
  <si>
    <t xml:space="preserve">     Осмотр СТО</t>
  </si>
  <si>
    <t>100 квартир</t>
  </si>
  <si>
    <t xml:space="preserve">     Ремонт смесителя без душа, без снятия с места замена кран-буксы</t>
  </si>
  <si>
    <t xml:space="preserve">     Услуги а/вышки</t>
  </si>
  <si>
    <t xml:space="preserve">     Запуск потока воды: отопление, ГВС</t>
  </si>
  <si>
    <t>1 узел</t>
  </si>
  <si>
    <t xml:space="preserve">     Перекрытие потока воды: отопление, ГВС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</si>
  <si>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</si>
  <si>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</si>
  <si>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</si>
  <si>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</si>
  <si>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>1 м 2 основания</t>
  </si>
  <si>
    <t>Текущий ремонт конструктивных элементов жилых зданий</t>
  </si>
  <si>
    <t>Резерв на 01.01.2017 г.</t>
  </si>
  <si>
    <t xml:space="preserve">     Осмотр кровли, чердака, подъездов, подвального помещения -подготовка к зиме</t>
  </si>
  <si>
    <t xml:space="preserve">     Проверка исправности вент. каналов, правильного расположения оголовков относ. крыши и наличия тяги</t>
  </si>
  <si>
    <t>Аренда общего имущества МКД</t>
  </si>
  <si>
    <t>АКТ № 78/8-2017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</si>
  <si>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8  квартала 78.</t>
  </si>
  <si>
    <t xml:space="preserve">     Очистка канализационной сети: внутренней</t>
  </si>
  <si>
    <t xml:space="preserve">     Осмотр квартир (вентиляция)</t>
  </si>
  <si>
    <t xml:space="preserve">     Очистка кровли от снега толщ. 10 см, сбивание сосулей (вышка)</t>
  </si>
  <si>
    <t xml:space="preserve">     Перенавеска водосточных труб.</t>
  </si>
  <si>
    <t xml:space="preserve">     Постановка заклепок в местах соединения труб</t>
  </si>
  <si>
    <t>Отчет по бюджету №78/9-2017</t>
  </si>
  <si>
    <t>Задолженность по оплате за содержание и текущий ремонт на 01.01.2018 г. -  154 395,54 руб.</t>
  </si>
  <si>
    <t>ГВС на содержание общ. имущества</t>
  </si>
  <si>
    <t>Обслуживание ОДПУ</t>
  </si>
  <si>
    <t>Отведение сточных вод на содержание общ. им-ва</t>
  </si>
  <si>
    <t>Реклама расположенная на общем имуществе МКД</t>
  </si>
  <si>
    <t>Техническое обслуживание нежилых помещений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</si>
  <si>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</si>
  <si>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</si>
  <si>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</si>
  <si>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>Уборка лестничных клеток</t>
  </si>
  <si>
    <t>Уборка чердаков и подвалов</t>
  </si>
  <si>
    <t xml:space="preserve">     Вывоз листвы и смета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</si>
  <si>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</si>
  <si>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</si>
  <si>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>По нормативу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</si>
  <si>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</si>
  <si>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</si>
  <si>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Опрессовка ТУ диаметром: до 100 мм</t>
  </si>
  <si>
    <t xml:space="preserve">     Осмотр подвальных помещений (засоры, подпоры) прим.</t>
  </si>
  <si>
    <t xml:space="preserve">     Подготовка элеваторного узла Д-80 к зиме</t>
  </si>
  <si>
    <t xml:space="preserve">     Регулировка смывных бачков.</t>
  </si>
  <si>
    <t xml:space="preserve">     Ремонт смесителя с душем, без снятия с места, смена прокладок</t>
  </si>
  <si>
    <t xml:space="preserve">     Устранение засоров санитарных приборов</t>
  </si>
  <si>
    <t>1 прибор</t>
  </si>
  <si>
    <t xml:space="preserve">     Очистка воронки и колен от мусора (вышка)</t>
  </si>
  <si>
    <t xml:space="preserve">     Очистка желобов от мусора: вручную (при расчете 1 кг. мусора = 3 м 1 желоба) - в.</t>
  </si>
  <si>
    <t>м</t>
  </si>
  <si>
    <t xml:space="preserve">     Очистка кровли от снега толщ. 10 см, сбивание сосулей</t>
  </si>
  <si>
    <t xml:space="preserve">     Очистка кровли от снега, сбивание сосулей</t>
  </si>
  <si>
    <t xml:space="preserve">     Смена стекол в деревянных переплетах при площади стекла  до: 0,25 м</t>
  </si>
  <si>
    <t xml:space="preserve">     Техническое обслуживание ОДПУ</t>
  </si>
  <si>
    <t>Ежемесячно</t>
  </si>
  <si>
    <t xml:space="preserve">     Смена внутренних трубопроводов из стальных труб д. до 32 мм</t>
  </si>
  <si>
    <t xml:space="preserve">     Демонтаж-монтаж воронки с вышки</t>
  </si>
  <si>
    <t xml:space="preserve">     Переустановка ухватов для водосточных труб в каменных стенах</t>
  </si>
  <si>
    <t xml:space="preserve">     Уборка л/клеток</t>
  </si>
  <si>
    <t xml:space="preserve">     Очистка чердаков и подвалов</t>
  </si>
  <si>
    <t>Корректировка бюджета за 2016 год</t>
  </si>
  <si>
    <t>на общую сумму 389 157,20 руб. (Триста восемьдесят девять тысяч сто пятьдесят семь рублей 20 копеек).</t>
  </si>
  <si>
    <t>Резерв (доходы за минусом расходов) на  01.01.2018 г. -  159 478,38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</si>
  <si>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</si>
  <si>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</si>
  <si>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</si>
  <si>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</si>
  <si>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</si>
  <si>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</si>
  <si>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</si>
  <si>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</si>
  <si>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</si>
  <si>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</si>
  <si>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</si>
  <si>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</si>
  <si>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</si>
  <si>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Корректировка бюджета за 2017 год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</si>
  <si>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</si>
  <si>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</si>
  <si>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</si>
  <si>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</si>
  <si>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</si>
  <si>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</si>
  <si>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</si>
  <si>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</si>
  <si>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</si>
  <si>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</si>
  <si>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</si>
  <si>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</si>
  <si>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</si>
  <si>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78/9-2018</t>
  </si>
  <si>
    <t xml:space="preserve">     Окраска известковыми составами: по кирпичу и бетону (бордюр. столбики, столбы)</t>
  </si>
  <si>
    <t xml:space="preserve">     Окраска скамейки без спинки</t>
  </si>
  <si>
    <t xml:space="preserve">     Ремонт скамейки без спинки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</si>
  <si>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</si>
  <si>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</si>
  <si>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 xml:space="preserve">     Устройство прожектрора с фотореле</t>
  </si>
  <si>
    <t xml:space="preserve">     Осмотр выпусков канализации  (засоры, подпоры) прим.</t>
  </si>
  <si>
    <t xml:space="preserve">     Осмотр, проверка работы приборов ИТП</t>
  </si>
  <si>
    <t xml:space="preserve">     Промывка трубопровода системы отопления</t>
  </si>
  <si>
    <t>м3</t>
  </si>
  <si>
    <t xml:space="preserve">     Заделка подвальных окон: фанерой</t>
  </si>
  <si>
    <t>10 м2</t>
  </si>
  <si>
    <t xml:space="preserve">     Осмотр квартир</t>
  </si>
  <si>
    <t xml:space="preserve">     Очистка  кровли от снега толщ. 10см, сбивание сосулей вышка</t>
  </si>
  <si>
    <t>1 м 1 основания</t>
  </si>
  <si>
    <t xml:space="preserve">     Очистка  кровли от снега, сбивание сосулей</t>
  </si>
  <si>
    <t xml:space="preserve">     Плановые проверки вентиляционных каналов и оголовков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</si>
  <si>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</si>
  <si>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</si>
  <si>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</si>
  <si>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Смена дверных приборов: пружин</t>
  </si>
  <si>
    <t>100 приборов</t>
  </si>
  <si>
    <t xml:space="preserve">     Смена ухватов для водосточных труб: в каменных стенах</t>
  </si>
  <si>
    <t xml:space="preserve">     Укрепление воронки</t>
  </si>
  <si>
    <t xml:space="preserve">     Демонтаж-монтаж вентилей и клапанов обратных муфтовых Д-15</t>
  </si>
  <si>
    <t xml:space="preserve">     Изоляция трубопровода матами с совмещенным покрывным  слоем</t>
  </si>
  <si>
    <t>1 м3</t>
  </si>
  <si>
    <t xml:space="preserve">     Осмотр замеры рамок холодной воды</t>
  </si>
  <si>
    <t>чел.-ч</t>
  </si>
  <si>
    <t xml:space="preserve">     Прочистка трубопровода Д-20</t>
  </si>
  <si>
    <t xml:space="preserve">     Смена отдельных участков трубопроводов диаметром: 15 мм</t>
  </si>
  <si>
    <t>1 участок</t>
  </si>
  <si>
    <t xml:space="preserve">     Установка заглушек на трубопроводах д. до 50мм</t>
  </si>
  <si>
    <t xml:space="preserve">     Демонтаж-монтаж жалюзийных решеток</t>
  </si>
  <si>
    <t xml:space="preserve">     Заделка подвальных окон: (изовером, пенопропиленом и тд)</t>
  </si>
  <si>
    <t xml:space="preserve">     Монтаж п/ящиков (1 блок, 4 секции)</t>
  </si>
  <si>
    <t>т</t>
  </si>
  <si>
    <t xml:space="preserve">     Разборка хоз. кладовых (1)</t>
  </si>
  <si>
    <t xml:space="preserve">     Ремонт обделок из листовой стали конька шириной: до 0,7 м</t>
  </si>
  <si>
    <t xml:space="preserve">     Смена частей водосточных труб: отливов (отметов)</t>
  </si>
  <si>
    <t xml:space="preserve">     Смена частей водосточных труб: прямых звеньев с земли, лестниц или подмостей</t>
  </si>
  <si>
    <t xml:space="preserve">     Установка частей водосточных труб (отметов)</t>
  </si>
  <si>
    <t>Текущий ремонт электрооборудования жилых домов</t>
  </si>
  <si>
    <t xml:space="preserve">     Пробивка отверстий в кирпичных стенах</t>
  </si>
  <si>
    <t>100 отверстий</t>
  </si>
  <si>
    <t xml:space="preserve">     Услуги  по вывозу и утилизации листвы, веток, деревьев, скошенной травы , смета и др.</t>
  </si>
  <si>
    <t xml:space="preserve">     Уборка, очистка чердаков и подвалов</t>
  </si>
  <si>
    <t>"31" марта 2019 г.</t>
  </si>
  <si>
    <t>По договору</t>
  </si>
  <si>
    <t>По тарифу</t>
  </si>
  <si>
    <t>АКТ № 78/9-2018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</si>
  <si>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9  квартала 78.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</si>
  <si>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</si>
  <si>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</si>
  <si>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390 679.94 руб. (Триста девяносто тысяч шестьсот семьдесят девять рублей 94 копейки)</t>
  </si>
  <si>
    <t>Отчет по бюджету № 78/9-2019</t>
  </si>
  <si>
    <t>Период: с 01.01.2019 по 31.12.2019 года.</t>
  </si>
  <si>
    <t>корректировка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</si>
  <si>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</si>
  <si>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</si>
  <si>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</si>
  <si>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</si>
  <si>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</si>
  <si>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</si>
  <si>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</si>
  <si>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</si>
  <si>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</si>
  <si>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</si>
  <si>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</si>
  <si>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</si>
  <si>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</si>
  <si>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</si>
  <si>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</si>
  <si>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</si>
  <si>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</si>
  <si>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</si>
  <si>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Смена отдельных участков трубопроводов канализации из полиетиленовых труб высокой плотности:д 100 мм</t>
  </si>
  <si>
    <t xml:space="preserve">     Смена резиновых манжет на раструбе канализационной трубы</t>
  </si>
  <si>
    <t xml:space="preserve">     Установка заглушек на трубопроводах д.  100мм</t>
  </si>
  <si>
    <t xml:space="preserve">     Осмотр подвальных помещений и выпуска при подпоре</t>
  </si>
  <si>
    <t>1 осмотр</t>
  </si>
  <si>
    <t xml:space="preserve">     Осмотр системы центрального отопления, устройств в чердачных и подвальных помещениях.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</si>
  <si>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</si>
  <si>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</si>
  <si>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</si>
  <si>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</si>
  <si>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 xml:space="preserve">     Снятие замеров температуры воздуха в квартире</t>
  </si>
  <si>
    <t>1 замер</t>
  </si>
  <si>
    <t>Обслуживание и текущий ремонт конструктивных элементов</t>
  </si>
  <si>
    <t xml:space="preserve">     Демонтаж- монтаж дверного полотна</t>
  </si>
  <si>
    <t xml:space="preserve">     Замена наличников с изготовлением</t>
  </si>
  <si>
    <t>1 м изделий</t>
  </si>
  <si>
    <t xml:space="preserve">     Изготовление столярных тяг, раскладки (штапики, притворные планки и  окладные калевки) простого проф</t>
  </si>
  <si>
    <t xml:space="preserve">     Изготовление щита из доски б/у</t>
  </si>
  <si>
    <t xml:space="preserve">     Монтаж аншлагов, стенда, вывески, доски объявления и т.д.</t>
  </si>
  <si>
    <t xml:space="preserve">     Окраска масляными составами  по дереву: доски объявления</t>
  </si>
  <si>
    <t xml:space="preserve">     Окраска фасадов ВДК с подготовкой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</si>
  <si>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</si>
  <si>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Смена: колен водосточных труб</t>
  </si>
  <si>
    <t xml:space="preserve">     Установка досок объявлений с изготовлением</t>
  </si>
  <si>
    <t xml:space="preserve">     Закрытие подвальных окон и люков (прим)</t>
  </si>
  <si>
    <t>10 шт.</t>
  </si>
  <si>
    <t xml:space="preserve">     Открытие подвальных окон</t>
  </si>
  <si>
    <t xml:space="preserve">     Проверка исправности канализационных вытяжек</t>
  </si>
  <si>
    <t>1 кв</t>
  </si>
  <si>
    <t xml:space="preserve">     Укладка (установка) щитов</t>
  </si>
  <si>
    <t xml:space="preserve">     Укрепление дверных приборов: петли (шарниры), шпингалеты, ручки накладные</t>
  </si>
  <si>
    <t>Текущий ремонт</t>
  </si>
  <si>
    <t xml:space="preserve">     Замена окон</t>
  </si>
  <si>
    <t xml:space="preserve">     Ремонт оконных откосов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</si>
  <si>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</si>
  <si>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</si>
  <si>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</si>
  <si>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</si>
  <si>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>По графику</t>
  </si>
  <si>
    <t>По плану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</si>
  <si>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</si>
  <si>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АКТ № 78/9</t>
  </si>
  <si>
    <t xml:space="preserve">                              _______________________________________      ____________________________________</t>
  </si>
  <si>
    <t xml:space="preserve">           2. Всего за период с "01"января 2019 г. по "31"декабря 2019 г. выполнено работ на общую сумму 471467.66 руб. (Четыреста семьдесят одна тысяча четыреста шестьдесят семь рублей 66 копеек)</t>
  </si>
  <si>
    <t xml:space="preserve">Исполнитель -           Директор ООО "ТРЭК" Плотников А.А. </t>
  </si>
  <si>
    <t>Отчет по бюджету № 78/9-2020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</si>
  <si>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</si>
  <si>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</si>
  <si>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</si>
  <si>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</si>
  <si>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</si>
  <si>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Ремонт мусорного контейнера</t>
  </si>
  <si>
    <t xml:space="preserve">     Врезка  с установкой вентиля д. 15 мм</t>
  </si>
  <si>
    <t xml:space="preserve">     Врезка в трубопровод Д-32</t>
  </si>
  <si>
    <t xml:space="preserve">     Врезка в трубопровод Д-50</t>
  </si>
  <si>
    <t xml:space="preserve">     Заделка свища сваркой при длине стыка до 6 мм</t>
  </si>
  <si>
    <t xml:space="preserve">     Замена шарового крана Д-40 под приварку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</si>
  <si>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</si>
  <si>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</si>
  <si>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</si>
  <si>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Прокладка трубопроводов канализационных из полиэтиленовых труб высокой плотности: 50 мм</t>
  </si>
  <si>
    <t xml:space="preserve">     Разборка трубопровода из чугунных канализационных труб. диаметром 50мм</t>
  </si>
  <si>
    <t xml:space="preserve">     Разборка трубопроводов: на резьбе диаметром до 50 мм</t>
  </si>
  <si>
    <t xml:space="preserve">     Смена отдельных участков трубопроводов диаметром: 20 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</si>
  <si>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</si>
  <si>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</si>
  <si>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СТО при промывке дома водоканалом</t>
  </si>
  <si>
    <t xml:space="preserve">     Перекрытие потока воды: отопление, ГВС, ХВС</t>
  </si>
  <si>
    <t xml:space="preserve">     Промывка выпусков канализации (устранение засора)</t>
  </si>
  <si>
    <t xml:space="preserve">     Очистка  кровли от снега толщ. 10см, сбивание сосулей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</si>
  <si>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</si>
  <si>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</si>
  <si>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Исполнитель -           Директор ООО "ТРЭК", Плотников А.А. </t>
  </si>
  <si>
    <t xml:space="preserve">     Завоз песка, ПГС, щебня, земли</t>
  </si>
  <si>
    <t xml:space="preserve">           2. Всего за период с "01"января 2020 г. по "31"декабря 2020 г. выполнено работ на общую сумму 437450.72 руб. (Четыреста тридцать семь тысяч четыреста пятьдесят рублей 72 копейки)</t>
  </si>
  <si>
    <t xml:space="preserve">                         __________________________________________      ____________________________________</t>
  </si>
  <si>
    <t>Отчет по бюджету № 78/9-2021</t>
  </si>
  <si>
    <t>Период: с 01.01.2021 по 31.12.2021 года.</t>
  </si>
  <si>
    <t xml:space="preserve">     Ремонт, укрепление металлических решеток</t>
  </si>
  <si>
    <t>Дезинсекция и дератизация</t>
  </si>
  <si>
    <t xml:space="preserve">     Дезинсекция и дератизация</t>
  </si>
  <si>
    <t>Изготовление ключей</t>
  </si>
  <si>
    <t xml:space="preserve">     Изготовление ключей</t>
  </si>
  <si>
    <t xml:space="preserve">     Смена вентилей Д-15</t>
  </si>
  <si>
    <t xml:space="preserve">     Смена внутренних трубопроводов из стальных труб д. 25 мм</t>
  </si>
  <si>
    <t xml:space="preserve">     Уплотнение сгонов без разборки.</t>
  </si>
  <si>
    <t>1 соединение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</si>
  <si>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</si>
  <si>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</si>
  <si>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</si>
  <si>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Ликвидация воздушных пробок в системе отопления, в стояке</t>
  </si>
  <si>
    <t>1 стояк</t>
  </si>
  <si>
    <t xml:space="preserve">     Осмотр и устранение мелких неисправностей на РХВ</t>
  </si>
  <si>
    <t xml:space="preserve">     Осмотр подъездов, подвального помещения чердачного помещения</t>
  </si>
  <si>
    <t xml:space="preserve">     Отключение системы отопления</t>
  </si>
  <si>
    <t xml:space="preserve">     Демонтаж-монтаж прямых звеньев водосточных труб</t>
  </si>
  <si>
    <t xml:space="preserve">     Демонтаж-монтаж: колен водосточных труб с вышки</t>
  </si>
  <si>
    <t xml:space="preserve">     Огрунтовка металлических поверхностей за один раз: лаком БТ-577</t>
  </si>
  <si>
    <t xml:space="preserve">     Огрунтовка ранее окрашенных фасадов под окраску перхлорвиниловыми красками: простых с земли и лесов</t>
  </si>
  <si>
    <t xml:space="preserve">     Ремонт штукатурки  вн. стен по камню и бетону цем-извес раствором, S отдельных мест до 1м2: до 20 мм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</si>
  <si>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</si>
  <si>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</si>
  <si>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Перенавеска водосточных труб (вышка)</t>
  </si>
  <si>
    <t xml:space="preserve">     Ремонт мусорной стоянки</t>
  </si>
  <si>
    <t>344295.76</t>
  </si>
  <si>
    <t>Подписи Сторон:</t>
  </si>
  <si>
    <t>Пофакту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</si>
  <si>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</si>
  <si>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</si>
  <si>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</si>
  <si>
    <t>30 марта 2022г.</t>
  </si>
  <si>
    <t>Триста восемьдесят пять тысяч двести два  рубля 31 копейка.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</si>
</sst>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00;[Red]\-0.000"/>
    <numFmt numFmtId="168" formatCode="0.0;[Red]\-0.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  <font>
      <sz val="12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30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6" fillId="0" borderId="6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6" fillId="0" borderId="6" xfId="0" applyFont="1" applyBorder="1" applyAlignment="1">
      <alignment vertical="top"/>
    </xf>
    <xf numFmtId="0" fontId="14" fillId="2" borderId="9" xfId="0" applyFont="1" applyFill="1" applyBorder="1" applyAlignment="1">
      <alignment vertical="center" wrapText="1"/>
    </xf>
    <xf numFmtId="0" fontId="14" fillId="2" borderId="10" xfId="0" applyFont="1" applyFill="1" applyBorder="1" applyAlignment="1">
      <alignment horizontal="center" vertical="center" wrapText="1"/>
    </xf>
    <xf numFmtId="2" fontId="14" fillId="2" borderId="10" xfId="0" applyNumberFormat="1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horizontal="center" vertical="center"/>
    </xf>
    <xf numFmtId="2" fontId="15" fillId="0" borderId="5" xfId="0" applyNumberFormat="1" applyFont="1" applyFill="1" applyBorder="1" applyAlignment="1">
      <alignment horizontal="center" vertical="center"/>
    </xf>
    <xf numFmtId="165" fontId="15" fillId="0" borderId="7" xfId="0" applyNumberFormat="1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8" fontId="15" fillId="0" borderId="5" xfId="0" applyNumberFormat="1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vertical="center"/>
    </xf>
    <xf numFmtId="0" fontId="14" fillId="2" borderId="9" xfId="0" applyFont="1" applyFill="1" applyBorder="1" applyAlignment="1">
      <alignment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1" xfId="1" applyFont="1" applyBorder="1" applyAlignment="1">
      <alignment wrapText="1"/>
    </xf>
    <xf numFmtId="164" fontId="18" fillId="0" borderId="13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7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19" fillId="0" borderId="22" xfId="1" applyFont="1" applyBorder="1" applyAlignment="1">
      <alignment horizontal="right" vertical="top" wrapText="1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Alignment="1">
      <alignment horizontal="center" vertical="center"/>
    </xf>
    <xf numFmtId="0" fontId="4" fillId="0" borderId="0" xfId="0" applyFont="1" applyFill="1" applyAlignment="1"/>
    <xf numFmtId="0" fontId="15" fillId="0" borderId="9" xfId="0" applyFont="1" applyFill="1" applyBorder="1" applyAlignment="1">
      <alignment vertical="top" wrapText="1"/>
    </xf>
    <xf numFmtId="0" fontId="14" fillId="2" borderId="1" xfId="0" applyFont="1" applyFill="1" applyBorder="1" applyAlignment="1">
      <alignment horizontal="center" vertical="center" wrapText="1"/>
    </xf>
    <xf numFmtId="2" fontId="14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2" fontId="15" fillId="0" borderId="1" xfId="0" applyNumberFormat="1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22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22" fillId="0" borderId="21" xfId="1" applyFont="1" applyFill="1" applyBorder="1" applyAlignment="1">
      <alignment horizontal="left" vertical="center"/>
    </xf>
    <xf numFmtId="164" fontId="22" fillId="0" borderId="0" xfId="1" applyFont="1" applyFill="1" applyAlignment="1">
      <alignment horizontal="left" vertical="center"/>
    </xf>
    <xf numFmtId="164" fontId="22" fillId="0" borderId="0" xfId="1" applyFont="1" applyFill="1" applyAlignment="1">
      <alignment horizontal="left" vertical="top"/>
    </xf>
    <xf numFmtId="164" fontId="20" fillId="0" borderId="22" xfId="1" applyFont="1" applyBorder="1" applyAlignment="1">
      <alignment horizontal="right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2" xfId="1" applyFont="1" applyBorder="1" applyAlignment="1">
      <alignment horizontal="right" vertical="top" wrapText="1"/>
    </xf>
    <xf numFmtId="164" fontId="25" fillId="0" borderId="0" xfId="1" applyFont="1"/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8" fillId="0" borderId="0" xfId="1" applyNumberFormat="1" applyFont="1" applyFill="1" applyBorder="1" applyAlignment="1">
      <alignment horizontal="left" vertical="top" wrapText="1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top" wrapText="1"/>
    </xf>
    <xf numFmtId="164" fontId="15" fillId="0" borderId="1" xfId="1" applyNumberFormat="1" applyFont="1" applyFill="1" applyBorder="1" applyAlignment="1">
      <alignment vertical="top" wrapText="1"/>
    </xf>
    <xf numFmtId="164" fontId="22" fillId="0" borderId="1" xfId="1" applyNumberFormat="1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top" wrapText="1"/>
    </xf>
    <xf numFmtId="164" fontId="15" fillId="0" borderId="1" xfId="1" applyFont="1" applyFill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24" xfId="0" applyFont="1" applyBorder="1" applyAlignment="1">
      <alignment horizontal="centerContinuous" vertical="center" wrapText="1"/>
    </xf>
    <xf numFmtId="0" fontId="15" fillId="0" borderId="25" xfId="0" applyFont="1" applyBorder="1" applyAlignment="1">
      <alignment horizontal="left" vertical="center"/>
    </xf>
    <xf numFmtId="0" fontId="16" fillId="0" borderId="30" xfId="0" applyFont="1" applyBorder="1" applyAlignment="1">
      <alignment vertical="center" wrapText="1"/>
    </xf>
    <xf numFmtId="0" fontId="15" fillId="0" borderId="23" xfId="0" applyFont="1" applyBorder="1" applyAlignment="1">
      <alignment horizontal="center" vertical="center" wrapText="1"/>
    </xf>
    <xf numFmtId="165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6" borderId="6" xfId="0" applyFont="1" applyFill="1" applyBorder="1" applyAlignment="1">
      <alignment vertical="center" wrapText="1"/>
    </xf>
    <xf numFmtId="0" fontId="15" fillId="6" borderId="27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2" fontId="15" fillId="6" borderId="1" xfId="0" applyNumberFormat="1" applyFont="1" applyFill="1" applyBorder="1" applyAlignment="1">
      <alignment horizontal="center" vertical="center"/>
    </xf>
    <xf numFmtId="2" fontId="15" fillId="6" borderId="8" xfId="0" applyNumberFormat="1" applyFont="1" applyFill="1" applyBorder="1" applyAlignment="1">
      <alignment horizontal="center" vertical="center"/>
    </xf>
    <xf numFmtId="2" fontId="16" fillId="6" borderId="26" xfId="0" applyNumberFormat="1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vertical="center" wrapText="1"/>
    </xf>
    <xf numFmtId="0" fontId="15" fillId="6" borderId="10" xfId="0" applyFont="1" applyFill="1" applyBorder="1" applyAlignment="1">
      <alignment horizontal="center" vertical="center"/>
    </xf>
    <xf numFmtId="167" fontId="15" fillId="6" borderId="10" xfId="0" applyNumberFormat="1" applyFont="1" applyFill="1" applyBorder="1" applyAlignment="1">
      <alignment horizontal="center" vertical="center"/>
    </xf>
    <xf numFmtId="166" fontId="15" fillId="6" borderId="27" xfId="0" applyNumberFormat="1" applyFont="1" applyFill="1" applyBorder="1" applyAlignment="1">
      <alignment horizontal="center" vertical="center"/>
    </xf>
    <xf numFmtId="165" fontId="15" fillId="6" borderId="27" xfId="0" applyNumberFormat="1" applyFont="1" applyFill="1" applyBorder="1" applyAlignment="1">
      <alignment horizontal="center" vertical="center"/>
    </xf>
    <xf numFmtId="167" fontId="15" fillId="6" borderId="27" xfId="0" applyNumberFormat="1" applyFont="1" applyFill="1" applyBorder="1" applyAlignment="1">
      <alignment horizontal="center" vertical="center"/>
    </xf>
    <xf numFmtId="164" fontId="19" fillId="6" borderId="0" xfId="1" applyFont="1" applyFill="1" applyAlignment="1">
      <alignment horizontal="left" vertical="center"/>
    </xf>
    <xf numFmtId="164" fontId="20" fillId="6" borderId="0" xfId="1" applyFont="1" applyFill="1" applyAlignment="1">
      <alignment horizontal="left" vertical="top"/>
    </xf>
    <xf numFmtId="164" fontId="20" fillId="7" borderId="0" xfId="1" applyFont="1" applyFill="1" applyAlignment="1">
      <alignment horizontal="left" vertical="top"/>
    </xf>
    <xf numFmtId="0" fontId="15" fillId="0" borderId="0" xfId="0" applyFont="1" applyAlignment="1">
      <alignment horizontal="justify" vertical="center"/>
    </xf>
    <xf numFmtId="0" fontId="14" fillId="6" borderId="6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2" fillId="0" borderId="0" xfId="1" applyFont="1" applyAlignment="1">
      <alignment horizontal="left"/>
    </xf>
    <xf numFmtId="164" fontId="20" fillId="0" borderId="18" xfId="1" applyFont="1" applyBorder="1" applyAlignment="1">
      <alignment horizontal="left" vertical="top" wrapText="1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22" fillId="0" borderId="18" xfId="1" applyFont="1" applyFill="1" applyBorder="1" applyAlignment="1">
      <alignment horizontal="left" vertical="center"/>
    </xf>
    <xf numFmtId="164" fontId="22" fillId="0" borderId="19" xfId="1" applyFont="1" applyFill="1" applyBorder="1" applyAlignment="1">
      <alignment horizontal="left" vertical="center"/>
    </xf>
    <xf numFmtId="164" fontId="22" fillId="0" borderId="20" xfId="1" applyFont="1" applyFill="1" applyBorder="1" applyAlignment="1">
      <alignment horizontal="left" vertical="center"/>
    </xf>
    <xf numFmtId="164" fontId="19" fillId="0" borderId="18" xfId="1" applyFont="1" applyBorder="1" applyAlignment="1">
      <alignment horizontal="left" vertical="top" wrapText="1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20" fillId="4" borderId="14" xfId="1" applyFont="1" applyFill="1" applyBorder="1" applyAlignment="1">
      <alignment horizontal="left" vertical="center"/>
    </xf>
    <xf numFmtId="164" fontId="20" fillId="4" borderId="15" xfId="1" applyFont="1" applyFill="1" applyBorder="1" applyAlignment="1">
      <alignment horizontal="left" vertical="center"/>
    </xf>
    <xf numFmtId="164" fontId="20" fillId="4" borderId="16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2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4" fillId="6" borderId="6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6" borderId="2" xfId="0" applyFont="1" applyFill="1" applyBorder="1" applyAlignment="1">
      <alignment horizontal="left" vertical="center" wrapText="1"/>
    </xf>
    <xf numFmtId="0" fontId="14" fillId="0" borderId="28" xfId="0" applyFont="1" applyBorder="1" applyAlignment="1">
      <alignment horizontal="left" vertical="center" wrapText="1"/>
    </xf>
    <xf numFmtId="0" fontId="14" fillId="0" borderId="29" xfId="0" applyFont="1" applyBorder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9"/>
  <sheetViews>
    <sheetView view="pageBreakPreview" topLeftCell="A4" zoomScaleNormal="100" zoomScaleSheetLayoutView="100" workbookViewId="0">
      <selection activeCell="A77" sqref="A77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83" t="s">
        <v>88</v>
      </c>
      <c r="B1" s="183"/>
      <c r="C1" s="183"/>
      <c r="D1" s="183"/>
      <c r="E1" s="183"/>
      <c r="I1" s="3"/>
    </row>
    <row r="2" spans="1:9" ht="31.5" customHeight="1" x14ac:dyDescent="0.2">
      <c r="A2" s="182" t="s">
        <v>89</v>
      </c>
      <c r="B2" s="182"/>
      <c r="C2" s="182"/>
      <c r="D2" s="182"/>
      <c r="E2" s="182"/>
      <c r="I2" s="3"/>
    </row>
    <row r="3" spans="1:9" ht="14.25" x14ac:dyDescent="0.2">
      <c r="A3" s="20" t="s">
        <v>6</v>
      </c>
      <c r="B3" s="21"/>
      <c r="C3" s="21"/>
      <c r="D3" s="184" t="s">
        <v>7</v>
      </c>
      <c r="E3" s="184"/>
      <c r="I3" s="3" t="s">
        <v>5</v>
      </c>
    </row>
    <row r="4" spans="1:9" x14ac:dyDescent="0.2">
      <c r="A4" s="16"/>
      <c r="B4" s="17"/>
      <c r="C4" s="17"/>
      <c r="D4" s="18"/>
      <c r="E4" s="18"/>
      <c r="I4" s="3"/>
    </row>
    <row r="5" spans="1:9" s="19" customFormat="1" ht="120" x14ac:dyDescent="0.2">
      <c r="A5" s="33" t="s">
        <v>2</v>
      </c>
      <c r="B5" s="33" t="s">
        <v>3</v>
      </c>
      <c r="C5" s="33" t="s">
        <v>0</v>
      </c>
      <c r="D5" s="33" t="s">
        <v>4</v>
      </c>
      <c r="E5" s="33" t="s">
        <v>1</v>
      </c>
      <c r="I5" s="3"/>
    </row>
    <row r="6" spans="1:9" s="34" customFormat="1" ht="14.25" x14ac:dyDescent="0.25">
      <c r="A6" s="39" t="s">
        <v>8</v>
      </c>
      <c r="B6" s="40"/>
      <c r="C6" s="40"/>
      <c r="D6" s="41"/>
      <c r="E6" s="42"/>
    </row>
    <row r="7" spans="1:9" s="35" customFormat="1" ht="15" x14ac:dyDescent="0.25">
      <c r="A7" s="43" t="s">
        <v>52</v>
      </c>
      <c r="B7" s="44" t="s">
        <v>21</v>
      </c>
      <c r="C7" s="44" t="s">
        <v>11</v>
      </c>
      <c r="D7" s="45">
        <f>E7</f>
        <v>3846.18</v>
      </c>
      <c r="E7" s="46">
        <v>3846.18</v>
      </c>
    </row>
    <row r="8" spans="1:9" s="35" customFormat="1" ht="15" x14ac:dyDescent="0.25">
      <c r="A8" s="39" t="s">
        <v>37</v>
      </c>
      <c r="B8" s="40"/>
      <c r="C8" s="40"/>
      <c r="D8" s="41"/>
      <c r="E8" s="42"/>
    </row>
    <row r="9" spans="1:9" s="35" customFormat="1" ht="15" x14ac:dyDescent="0.25">
      <c r="A9" s="43" t="s">
        <v>107</v>
      </c>
      <c r="B9" s="44" t="s">
        <v>22</v>
      </c>
      <c r="C9" s="44" t="s">
        <v>12</v>
      </c>
      <c r="D9" s="45">
        <f>E9</f>
        <v>12000</v>
      </c>
      <c r="E9" s="46">
        <v>12000</v>
      </c>
    </row>
    <row r="10" spans="1:9" s="35" customFormat="1" ht="15" x14ac:dyDescent="0.25">
      <c r="A10" s="43" t="s">
        <v>53</v>
      </c>
      <c r="B10" s="47">
        <v>1600</v>
      </c>
      <c r="C10" s="44" t="s">
        <v>12</v>
      </c>
      <c r="D10" s="45">
        <f>E10/B10</f>
        <v>3.9500062499999999</v>
      </c>
      <c r="E10" s="46">
        <v>6320.01</v>
      </c>
    </row>
    <row r="11" spans="1:9" s="35" customFormat="1" ht="15" x14ac:dyDescent="0.25">
      <c r="A11" s="52" t="s">
        <v>51</v>
      </c>
      <c r="B11" s="40"/>
      <c r="C11" s="40"/>
      <c r="D11" s="41"/>
      <c r="E11" s="42"/>
    </row>
    <row r="12" spans="1:9" s="35" customFormat="1" ht="30" x14ac:dyDescent="0.25">
      <c r="A12" s="43" t="s">
        <v>54</v>
      </c>
      <c r="B12" s="44" t="s">
        <v>21</v>
      </c>
      <c r="C12" s="44" t="s">
        <v>11</v>
      </c>
      <c r="D12" s="45">
        <f>E12</f>
        <v>59172</v>
      </c>
      <c r="E12" s="46">
        <v>59172</v>
      </c>
    </row>
    <row r="13" spans="1:9" s="35" customFormat="1" ht="15" x14ac:dyDescent="0.25">
      <c r="A13" s="52" t="s">
        <v>104</v>
      </c>
      <c r="B13" s="40"/>
      <c r="C13" s="40"/>
      <c r="D13" s="41"/>
      <c r="E13" s="42"/>
    </row>
    <row r="14" spans="1:9" s="35" customFormat="1" ht="15" x14ac:dyDescent="0.25">
      <c r="A14" s="43" t="s">
        <v>108</v>
      </c>
      <c r="B14" s="44" t="s">
        <v>22</v>
      </c>
      <c r="C14" s="44" t="s">
        <v>11</v>
      </c>
      <c r="D14" s="45">
        <f>E14</f>
        <v>2948.99</v>
      </c>
      <c r="E14" s="46">
        <v>2948.99</v>
      </c>
    </row>
    <row r="15" spans="1:9" s="35" customFormat="1" ht="30" x14ac:dyDescent="0.25">
      <c r="A15" s="43" t="s">
        <v>109</v>
      </c>
      <c r="B15" s="44" t="s">
        <v>110</v>
      </c>
      <c r="C15" s="44" t="s">
        <v>11</v>
      </c>
      <c r="D15" s="45">
        <f>E15</f>
        <v>1879.41</v>
      </c>
      <c r="E15" s="46">
        <v>1879.41</v>
      </c>
    </row>
    <row r="16" spans="1:9" s="35" customFormat="1" ht="15" x14ac:dyDescent="0.25">
      <c r="A16" s="43" t="s">
        <v>111</v>
      </c>
      <c r="B16" s="44" t="s">
        <v>110</v>
      </c>
      <c r="C16" s="44" t="s">
        <v>11</v>
      </c>
      <c r="D16" s="45">
        <f>E16</f>
        <v>1587.36</v>
      </c>
      <c r="E16" s="46">
        <v>1587.36</v>
      </c>
    </row>
    <row r="17" spans="1:5" s="35" customFormat="1" ht="30" x14ac:dyDescent="0.25">
      <c r="A17" s="43" t="s">
        <v>112</v>
      </c>
      <c r="B17" s="44" t="s">
        <v>22</v>
      </c>
      <c r="C17" s="44" t="s">
        <v>11</v>
      </c>
      <c r="D17" s="45">
        <f>E17</f>
        <v>4361.34</v>
      </c>
      <c r="E17" s="46">
        <v>4361.34</v>
      </c>
    </row>
    <row r="18" spans="1:5" s="35" customFormat="1" ht="15" x14ac:dyDescent="0.25">
      <c r="A18" s="52" t="s">
        <v>80</v>
      </c>
      <c r="B18" s="40"/>
      <c r="C18" s="40"/>
      <c r="D18" s="41"/>
      <c r="E18" s="42"/>
    </row>
    <row r="19" spans="1:5" s="35" customFormat="1" ht="30" x14ac:dyDescent="0.25">
      <c r="A19" s="43" t="s">
        <v>81</v>
      </c>
      <c r="B19" s="44" t="s">
        <v>22</v>
      </c>
      <c r="C19" s="44" t="s">
        <v>11</v>
      </c>
      <c r="D19" s="45">
        <f>E19</f>
        <v>9685.84</v>
      </c>
      <c r="E19" s="46">
        <v>9685.84</v>
      </c>
    </row>
    <row r="20" spans="1:5" s="35" customFormat="1" ht="15" x14ac:dyDescent="0.25">
      <c r="A20" s="39" t="s">
        <v>38</v>
      </c>
      <c r="B20" s="40"/>
      <c r="C20" s="40"/>
      <c r="D20" s="41"/>
      <c r="E20" s="42"/>
    </row>
    <row r="21" spans="1:5" s="35" customFormat="1" ht="15" x14ac:dyDescent="0.25">
      <c r="A21" s="43" t="s">
        <v>75</v>
      </c>
      <c r="B21" s="47">
        <v>1</v>
      </c>
      <c r="C21" s="44" t="s">
        <v>76</v>
      </c>
      <c r="D21" s="45">
        <f t="shared" ref="D21:D39" si="0">E21/B21</f>
        <v>77.959999999999994</v>
      </c>
      <c r="E21" s="46">
        <v>77.959999999999994</v>
      </c>
    </row>
    <row r="22" spans="1:5" s="35" customFormat="1" ht="15" x14ac:dyDescent="0.25">
      <c r="A22" s="43" t="s">
        <v>55</v>
      </c>
      <c r="B22" s="47">
        <v>1</v>
      </c>
      <c r="C22" s="44" t="s">
        <v>14</v>
      </c>
      <c r="D22" s="45">
        <f t="shared" si="0"/>
        <v>796.94</v>
      </c>
      <c r="E22" s="46">
        <v>796.94</v>
      </c>
    </row>
    <row r="23" spans="1:5" s="35" customFormat="1" ht="15" x14ac:dyDescent="0.25">
      <c r="A23" s="43" t="s">
        <v>113</v>
      </c>
      <c r="B23" s="48">
        <v>0.09</v>
      </c>
      <c r="C23" s="44" t="s">
        <v>15</v>
      </c>
      <c r="D23" s="45">
        <f t="shared" si="0"/>
        <v>4450.7777777777783</v>
      </c>
      <c r="E23" s="46">
        <v>400.57</v>
      </c>
    </row>
    <row r="24" spans="1:5" s="35" customFormat="1" ht="30" x14ac:dyDescent="0.25">
      <c r="A24" s="43" t="s">
        <v>114</v>
      </c>
      <c r="B24" s="48">
        <v>0.54</v>
      </c>
      <c r="C24" s="44" t="s">
        <v>16</v>
      </c>
      <c r="D24" s="45">
        <f t="shared" si="0"/>
        <v>1454.2222222222222</v>
      </c>
      <c r="E24" s="46">
        <v>785.28</v>
      </c>
    </row>
    <row r="25" spans="1:5" s="35" customFormat="1" ht="15" x14ac:dyDescent="0.25">
      <c r="A25" s="43" t="s">
        <v>71</v>
      </c>
      <c r="B25" s="48">
        <v>0.03</v>
      </c>
      <c r="C25" s="44" t="s">
        <v>72</v>
      </c>
      <c r="D25" s="45">
        <f t="shared" si="0"/>
        <v>23961.333333333336</v>
      </c>
      <c r="E25" s="46">
        <v>718.84</v>
      </c>
    </row>
    <row r="26" spans="1:5" s="35" customFormat="1" ht="30" x14ac:dyDescent="0.25">
      <c r="A26" s="43" t="s">
        <v>56</v>
      </c>
      <c r="B26" s="48">
        <v>2.63</v>
      </c>
      <c r="C26" s="44" t="s">
        <v>16</v>
      </c>
      <c r="D26" s="45">
        <f t="shared" si="0"/>
        <v>1429.4638783269961</v>
      </c>
      <c r="E26" s="46">
        <v>3759.49</v>
      </c>
    </row>
    <row r="27" spans="1:5" s="35" customFormat="1" ht="15" x14ac:dyDescent="0.25">
      <c r="A27" s="43" t="s">
        <v>57</v>
      </c>
      <c r="B27" s="48">
        <v>0.01</v>
      </c>
      <c r="C27" s="44" t="s">
        <v>17</v>
      </c>
      <c r="D27" s="45">
        <f t="shared" si="0"/>
        <v>24653</v>
      </c>
      <c r="E27" s="46">
        <v>246.53</v>
      </c>
    </row>
    <row r="28" spans="1:5" s="35" customFormat="1" ht="30" x14ac:dyDescent="0.25">
      <c r="A28" s="43" t="s">
        <v>58</v>
      </c>
      <c r="B28" s="47">
        <v>1</v>
      </c>
      <c r="C28" s="44" t="s">
        <v>14</v>
      </c>
      <c r="D28" s="45">
        <f t="shared" si="0"/>
        <v>384.58</v>
      </c>
      <c r="E28" s="46">
        <v>384.58</v>
      </c>
    </row>
    <row r="29" spans="1:5" s="35" customFormat="1" ht="15" x14ac:dyDescent="0.25">
      <c r="A29" s="43" t="s">
        <v>90</v>
      </c>
      <c r="B29" s="48">
        <v>0.06</v>
      </c>
      <c r="C29" s="44" t="s">
        <v>15</v>
      </c>
      <c r="D29" s="45">
        <f t="shared" si="0"/>
        <v>13948.166666666666</v>
      </c>
      <c r="E29" s="46">
        <v>836.89</v>
      </c>
    </row>
    <row r="30" spans="1:5" s="35" customFormat="1" ht="30" x14ac:dyDescent="0.25">
      <c r="A30" s="43" t="s">
        <v>59</v>
      </c>
      <c r="B30" s="47">
        <v>5</v>
      </c>
      <c r="C30" s="44" t="s">
        <v>18</v>
      </c>
      <c r="D30" s="45">
        <f t="shared" si="0"/>
        <v>151.42000000000002</v>
      </c>
      <c r="E30" s="46">
        <v>757.1</v>
      </c>
    </row>
    <row r="31" spans="1:5" s="35" customFormat="1" ht="15" x14ac:dyDescent="0.25">
      <c r="A31" s="43" t="s">
        <v>77</v>
      </c>
      <c r="B31" s="47">
        <v>1</v>
      </c>
      <c r="C31" s="44" t="s">
        <v>76</v>
      </c>
      <c r="D31" s="45">
        <f t="shared" si="0"/>
        <v>62.37</v>
      </c>
      <c r="E31" s="46">
        <v>62.37</v>
      </c>
    </row>
    <row r="32" spans="1:5" s="35" customFormat="1" ht="15" x14ac:dyDescent="0.25">
      <c r="A32" s="43" t="s">
        <v>115</v>
      </c>
      <c r="B32" s="47">
        <v>1</v>
      </c>
      <c r="C32" s="44" t="s">
        <v>13</v>
      </c>
      <c r="D32" s="45">
        <f t="shared" si="0"/>
        <v>4978.5200000000004</v>
      </c>
      <c r="E32" s="46">
        <v>4978.5200000000004</v>
      </c>
    </row>
    <row r="33" spans="1:5" s="35" customFormat="1" ht="15" x14ac:dyDescent="0.25">
      <c r="A33" s="43" t="s">
        <v>60</v>
      </c>
      <c r="B33" s="47">
        <v>1</v>
      </c>
      <c r="C33" s="44" t="s">
        <v>13</v>
      </c>
      <c r="D33" s="45">
        <f t="shared" si="0"/>
        <v>387.91</v>
      </c>
      <c r="E33" s="46">
        <v>387.91</v>
      </c>
    </row>
    <row r="34" spans="1:5" s="35" customFormat="1" ht="15" x14ac:dyDescent="0.25">
      <c r="A34" s="43" t="s">
        <v>116</v>
      </c>
      <c r="B34" s="47">
        <v>2</v>
      </c>
      <c r="C34" s="44" t="s">
        <v>13</v>
      </c>
      <c r="D34" s="45">
        <f t="shared" si="0"/>
        <v>156.77000000000001</v>
      </c>
      <c r="E34" s="46">
        <v>313.54000000000002</v>
      </c>
    </row>
    <row r="35" spans="1:5" s="35" customFormat="1" ht="30" x14ac:dyDescent="0.25">
      <c r="A35" s="43" t="s">
        <v>73</v>
      </c>
      <c r="B35" s="47">
        <v>1</v>
      </c>
      <c r="C35" s="44" t="s">
        <v>70</v>
      </c>
      <c r="D35" s="45">
        <f t="shared" si="0"/>
        <v>131.76</v>
      </c>
      <c r="E35" s="46">
        <v>131.76</v>
      </c>
    </row>
    <row r="36" spans="1:5" s="35" customFormat="1" ht="30" x14ac:dyDescent="0.25">
      <c r="A36" s="43" t="s">
        <v>117</v>
      </c>
      <c r="B36" s="47">
        <v>1</v>
      </c>
      <c r="C36" s="44" t="s">
        <v>70</v>
      </c>
      <c r="D36" s="45">
        <f t="shared" si="0"/>
        <v>124.54</v>
      </c>
      <c r="E36" s="46">
        <v>124.54</v>
      </c>
    </row>
    <row r="37" spans="1:5" s="35" customFormat="1" ht="30" x14ac:dyDescent="0.25">
      <c r="A37" s="43" t="s">
        <v>61</v>
      </c>
      <c r="B37" s="47">
        <v>1</v>
      </c>
      <c r="C37" s="44" t="s">
        <v>19</v>
      </c>
      <c r="D37" s="45">
        <f t="shared" si="0"/>
        <v>542.77</v>
      </c>
      <c r="E37" s="46">
        <v>542.77</v>
      </c>
    </row>
    <row r="38" spans="1:5" s="35" customFormat="1" ht="15" x14ac:dyDescent="0.25">
      <c r="A38" s="43" t="s">
        <v>62</v>
      </c>
      <c r="B38" s="47">
        <v>29</v>
      </c>
      <c r="C38" s="44" t="s">
        <v>19</v>
      </c>
      <c r="D38" s="45">
        <f t="shared" si="0"/>
        <v>226.88758620689654</v>
      </c>
      <c r="E38" s="46">
        <v>6579.74</v>
      </c>
    </row>
    <row r="39" spans="1:5" s="35" customFormat="1" ht="15" x14ac:dyDescent="0.25">
      <c r="A39" s="43" t="s">
        <v>118</v>
      </c>
      <c r="B39" s="47">
        <v>1</v>
      </c>
      <c r="C39" s="44" t="s">
        <v>119</v>
      </c>
      <c r="D39" s="45">
        <f t="shared" si="0"/>
        <v>275.08</v>
      </c>
      <c r="E39" s="46">
        <v>275.08</v>
      </c>
    </row>
    <row r="40" spans="1:5" s="35" customFormat="1" ht="15" x14ac:dyDescent="0.25">
      <c r="A40" s="39" t="s">
        <v>39</v>
      </c>
      <c r="B40" s="40"/>
      <c r="C40" s="40"/>
      <c r="D40" s="41"/>
      <c r="E40" s="42"/>
    </row>
    <row r="41" spans="1:5" s="35" customFormat="1" ht="15" x14ac:dyDescent="0.25">
      <c r="A41" s="43" t="s">
        <v>91</v>
      </c>
      <c r="B41" s="48">
        <v>0.09</v>
      </c>
      <c r="C41" s="44" t="s">
        <v>72</v>
      </c>
      <c r="D41" s="45">
        <f t="shared" ref="D41:D51" si="1">E41/B41</f>
        <v>21655.333333333336</v>
      </c>
      <c r="E41" s="46">
        <v>1948.98</v>
      </c>
    </row>
    <row r="42" spans="1:5" s="35" customFormat="1" ht="30" x14ac:dyDescent="0.25">
      <c r="A42" s="43" t="s">
        <v>63</v>
      </c>
      <c r="B42" s="49">
        <v>0.83899999999999997</v>
      </c>
      <c r="C42" s="44" t="s">
        <v>16</v>
      </c>
      <c r="D42" s="45">
        <f t="shared" si="1"/>
        <v>1641.4779499404053</v>
      </c>
      <c r="E42" s="46">
        <v>1377.2</v>
      </c>
    </row>
    <row r="43" spans="1:5" s="35" customFormat="1" ht="30" x14ac:dyDescent="0.25">
      <c r="A43" s="43" t="s">
        <v>85</v>
      </c>
      <c r="B43" s="49">
        <v>1.855</v>
      </c>
      <c r="C43" s="44" t="s">
        <v>16</v>
      </c>
      <c r="D43" s="45">
        <f t="shared" si="1"/>
        <v>1568.8247978436659</v>
      </c>
      <c r="E43" s="46">
        <v>2910.17</v>
      </c>
    </row>
    <row r="44" spans="1:5" s="35" customFormat="1" ht="15" x14ac:dyDescent="0.25">
      <c r="A44" s="43" t="s">
        <v>120</v>
      </c>
      <c r="B44" s="47">
        <v>1</v>
      </c>
      <c r="C44" s="44" t="s">
        <v>13</v>
      </c>
      <c r="D44" s="45">
        <f t="shared" si="1"/>
        <v>444.35</v>
      </c>
      <c r="E44" s="46">
        <v>444.35</v>
      </c>
    </row>
    <row r="45" spans="1:5" s="35" customFormat="1" ht="30" x14ac:dyDescent="0.25">
      <c r="A45" s="43" t="s">
        <v>121</v>
      </c>
      <c r="B45" s="47">
        <v>3</v>
      </c>
      <c r="C45" s="44" t="s">
        <v>122</v>
      </c>
      <c r="D45" s="45">
        <f t="shared" si="1"/>
        <v>111.64333333333333</v>
      </c>
      <c r="E45" s="46">
        <v>334.93</v>
      </c>
    </row>
    <row r="46" spans="1:5" s="35" customFormat="1" ht="30" x14ac:dyDescent="0.25">
      <c r="A46" s="43" t="s">
        <v>123</v>
      </c>
      <c r="B46" s="47">
        <v>70</v>
      </c>
      <c r="C46" s="44" t="s">
        <v>82</v>
      </c>
      <c r="D46" s="45">
        <f t="shared" si="1"/>
        <v>36.538142857142859</v>
      </c>
      <c r="E46" s="46">
        <v>2557.67</v>
      </c>
    </row>
    <row r="47" spans="1:5" s="35" customFormat="1" ht="30" x14ac:dyDescent="0.25">
      <c r="A47" s="43" t="s">
        <v>92</v>
      </c>
      <c r="B47" s="47">
        <v>120</v>
      </c>
      <c r="C47" s="44" t="s">
        <v>82</v>
      </c>
      <c r="D47" s="45">
        <f t="shared" si="1"/>
        <v>67.367083333333341</v>
      </c>
      <c r="E47" s="46">
        <v>8084.05</v>
      </c>
    </row>
    <row r="48" spans="1:5" s="35" customFormat="1" ht="15" x14ac:dyDescent="0.25">
      <c r="A48" s="43" t="s">
        <v>124</v>
      </c>
      <c r="B48" s="47">
        <v>160</v>
      </c>
      <c r="C48" s="44" t="s">
        <v>82</v>
      </c>
      <c r="D48" s="45">
        <f t="shared" si="1"/>
        <v>47.076687500000006</v>
      </c>
      <c r="E48" s="46">
        <v>7532.27</v>
      </c>
    </row>
    <row r="49" spans="1:5" s="35" customFormat="1" ht="15" x14ac:dyDescent="0.25">
      <c r="A49" s="43" t="s">
        <v>93</v>
      </c>
      <c r="B49" s="49">
        <v>2.5000000000000001E-2</v>
      </c>
      <c r="C49" s="44" t="s">
        <v>15</v>
      </c>
      <c r="D49" s="45">
        <f t="shared" si="1"/>
        <v>46566</v>
      </c>
      <c r="E49" s="46">
        <v>1164.1500000000001</v>
      </c>
    </row>
    <row r="50" spans="1:5" s="35" customFormat="1" ht="45" x14ac:dyDescent="0.25">
      <c r="A50" s="43" t="s">
        <v>86</v>
      </c>
      <c r="B50" s="49">
        <v>3.7709999999999999</v>
      </c>
      <c r="C50" s="44" t="s">
        <v>16</v>
      </c>
      <c r="D50" s="45">
        <f t="shared" si="1"/>
        <v>2058.870326173429</v>
      </c>
      <c r="E50" s="46">
        <v>7764</v>
      </c>
    </row>
    <row r="51" spans="1:5" s="35" customFormat="1" ht="30" x14ac:dyDescent="0.25">
      <c r="A51" s="43" t="s">
        <v>125</v>
      </c>
      <c r="B51" s="49">
        <v>1.4E-2</v>
      </c>
      <c r="C51" s="44" t="s">
        <v>69</v>
      </c>
      <c r="D51" s="45">
        <f t="shared" si="1"/>
        <v>183126.42857142858</v>
      </c>
      <c r="E51" s="46">
        <v>2563.77</v>
      </c>
    </row>
    <row r="52" spans="1:5" s="35" customFormat="1" ht="15" x14ac:dyDescent="0.25">
      <c r="A52" s="39" t="s">
        <v>98</v>
      </c>
      <c r="B52" s="40"/>
      <c r="C52" s="40"/>
      <c r="D52" s="41"/>
      <c r="E52" s="42"/>
    </row>
    <row r="53" spans="1:5" s="35" customFormat="1" ht="15" x14ac:dyDescent="0.25">
      <c r="A53" s="43" t="s">
        <v>126</v>
      </c>
      <c r="B53" s="44" t="s">
        <v>127</v>
      </c>
      <c r="C53" s="44" t="s">
        <v>11</v>
      </c>
      <c r="D53" s="45">
        <f>E53/12</f>
        <v>1800</v>
      </c>
      <c r="E53" s="46">
        <v>21600</v>
      </c>
    </row>
    <row r="54" spans="1:5" s="35" customFormat="1" ht="15" x14ac:dyDescent="0.25">
      <c r="A54" s="52" t="s">
        <v>78</v>
      </c>
      <c r="B54" s="40"/>
      <c r="C54" s="40"/>
      <c r="D54" s="41"/>
      <c r="E54" s="42"/>
    </row>
    <row r="55" spans="1:5" ht="15" x14ac:dyDescent="0.2">
      <c r="A55" s="43" t="s">
        <v>79</v>
      </c>
      <c r="B55" s="44" t="s">
        <v>22</v>
      </c>
      <c r="C55" s="44" t="s">
        <v>11</v>
      </c>
      <c r="D55" s="45">
        <f>E55</f>
        <v>200</v>
      </c>
      <c r="E55" s="46">
        <v>200</v>
      </c>
    </row>
    <row r="56" spans="1:5" ht="14.25" x14ac:dyDescent="0.2">
      <c r="A56" s="39" t="s">
        <v>40</v>
      </c>
      <c r="B56" s="40"/>
      <c r="C56" s="40"/>
      <c r="D56" s="41"/>
      <c r="E56" s="42"/>
    </row>
    <row r="57" spans="1:5" ht="30" x14ac:dyDescent="0.2">
      <c r="A57" s="43" t="s">
        <v>128</v>
      </c>
      <c r="B57" s="49">
        <v>1.4999999999999999E-2</v>
      </c>
      <c r="C57" s="44" t="s">
        <v>15</v>
      </c>
      <c r="D57" s="45">
        <f>E57/B57</f>
        <v>60684</v>
      </c>
      <c r="E57" s="46">
        <v>910.26</v>
      </c>
    </row>
    <row r="58" spans="1:5" ht="14.25" x14ac:dyDescent="0.2">
      <c r="A58" s="52" t="s">
        <v>83</v>
      </c>
      <c r="B58" s="40"/>
      <c r="C58" s="40"/>
      <c r="D58" s="41"/>
      <c r="E58" s="42"/>
    </row>
    <row r="59" spans="1:5" ht="15" x14ac:dyDescent="0.2">
      <c r="A59" s="43" t="s">
        <v>129</v>
      </c>
      <c r="B59" s="48">
        <v>0.01</v>
      </c>
      <c r="C59" s="44" t="s">
        <v>17</v>
      </c>
      <c r="D59" s="45">
        <f>E59/B59</f>
        <v>155070</v>
      </c>
      <c r="E59" s="46">
        <v>1550.7</v>
      </c>
    </row>
    <row r="60" spans="1:5" ht="30" x14ac:dyDescent="0.2">
      <c r="A60" s="43" t="s">
        <v>130</v>
      </c>
      <c r="B60" s="48">
        <v>0.01</v>
      </c>
      <c r="C60" s="44" t="s">
        <v>17</v>
      </c>
      <c r="D60" s="45">
        <f>E60/B60</f>
        <v>16938</v>
      </c>
      <c r="E60" s="46">
        <v>169.38</v>
      </c>
    </row>
    <row r="61" spans="1:5" ht="15" x14ac:dyDescent="0.2">
      <c r="A61" s="51" t="s">
        <v>94</v>
      </c>
      <c r="B61" s="48">
        <v>0.12</v>
      </c>
      <c r="C61" s="44" t="s">
        <v>17</v>
      </c>
      <c r="D61" s="45">
        <f>E61/B61</f>
        <v>4682.416666666667</v>
      </c>
      <c r="E61" s="46">
        <v>561.89</v>
      </c>
    </row>
    <row r="62" spans="1:5" ht="15" customHeight="1" x14ac:dyDescent="0.2">
      <c r="A62" s="39" t="s">
        <v>41</v>
      </c>
      <c r="B62" s="40"/>
      <c r="C62" s="40"/>
      <c r="D62" s="41"/>
      <c r="E62" s="42"/>
    </row>
    <row r="63" spans="1:5" ht="15" customHeight="1" x14ac:dyDescent="0.2">
      <c r="A63" s="43" t="s">
        <v>74</v>
      </c>
      <c r="B63" s="44" t="s">
        <v>22</v>
      </c>
      <c r="C63" s="44" t="s">
        <v>11</v>
      </c>
      <c r="D63" s="45">
        <f>E63</f>
        <v>1633.86</v>
      </c>
      <c r="E63" s="46">
        <v>1633.86</v>
      </c>
    </row>
    <row r="64" spans="1:5" ht="15" x14ac:dyDescent="0.2">
      <c r="A64" s="43" t="s">
        <v>64</v>
      </c>
      <c r="B64" s="44" t="s">
        <v>22</v>
      </c>
      <c r="C64" s="44" t="s">
        <v>11</v>
      </c>
      <c r="D64" s="45">
        <f>E64</f>
        <v>2350</v>
      </c>
      <c r="E64" s="46">
        <v>2350</v>
      </c>
    </row>
    <row r="65" spans="1:5" ht="15" customHeight="1" x14ac:dyDescent="0.2">
      <c r="A65" s="39" t="s">
        <v>105</v>
      </c>
      <c r="B65" s="40"/>
      <c r="C65" s="40"/>
      <c r="D65" s="41"/>
      <c r="E65" s="42"/>
    </row>
    <row r="66" spans="1:5" ht="15" x14ac:dyDescent="0.2">
      <c r="A66" s="43" t="s">
        <v>131</v>
      </c>
      <c r="B66" s="44" t="s">
        <v>23</v>
      </c>
      <c r="C66" s="44" t="s">
        <v>12</v>
      </c>
      <c r="D66" s="45">
        <f>E66</f>
        <v>50000.34</v>
      </c>
      <c r="E66" s="46">
        <v>50000.34</v>
      </c>
    </row>
    <row r="67" spans="1:5" ht="15" customHeight="1" x14ac:dyDescent="0.2">
      <c r="A67" s="39" t="s">
        <v>9</v>
      </c>
      <c r="B67" s="40"/>
      <c r="C67" s="40"/>
      <c r="D67" s="41"/>
      <c r="E67" s="42"/>
    </row>
    <row r="68" spans="1:5" ht="15" x14ac:dyDescent="0.2">
      <c r="A68" s="43" t="s">
        <v>65</v>
      </c>
      <c r="B68" s="44" t="s">
        <v>23</v>
      </c>
      <c r="C68" s="44" t="s">
        <v>12</v>
      </c>
      <c r="D68" s="45">
        <f>E68</f>
        <v>105622.02</v>
      </c>
      <c r="E68" s="46">
        <v>105622.02</v>
      </c>
    </row>
    <row r="69" spans="1:5" ht="15" customHeight="1" x14ac:dyDescent="0.2">
      <c r="A69" s="39" t="s">
        <v>106</v>
      </c>
      <c r="B69" s="40"/>
      <c r="C69" s="40"/>
      <c r="D69" s="41"/>
      <c r="E69" s="42"/>
    </row>
    <row r="70" spans="1:5" ht="15" customHeight="1" x14ac:dyDescent="0.2">
      <c r="A70" s="43" t="s">
        <v>132</v>
      </c>
      <c r="B70" s="50">
        <v>390.7</v>
      </c>
      <c r="C70" s="44" t="s">
        <v>12</v>
      </c>
      <c r="D70" s="45">
        <f>E70/B70</f>
        <v>7.0499872024571282</v>
      </c>
      <c r="E70" s="46">
        <v>2754.43</v>
      </c>
    </row>
    <row r="71" spans="1:5" ht="14.25" x14ac:dyDescent="0.2">
      <c r="A71" s="39" t="s">
        <v>10</v>
      </c>
      <c r="B71" s="40"/>
      <c r="C71" s="40"/>
      <c r="D71" s="41"/>
      <c r="E71" s="42"/>
    </row>
    <row r="72" spans="1:5" ht="15" x14ac:dyDescent="0.2">
      <c r="A72" s="43" t="s">
        <v>66</v>
      </c>
      <c r="B72" s="44" t="s">
        <v>21</v>
      </c>
      <c r="C72" s="44" t="s">
        <v>11</v>
      </c>
      <c r="D72" s="45">
        <f>E72</f>
        <v>41161.237000000001</v>
      </c>
      <c r="E72" s="46">
        <f>Бюджет!C34*10%</f>
        <v>41161.237000000001</v>
      </c>
    </row>
    <row r="73" spans="1:5" ht="14.25" customHeight="1" x14ac:dyDescent="0.2">
      <c r="A73" s="27" t="s">
        <v>24</v>
      </c>
      <c r="B73" s="30" t="s">
        <v>20</v>
      </c>
      <c r="C73" s="28"/>
      <c r="D73" s="30"/>
      <c r="E73" s="29">
        <f>SUM(E7:E72)</f>
        <v>389157.19700000004</v>
      </c>
    </row>
    <row r="74" spans="1:5" ht="15" customHeight="1" x14ac:dyDescent="0.2">
      <c r="D74" s="13"/>
    </row>
    <row r="75" spans="1:5" ht="15" customHeight="1" x14ac:dyDescent="0.2">
      <c r="A75" s="13" t="s">
        <v>30</v>
      </c>
      <c r="B75" s="13"/>
      <c r="C75" s="13"/>
      <c r="D75" s="13"/>
      <c r="E75" s="13"/>
    </row>
    <row r="76" spans="1:5" ht="15" x14ac:dyDescent="0.2">
      <c r="A76" s="13" t="s">
        <v>134</v>
      </c>
      <c r="B76" s="13"/>
      <c r="C76" s="13"/>
      <c r="D76" s="13"/>
      <c r="E76" s="13"/>
    </row>
    <row r="77" spans="1:5" ht="15" customHeight="1" x14ac:dyDescent="0.2">
      <c r="A77" s="13" t="s">
        <v>31</v>
      </c>
      <c r="B77" s="13"/>
      <c r="C77" s="13"/>
      <c r="D77" s="13"/>
      <c r="E77" s="13"/>
    </row>
    <row r="78" spans="1:5" ht="15" customHeight="1" x14ac:dyDescent="0.2">
      <c r="A78" s="13" t="s">
        <v>32</v>
      </c>
      <c r="B78" s="13"/>
      <c r="C78" s="13"/>
      <c r="D78" s="14"/>
      <c r="E78" s="13"/>
    </row>
    <row r="79" spans="1:5" ht="15" customHeight="1" x14ac:dyDescent="0.2">
      <c r="A79" s="36" t="s">
        <v>67</v>
      </c>
      <c r="B79" s="14"/>
      <c r="C79" s="14"/>
      <c r="E79" s="14"/>
    </row>
    <row r="80" spans="1:5" ht="15" customHeight="1" x14ac:dyDescent="0.25">
      <c r="A80" s="36" t="s">
        <v>68</v>
      </c>
      <c r="D80" s="2"/>
    </row>
    <row r="81" spans="1:5" ht="15" customHeight="1" x14ac:dyDescent="0.25">
      <c r="A81" s="36"/>
      <c r="D81" s="2"/>
    </row>
    <row r="82" spans="1:5" ht="15" x14ac:dyDescent="0.25">
      <c r="A82" s="6" t="s">
        <v>25</v>
      </c>
      <c r="B82" s="2"/>
      <c r="C82" s="2"/>
      <c r="D82" s="2"/>
      <c r="E82" s="2"/>
    </row>
    <row r="83" spans="1:5" ht="15" customHeight="1" x14ac:dyDescent="0.25">
      <c r="A83" s="6"/>
      <c r="B83" s="2"/>
      <c r="C83" s="2"/>
      <c r="D83" s="37"/>
      <c r="E83" s="2"/>
    </row>
    <row r="84" spans="1:5" ht="15" x14ac:dyDescent="0.25">
      <c r="A84" s="181" t="s">
        <v>48</v>
      </c>
      <c r="B84" s="181"/>
      <c r="C84" s="37" t="s">
        <v>29</v>
      </c>
      <c r="D84" s="4"/>
      <c r="E84" s="5"/>
    </row>
    <row r="85" spans="1:5" ht="15" customHeight="1" x14ac:dyDescent="0.25">
      <c r="A85" s="185" t="s">
        <v>49</v>
      </c>
      <c r="B85" s="185"/>
      <c r="C85" s="4" t="s">
        <v>26</v>
      </c>
      <c r="D85" s="2"/>
      <c r="E85" s="2"/>
    </row>
    <row r="86" spans="1:5" ht="15" x14ac:dyDescent="0.25">
      <c r="A86" s="6"/>
      <c r="B86" s="2"/>
      <c r="C86" s="2"/>
      <c r="D86" s="37"/>
      <c r="E86" s="2"/>
    </row>
    <row r="87" spans="1:5" ht="15" customHeight="1" x14ac:dyDescent="0.25">
      <c r="A87" s="181" t="s">
        <v>28</v>
      </c>
      <c r="B87" s="181"/>
      <c r="C87" s="37" t="s">
        <v>29</v>
      </c>
      <c r="D87" s="4"/>
      <c r="E87" s="2"/>
    </row>
    <row r="88" spans="1:5" ht="15" customHeight="1" x14ac:dyDescent="0.25">
      <c r="A88" s="15" t="s">
        <v>27</v>
      </c>
      <c r="B88" s="5"/>
      <c r="C88" s="4" t="s">
        <v>26</v>
      </c>
      <c r="D88" s="2"/>
      <c r="E88" s="2"/>
    </row>
    <row r="89" spans="1:5" ht="15" x14ac:dyDescent="0.25">
      <c r="A89" s="2"/>
      <c r="B89" s="2"/>
      <c r="C89" s="2"/>
      <c r="E89" s="2"/>
    </row>
  </sheetData>
  <mergeCells count="6">
    <mergeCell ref="A87:B87"/>
    <mergeCell ref="A2:E2"/>
    <mergeCell ref="A1:E1"/>
    <mergeCell ref="D3:E3"/>
    <mergeCell ref="A85:B85"/>
    <mergeCell ref="A84:B84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view="pageBreakPreview" topLeftCell="A4" zoomScale="90" zoomScaleNormal="100" zoomScaleSheetLayoutView="90" workbookViewId="0">
      <selection activeCell="B34" sqref="B34:D34"/>
    </sheetView>
  </sheetViews>
  <sheetFormatPr defaultColWidth="9.140625" defaultRowHeight="15" x14ac:dyDescent="0.25"/>
  <cols>
    <col min="1" max="1" width="50.140625" style="2" customWidth="1"/>
    <col min="2" max="2" width="13.140625" style="2" bestFit="1" customWidth="1"/>
    <col min="3" max="4" width="13.42578125" style="2" bestFit="1" customWidth="1"/>
    <col min="5" max="5" width="13.85546875" style="2" bestFit="1" customWidth="1"/>
    <col min="6" max="16384" width="9.140625" style="2"/>
  </cols>
  <sheetData>
    <row r="1" spans="1:4" ht="20.25" x14ac:dyDescent="0.3">
      <c r="A1" s="186" t="s">
        <v>95</v>
      </c>
      <c r="B1" s="186"/>
      <c r="C1" s="186"/>
      <c r="D1" s="186"/>
    </row>
    <row r="2" spans="1:4" x14ac:dyDescent="0.25">
      <c r="A2" s="7"/>
      <c r="B2" s="7"/>
      <c r="C2" s="7"/>
      <c r="D2" s="7"/>
    </row>
    <row r="3" spans="1:4" x14ac:dyDescent="0.25">
      <c r="A3" s="8" t="s">
        <v>47</v>
      </c>
      <c r="B3" s="9"/>
      <c r="C3" s="193"/>
      <c r="D3" s="193"/>
    </row>
    <row r="4" spans="1:4" x14ac:dyDescent="0.25">
      <c r="A4" s="8"/>
      <c r="B4" s="9"/>
      <c r="C4" s="12"/>
      <c r="D4" s="12"/>
    </row>
    <row r="5" spans="1:4" x14ac:dyDescent="0.25">
      <c r="A5" s="22" t="s">
        <v>33</v>
      </c>
      <c r="B5" s="22" t="s">
        <v>34</v>
      </c>
      <c r="C5" s="23" t="s">
        <v>35</v>
      </c>
      <c r="D5" s="23" t="s">
        <v>36</v>
      </c>
    </row>
    <row r="6" spans="1:4" x14ac:dyDescent="0.25">
      <c r="A6" s="25" t="s">
        <v>84</v>
      </c>
      <c r="B6" s="187">
        <v>80336.289999999994</v>
      </c>
      <c r="C6" s="188"/>
      <c r="D6" s="189"/>
    </row>
    <row r="7" spans="1:4" x14ac:dyDescent="0.25">
      <c r="A7" s="31" t="s">
        <v>46</v>
      </c>
      <c r="B7" s="32" t="s">
        <v>20</v>
      </c>
      <c r="C7" s="32">
        <v>213058.56</v>
      </c>
      <c r="D7" s="32">
        <v>260215.22</v>
      </c>
    </row>
    <row r="8" spans="1:4" x14ac:dyDescent="0.25">
      <c r="A8" s="31" t="s">
        <v>87</v>
      </c>
      <c r="B8" s="32" t="s">
        <v>20</v>
      </c>
      <c r="C8" s="32">
        <v>3600</v>
      </c>
      <c r="D8" s="32" t="s">
        <v>20</v>
      </c>
    </row>
    <row r="9" spans="1:4" x14ac:dyDescent="0.25">
      <c r="A9" s="31" t="s">
        <v>50</v>
      </c>
      <c r="B9" s="32" t="s">
        <v>20</v>
      </c>
      <c r="C9" s="32">
        <v>43929.599999999999</v>
      </c>
      <c r="D9" s="32">
        <v>54398.21</v>
      </c>
    </row>
    <row r="10" spans="1:4" x14ac:dyDescent="0.25">
      <c r="A10" s="31" t="s">
        <v>97</v>
      </c>
      <c r="B10" s="32" t="s">
        <v>20</v>
      </c>
      <c r="C10" s="32">
        <v>6030.76</v>
      </c>
      <c r="D10" s="32">
        <v>1724.45</v>
      </c>
    </row>
    <row r="11" spans="1:4" ht="15" customHeight="1" x14ac:dyDescent="0.25">
      <c r="A11" s="31" t="s">
        <v>98</v>
      </c>
      <c r="B11" s="32" t="s">
        <v>20</v>
      </c>
      <c r="C11" s="32">
        <v>21745.200000000001</v>
      </c>
      <c r="D11" s="32">
        <v>13468.59</v>
      </c>
    </row>
    <row r="12" spans="1:4" ht="15" customHeight="1" x14ac:dyDescent="0.25">
      <c r="A12" s="31" t="s">
        <v>99</v>
      </c>
      <c r="B12" s="32" t="s">
        <v>20</v>
      </c>
      <c r="C12" s="32">
        <v>1879.41</v>
      </c>
      <c r="D12" s="32" t="s">
        <v>20</v>
      </c>
    </row>
    <row r="13" spans="1:4" x14ac:dyDescent="0.25">
      <c r="A13" s="31" t="s">
        <v>100</v>
      </c>
      <c r="B13" s="32" t="s">
        <v>20</v>
      </c>
      <c r="C13" s="32">
        <v>2400</v>
      </c>
      <c r="D13" s="32">
        <v>2400</v>
      </c>
    </row>
    <row r="14" spans="1:4" ht="15" customHeight="1" x14ac:dyDescent="0.25">
      <c r="A14" s="31" t="s">
        <v>101</v>
      </c>
      <c r="B14" s="32" t="s">
        <v>20</v>
      </c>
      <c r="C14" s="32">
        <v>111049.2</v>
      </c>
      <c r="D14" s="32">
        <v>142364.98000000001</v>
      </c>
    </row>
    <row r="15" spans="1:4" ht="15" customHeight="1" x14ac:dyDescent="0.25">
      <c r="A15" s="31" t="s">
        <v>102</v>
      </c>
      <c r="B15" s="32" t="s">
        <v>20</v>
      </c>
      <c r="C15" s="32">
        <v>1587.36</v>
      </c>
      <c r="D15" s="32">
        <v>4439.8100000000004</v>
      </c>
    </row>
    <row r="16" spans="1:4" x14ac:dyDescent="0.25">
      <c r="A16" s="38" t="s">
        <v>103</v>
      </c>
      <c r="B16" s="32" t="s">
        <v>20</v>
      </c>
      <c r="C16" s="32">
        <v>6332.28</v>
      </c>
      <c r="D16" s="32">
        <v>1288.03</v>
      </c>
    </row>
    <row r="17" spans="1:4" x14ac:dyDescent="0.25">
      <c r="A17" s="38" t="s">
        <v>133</v>
      </c>
      <c r="B17" s="32">
        <v>12000</v>
      </c>
      <c r="C17" s="32"/>
      <c r="D17" s="32"/>
    </row>
    <row r="18" spans="1:4" ht="15" customHeight="1" x14ac:dyDescent="0.25">
      <c r="A18" s="31" t="s">
        <v>8</v>
      </c>
      <c r="B18" s="32">
        <f>Акт!E7</f>
        <v>3846.18</v>
      </c>
      <c r="C18" s="32" t="s">
        <v>20</v>
      </c>
      <c r="D18" s="32" t="s">
        <v>20</v>
      </c>
    </row>
    <row r="19" spans="1:4" ht="15" customHeight="1" x14ac:dyDescent="0.25">
      <c r="A19" s="31" t="s">
        <v>37</v>
      </c>
      <c r="B19" s="32">
        <f>SUM(Акт!E9:E10)</f>
        <v>18320.010000000002</v>
      </c>
      <c r="C19" s="32" t="s">
        <v>20</v>
      </c>
      <c r="D19" s="32" t="s">
        <v>20</v>
      </c>
    </row>
    <row r="20" spans="1:4" ht="30" x14ac:dyDescent="0.25">
      <c r="A20" s="31" t="s">
        <v>51</v>
      </c>
      <c r="B20" s="32">
        <f>Акт!E12</f>
        <v>59172</v>
      </c>
      <c r="C20" s="32" t="s">
        <v>20</v>
      </c>
      <c r="D20" s="32" t="s">
        <v>20</v>
      </c>
    </row>
    <row r="21" spans="1:4" ht="15" customHeight="1" x14ac:dyDescent="0.25">
      <c r="A21" s="31" t="s">
        <v>104</v>
      </c>
      <c r="B21" s="32">
        <f>SUM(Акт!E14:E17)</f>
        <v>10777.099999999999</v>
      </c>
      <c r="C21" s="32" t="s">
        <v>20</v>
      </c>
      <c r="D21" s="32" t="s">
        <v>20</v>
      </c>
    </row>
    <row r="22" spans="1:4" ht="15" customHeight="1" x14ac:dyDescent="0.25">
      <c r="A22" s="31" t="s">
        <v>80</v>
      </c>
      <c r="B22" s="32">
        <f>Акт!E19</f>
        <v>9685.84</v>
      </c>
      <c r="C22" s="32" t="s">
        <v>20</v>
      </c>
      <c r="D22" s="32" t="s">
        <v>20</v>
      </c>
    </row>
    <row r="23" spans="1:4" x14ac:dyDescent="0.25">
      <c r="A23" s="31" t="s">
        <v>38</v>
      </c>
      <c r="B23" s="32">
        <f>SUM(Акт!E21:E39)</f>
        <v>22160.410000000003</v>
      </c>
      <c r="C23" s="32" t="s">
        <v>20</v>
      </c>
      <c r="D23" s="32" t="s">
        <v>20</v>
      </c>
    </row>
    <row r="24" spans="1:4" ht="15" customHeight="1" x14ac:dyDescent="0.25">
      <c r="A24" s="31" t="s">
        <v>39</v>
      </c>
      <c r="B24" s="32">
        <f>SUM(Акт!E41:E51)</f>
        <v>36681.54</v>
      </c>
      <c r="C24" s="32" t="s">
        <v>20</v>
      </c>
      <c r="D24" s="32" t="s">
        <v>20</v>
      </c>
    </row>
    <row r="25" spans="1:4" ht="15" customHeight="1" x14ac:dyDescent="0.25">
      <c r="A25" s="31" t="s">
        <v>98</v>
      </c>
      <c r="B25" s="32">
        <f>Акт!E53</f>
        <v>21600</v>
      </c>
      <c r="C25" s="32" t="s">
        <v>20</v>
      </c>
      <c r="D25" s="32" t="s">
        <v>20</v>
      </c>
    </row>
    <row r="26" spans="1:4" ht="30" x14ac:dyDescent="0.25">
      <c r="A26" s="31" t="s">
        <v>78</v>
      </c>
      <c r="B26" s="32">
        <f>Акт!E55</f>
        <v>200</v>
      </c>
      <c r="C26" s="32" t="s">
        <v>20</v>
      </c>
      <c r="D26" s="32" t="s">
        <v>20</v>
      </c>
    </row>
    <row r="27" spans="1:4" ht="15" customHeight="1" x14ac:dyDescent="0.25">
      <c r="A27" s="31" t="s">
        <v>40</v>
      </c>
      <c r="B27" s="32">
        <f>SUM(Акт!E57)</f>
        <v>910.26</v>
      </c>
      <c r="C27" s="32" t="s">
        <v>20</v>
      </c>
      <c r="D27" s="32" t="s">
        <v>20</v>
      </c>
    </row>
    <row r="28" spans="1:4" ht="15" customHeight="1" x14ac:dyDescent="0.25">
      <c r="A28" s="31" t="s">
        <v>83</v>
      </c>
      <c r="B28" s="32">
        <f>SUM(Акт!E59:E61)</f>
        <v>2281.9699999999998</v>
      </c>
      <c r="C28" s="32" t="s">
        <v>20</v>
      </c>
      <c r="D28" s="32" t="s">
        <v>20</v>
      </c>
    </row>
    <row r="29" spans="1:4" x14ac:dyDescent="0.25">
      <c r="A29" s="31" t="s">
        <v>41</v>
      </c>
      <c r="B29" s="32">
        <f>SUM(Акт!E63:E64)</f>
        <v>3983.8599999999997</v>
      </c>
      <c r="C29" s="32" t="s">
        <v>20</v>
      </c>
      <c r="D29" s="32" t="s">
        <v>20</v>
      </c>
    </row>
    <row r="30" spans="1:4" ht="15" customHeight="1" x14ac:dyDescent="0.25">
      <c r="A30" s="31" t="s">
        <v>105</v>
      </c>
      <c r="B30" s="32">
        <f>Акт!E66</f>
        <v>50000.34</v>
      </c>
      <c r="C30" s="32" t="s">
        <v>20</v>
      </c>
      <c r="D30" s="32" t="s">
        <v>20</v>
      </c>
    </row>
    <row r="31" spans="1:4" ht="15" customHeight="1" x14ac:dyDescent="0.25">
      <c r="A31" s="31" t="s">
        <v>9</v>
      </c>
      <c r="B31" s="32">
        <f>Акт!E68</f>
        <v>105622.02</v>
      </c>
      <c r="C31" s="32" t="s">
        <v>20</v>
      </c>
      <c r="D31" s="32" t="s">
        <v>20</v>
      </c>
    </row>
    <row r="32" spans="1:4" x14ac:dyDescent="0.25">
      <c r="A32" s="31" t="s">
        <v>106</v>
      </c>
      <c r="B32" s="32">
        <f>Акт!E70</f>
        <v>2754.43</v>
      </c>
      <c r="C32" s="32" t="s">
        <v>20</v>
      </c>
      <c r="D32" s="32" t="s">
        <v>20</v>
      </c>
    </row>
    <row r="33" spans="1:5" ht="15" customHeight="1" x14ac:dyDescent="0.25">
      <c r="A33" s="31" t="s">
        <v>10</v>
      </c>
      <c r="B33" s="32">
        <f>Акт!E72</f>
        <v>41161.237000000001</v>
      </c>
      <c r="C33" s="32" t="s">
        <v>20</v>
      </c>
      <c r="D33" s="32" t="s">
        <v>20</v>
      </c>
    </row>
    <row r="34" spans="1:5" x14ac:dyDescent="0.25">
      <c r="A34" s="24" t="s">
        <v>24</v>
      </c>
      <c r="B34" s="26">
        <f t="shared" ref="B34:C34" si="0">SUM(B7:B33)</f>
        <v>401157.19700000004</v>
      </c>
      <c r="C34" s="26">
        <f t="shared" si="0"/>
        <v>411612.37</v>
      </c>
      <c r="D34" s="26">
        <f>SUM(D7:D33)</f>
        <v>480299.2900000001</v>
      </c>
    </row>
    <row r="35" spans="1:5" s="11" customFormat="1" ht="24.75" customHeight="1" x14ac:dyDescent="0.25">
      <c r="A35" s="190" t="s">
        <v>135</v>
      </c>
      <c r="B35" s="191"/>
      <c r="C35" s="191"/>
      <c r="D35" s="192"/>
      <c r="E35" s="53">
        <f>B6+D34-B34</f>
        <v>159478.38300000003</v>
      </c>
    </row>
    <row r="36" spans="1:5" s="11" customFormat="1" ht="24.75" customHeight="1" x14ac:dyDescent="0.25">
      <c r="A36" s="190" t="s">
        <v>96</v>
      </c>
      <c r="B36" s="191"/>
      <c r="C36" s="191"/>
      <c r="D36" s="192"/>
    </row>
    <row r="37" spans="1:5" s="11" customFormat="1" ht="24.75" customHeight="1" x14ac:dyDescent="0.25">
      <c r="A37" s="2"/>
      <c r="B37" s="2"/>
      <c r="C37" s="2"/>
      <c r="D37" s="2"/>
    </row>
    <row r="38" spans="1:5" ht="15" customHeight="1" x14ac:dyDescent="0.25">
      <c r="A38" s="10" t="s">
        <v>44</v>
      </c>
      <c r="B38" s="9"/>
      <c r="C38" s="9"/>
      <c r="D38" s="7"/>
    </row>
    <row r="39" spans="1:5" ht="22.5" customHeight="1" x14ac:dyDescent="0.25">
      <c r="A39" s="9" t="s">
        <v>45</v>
      </c>
      <c r="B39" s="9"/>
      <c r="C39" s="9"/>
      <c r="D39" s="7"/>
    </row>
    <row r="40" spans="1:5" ht="22.5" customHeight="1" x14ac:dyDescent="0.25">
      <c r="A40" s="10" t="s">
        <v>42</v>
      </c>
      <c r="B40" s="9"/>
      <c r="C40" s="9"/>
      <c r="D40" s="7"/>
    </row>
    <row r="41" spans="1:5" ht="22.5" customHeight="1" x14ac:dyDescent="0.25">
      <c r="A41" s="10" t="s">
        <v>43</v>
      </c>
      <c r="B41" s="9"/>
      <c r="C41" s="9"/>
      <c r="D41" s="7"/>
    </row>
    <row r="42" spans="1:5" ht="22.5" customHeight="1" x14ac:dyDescent="0.25">
      <c r="A42" s="1"/>
      <c r="B42" s="1"/>
      <c r="C42" s="1"/>
    </row>
  </sheetData>
  <mergeCells count="5">
    <mergeCell ref="A1:D1"/>
    <mergeCell ref="B6:D6"/>
    <mergeCell ref="A35:D35"/>
    <mergeCell ref="A36:D36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7" zoomScaleNormal="100" workbookViewId="0">
      <selection activeCell="A23" activeCellId="2" sqref="A12:XFD15 A19:XFD19 A23:XFD26"/>
    </sheetView>
  </sheetViews>
  <sheetFormatPr defaultColWidth="9.140625" defaultRowHeight="15" x14ac:dyDescent="0.25"/>
  <cols>
    <col min="1" max="1" width="12.5703125" style="84" customWidth="1"/>
    <col min="2" max="2" width="14.5703125" style="84" customWidth="1"/>
    <col min="3" max="3" width="19.5703125" style="84" customWidth="1"/>
    <col min="4" max="4" width="14.42578125" style="84" customWidth="1"/>
    <col min="5" max="5" width="18.28515625" style="84" customWidth="1"/>
    <col min="6" max="6" width="16.28515625" style="84" customWidth="1"/>
    <col min="7" max="16384" width="9.140625" style="84"/>
  </cols>
  <sheetData>
    <row r="1" spans="1:19" s="55" customFormat="1" ht="35.25" customHeight="1" x14ac:dyDescent="0.3">
      <c r="A1" s="208" t="s">
        <v>163</v>
      </c>
      <c r="B1" s="208"/>
      <c r="C1" s="208"/>
      <c r="D1" s="208"/>
      <c r="E1" s="208"/>
      <c r="F1" s="208"/>
    </row>
    <row r="2" spans="1:19" s="55" customFormat="1" x14ac:dyDescent="0.25">
      <c r="A2" s="56"/>
      <c r="B2" s="56"/>
      <c r="C2" s="56"/>
      <c r="D2" s="56"/>
      <c r="E2" s="56"/>
      <c r="F2" s="56"/>
    </row>
    <row r="3" spans="1:19" s="55" customFormat="1" ht="19.5" customHeight="1" x14ac:dyDescent="0.25">
      <c r="A3" s="57" t="s">
        <v>136</v>
      </c>
      <c r="B3" s="57"/>
      <c r="C3" s="57"/>
      <c r="D3" s="57"/>
      <c r="E3" s="57"/>
      <c r="F3" s="58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4" spans="1:19" s="55" customFormat="1" ht="19.5" customHeight="1" x14ac:dyDescent="0.25">
      <c r="A4" s="57"/>
      <c r="B4" s="57"/>
      <c r="C4" s="57"/>
      <c r="D4" s="57"/>
      <c r="E4" s="57"/>
      <c r="F4" s="58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</row>
    <row r="5" spans="1:19" s="55" customFormat="1" ht="36.75" customHeight="1" x14ac:dyDescent="0.25">
      <c r="A5" s="209" t="s">
        <v>137</v>
      </c>
      <c r="B5" s="209"/>
      <c r="C5" s="209"/>
      <c r="D5" s="209"/>
      <c r="E5" s="209"/>
      <c r="F5" s="209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</row>
    <row r="6" spans="1:19" s="69" customFormat="1" ht="27.75" customHeight="1" x14ac:dyDescent="0.25">
      <c r="A6" s="103" t="s">
        <v>138</v>
      </c>
      <c r="B6" s="103">
        <v>4</v>
      </c>
      <c r="C6" s="103" t="s">
        <v>139</v>
      </c>
      <c r="D6" s="104">
        <v>1776.8</v>
      </c>
      <c r="E6" s="103" t="s">
        <v>140</v>
      </c>
      <c r="F6" s="105">
        <v>1257.2</v>
      </c>
      <c r="G6" s="60"/>
      <c r="H6" s="62"/>
      <c r="I6" s="63"/>
      <c r="J6" s="64"/>
      <c r="K6" s="65"/>
      <c r="L6" s="66"/>
      <c r="M6" s="66"/>
      <c r="N6" s="66"/>
      <c r="O6" s="66"/>
      <c r="P6" s="67"/>
      <c r="Q6" s="210"/>
      <c r="R6" s="211"/>
      <c r="S6" s="68"/>
    </row>
    <row r="7" spans="1:19" s="71" customFormat="1" ht="32.25" customHeight="1" x14ac:dyDescent="0.25">
      <c r="A7" s="103" t="s">
        <v>141</v>
      </c>
      <c r="B7" s="103">
        <v>3</v>
      </c>
      <c r="C7" s="103" t="s">
        <v>142</v>
      </c>
      <c r="D7" s="104">
        <v>688.7</v>
      </c>
      <c r="E7" s="103" t="s">
        <v>143</v>
      </c>
      <c r="F7" s="105">
        <v>838.1</v>
      </c>
      <c r="G7" s="60"/>
      <c r="H7" s="62"/>
      <c r="I7" s="63"/>
      <c r="J7" s="64"/>
      <c r="K7" s="65"/>
      <c r="L7" s="66"/>
      <c r="M7" s="66"/>
      <c r="N7" s="66"/>
      <c r="O7" s="66"/>
      <c r="P7" s="67"/>
      <c r="Q7" s="210"/>
      <c r="R7" s="212"/>
      <c r="S7" s="70"/>
    </row>
    <row r="8" spans="1:19" s="71" customFormat="1" ht="33.75" customHeight="1" x14ac:dyDescent="0.25">
      <c r="A8" s="103" t="s">
        <v>144</v>
      </c>
      <c r="B8" s="103">
        <v>34</v>
      </c>
      <c r="C8" s="103" t="s">
        <v>145</v>
      </c>
      <c r="D8" s="105">
        <v>238.6</v>
      </c>
      <c r="E8" s="103" t="s">
        <v>146</v>
      </c>
      <c r="F8" s="105">
        <v>390.7</v>
      </c>
      <c r="G8" s="60"/>
      <c r="H8" s="62"/>
      <c r="I8" s="63"/>
      <c r="J8" s="64"/>
      <c r="K8" s="65"/>
      <c r="L8" s="66"/>
      <c r="M8" s="66"/>
      <c r="N8" s="66"/>
      <c r="O8" s="66"/>
      <c r="P8" s="67"/>
      <c r="Q8" s="210"/>
      <c r="R8" s="211"/>
      <c r="S8" s="70"/>
    </row>
    <row r="9" spans="1:19" s="71" customFormat="1" ht="33.75" customHeight="1" x14ac:dyDescent="0.25">
      <c r="A9" s="61"/>
      <c r="B9" s="64"/>
      <c r="C9" s="61"/>
      <c r="D9" s="72"/>
      <c r="E9" s="64"/>
      <c r="F9" s="73"/>
      <c r="G9" s="60"/>
      <c r="H9" s="62"/>
      <c r="I9" s="63"/>
      <c r="J9" s="64"/>
      <c r="K9" s="65"/>
      <c r="L9" s="66"/>
      <c r="M9" s="66"/>
      <c r="N9" s="66"/>
      <c r="O9" s="66"/>
      <c r="P9" s="60"/>
      <c r="Q9" s="65"/>
      <c r="R9" s="74"/>
      <c r="S9" s="60"/>
    </row>
    <row r="10" spans="1:19" s="77" customFormat="1" ht="15" customHeight="1" thickBot="1" x14ac:dyDescent="0.3">
      <c r="A10" s="75"/>
      <c r="B10" s="75"/>
      <c r="C10" s="75"/>
      <c r="D10" s="75"/>
      <c r="E10" s="75"/>
      <c r="F10" s="76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</row>
    <row r="11" spans="1:19" s="77" customFormat="1" ht="30" customHeight="1" x14ac:dyDescent="0.25">
      <c r="A11" s="205" t="s">
        <v>147</v>
      </c>
      <c r="B11" s="206"/>
      <c r="C11" s="206"/>
      <c r="D11" s="206"/>
      <c r="E11" s="207"/>
      <c r="F11" s="78" t="s">
        <v>148</v>
      </c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</row>
    <row r="12" spans="1:19" s="108" customFormat="1" ht="30" customHeight="1" x14ac:dyDescent="0.25">
      <c r="A12" s="199" t="s">
        <v>149</v>
      </c>
      <c r="B12" s="200"/>
      <c r="C12" s="200"/>
      <c r="D12" s="200"/>
      <c r="E12" s="201"/>
      <c r="F12" s="106">
        <v>12000</v>
      </c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</row>
    <row r="13" spans="1:19" s="111" customFormat="1" ht="30" customHeight="1" x14ac:dyDescent="0.25">
      <c r="A13" s="195" t="s">
        <v>150</v>
      </c>
      <c r="B13" s="196"/>
      <c r="C13" s="196"/>
      <c r="D13" s="196"/>
      <c r="E13" s="197"/>
      <c r="F13" s="109">
        <f>159478.38+F12</f>
        <v>171478.38</v>
      </c>
      <c r="G13" s="110"/>
    </row>
    <row r="14" spans="1:19" s="111" customFormat="1" ht="30" customHeight="1" x14ac:dyDescent="0.25">
      <c r="A14" s="195" t="s">
        <v>151</v>
      </c>
      <c r="B14" s="196"/>
      <c r="C14" s="196"/>
      <c r="D14" s="196"/>
      <c r="E14" s="197"/>
      <c r="F14" s="109">
        <f>61734.48+35169.28</f>
        <v>96903.760000000009</v>
      </c>
    </row>
    <row r="15" spans="1:19" s="111" customFormat="1" ht="30" customHeight="1" x14ac:dyDescent="0.25">
      <c r="A15" s="195" t="s">
        <v>152</v>
      </c>
      <c r="B15" s="196"/>
      <c r="C15" s="196"/>
      <c r="D15" s="196"/>
      <c r="E15" s="197"/>
      <c r="F15" s="112">
        <f>SUM(F16:F18)</f>
        <v>403574.19000000006</v>
      </c>
    </row>
    <row r="16" spans="1:19" s="77" customFormat="1" ht="28.5" customHeight="1" x14ac:dyDescent="0.25">
      <c r="A16" s="202" t="s">
        <v>153</v>
      </c>
      <c r="B16" s="203"/>
      <c r="C16" s="203"/>
      <c r="D16" s="203"/>
      <c r="E16" s="204"/>
      <c r="F16" s="80">
        <f>264566.14+17466.09</f>
        <v>282032.23000000004</v>
      </c>
    </row>
    <row r="17" spans="1:19" s="77" customFormat="1" ht="24.75" customHeight="1" x14ac:dyDescent="0.25">
      <c r="A17" s="202" t="s">
        <v>154</v>
      </c>
      <c r="B17" s="203"/>
      <c r="C17" s="203"/>
      <c r="D17" s="203"/>
      <c r="E17" s="204"/>
      <c r="F17" s="80">
        <v>110741.96</v>
      </c>
    </row>
    <row r="18" spans="1:19" s="77" customFormat="1" ht="30" customHeight="1" x14ac:dyDescent="0.25">
      <c r="A18" s="202" t="s">
        <v>155</v>
      </c>
      <c r="B18" s="203"/>
      <c r="C18" s="203"/>
      <c r="D18" s="203"/>
      <c r="E18" s="204"/>
      <c r="F18" s="80">
        <v>10800</v>
      </c>
    </row>
    <row r="19" spans="1:19" s="111" customFormat="1" ht="30" customHeight="1" x14ac:dyDescent="0.25">
      <c r="A19" s="195" t="s">
        <v>156</v>
      </c>
      <c r="B19" s="196"/>
      <c r="C19" s="196"/>
      <c r="D19" s="196"/>
      <c r="E19" s="197"/>
      <c r="F19" s="112">
        <f>SUM(F20:F22)</f>
        <v>378444.23000000004</v>
      </c>
    </row>
    <row r="20" spans="1:19" s="77" customFormat="1" ht="30" customHeight="1" x14ac:dyDescent="0.25">
      <c r="A20" s="202" t="s">
        <v>153</v>
      </c>
      <c r="B20" s="203"/>
      <c r="C20" s="203"/>
      <c r="D20" s="203"/>
      <c r="E20" s="204"/>
      <c r="F20" s="80">
        <v>264535.09000000003</v>
      </c>
    </row>
    <row r="21" spans="1:19" s="77" customFormat="1" ht="30" customHeight="1" x14ac:dyDescent="0.25">
      <c r="A21" s="202" t="s">
        <v>154</v>
      </c>
      <c r="B21" s="203"/>
      <c r="C21" s="203"/>
      <c r="D21" s="203"/>
      <c r="E21" s="204"/>
      <c r="F21" s="80">
        <v>104009.14</v>
      </c>
    </row>
    <row r="22" spans="1:19" s="81" customFormat="1" ht="30" customHeight="1" x14ac:dyDescent="0.2">
      <c r="A22" s="202" t="s">
        <v>155</v>
      </c>
      <c r="B22" s="203"/>
      <c r="C22" s="203"/>
      <c r="D22" s="203"/>
      <c r="E22" s="204"/>
      <c r="F22" s="80">
        <v>9900</v>
      </c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</row>
    <row r="23" spans="1:19" s="113" customFormat="1" ht="30" customHeight="1" x14ac:dyDescent="0.25">
      <c r="A23" s="195" t="s">
        <v>157</v>
      </c>
      <c r="B23" s="196"/>
      <c r="C23" s="196"/>
      <c r="D23" s="196"/>
      <c r="E23" s="197"/>
      <c r="F23" s="112">
        <f>F13+F19</f>
        <v>549922.6100000001</v>
      </c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</row>
    <row r="24" spans="1:19" s="113" customFormat="1" ht="30" customHeight="1" x14ac:dyDescent="0.25">
      <c r="A24" s="195" t="s">
        <v>158</v>
      </c>
      <c r="B24" s="196"/>
      <c r="C24" s="196"/>
      <c r="D24" s="196"/>
      <c r="E24" s="197"/>
      <c r="F24" s="112">
        <f>'Акт (2)'!E84</f>
        <v>390679.93800000002</v>
      </c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</row>
    <row r="25" spans="1:19" s="113" customFormat="1" ht="30" customHeight="1" x14ac:dyDescent="0.25">
      <c r="A25" s="195" t="s">
        <v>159</v>
      </c>
      <c r="B25" s="196"/>
      <c r="C25" s="196"/>
      <c r="D25" s="196"/>
      <c r="E25" s="197"/>
      <c r="F25" s="112">
        <f>F23-F24</f>
        <v>159242.67200000008</v>
      </c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</row>
    <row r="26" spans="1:19" s="113" customFormat="1" ht="30" customHeight="1" x14ac:dyDescent="0.25">
      <c r="A26" s="195" t="s">
        <v>160</v>
      </c>
      <c r="B26" s="196"/>
      <c r="C26" s="196"/>
      <c r="D26" s="196"/>
      <c r="E26" s="197"/>
      <c r="F26" s="109">
        <f>F14+F15-F19</f>
        <v>122033.72000000003</v>
      </c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</row>
    <row r="27" spans="1:19" s="81" customFormat="1" ht="11.45" customHeight="1" x14ac:dyDescent="0.25">
      <c r="A27" s="82"/>
      <c r="B27" s="82"/>
      <c r="C27" s="82"/>
      <c r="D27" s="82"/>
      <c r="E27" s="82"/>
      <c r="F27" s="82"/>
    </row>
    <row r="28" spans="1:19" s="83" customFormat="1" ht="43.5" customHeight="1" x14ac:dyDescent="0.2">
      <c r="A28" s="194" t="s">
        <v>161</v>
      </c>
      <c r="B28" s="194"/>
      <c r="C28" s="194"/>
      <c r="D28" s="194"/>
    </row>
    <row r="29" spans="1:19" s="55" customFormat="1" ht="21.75" customHeight="1" x14ac:dyDescent="0.25">
      <c r="A29" s="198" t="s">
        <v>162</v>
      </c>
      <c r="B29" s="198"/>
      <c r="C29" s="198"/>
      <c r="D29" s="198"/>
    </row>
    <row r="30" spans="1:19" s="55" customFormat="1" ht="22.5" customHeight="1" x14ac:dyDescent="0.25">
      <c r="A30" s="194" t="s">
        <v>42</v>
      </c>
      <c r="B30" s="194"/>
      <c r="C30" s="194"/>
      <c r="D30" s="194"/>
    </row>
    <row r="31" spans="1:19" s="55" customFormat="1" ht="22.5" customHeight="1" x14ac:dyDescent="0.25">
      <c r="A31" s="194" t="s">
        <v>43</v>
      </c>
      <c r="B31" s="194"/>
      <c r="C31" s="194"/>
      <c r="D31" s="56"/>
    </row>
  </sheetData>
  <mergeCells count="25">
    <mergeCell ref="A11:E11"/>
    <mergeCell ref="A1:F1"/>
    <mergeCell ref="A5:F5"/>
    <mergeCell ref="Q6:R6"/>
    <mergeCell ref="Q7:R7"/>
    <mergeCell ref="Q8:R8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31:C31"/>
    <mergeCell ref="A24:E24"/>
    <mergeCell ref="A25:E25"/>
    <mergeCell ref="A26:E26"/>
    <mergeCell ref="A28:D28"/>
    <mergeCell ref="A29:D29"/>
    <mergeCell ref="A30:D30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0"/>
  <sheetViews>
    <sheetView view="pageBreakPreview" topLeftCell="A10" zoomScaleNormal="100" zoomScaleSheetLayoutView="100" workbookViewId="0">
      <selection activeCell="B33" sqref="B33:E33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83" t="s">
        <v>214</v>
      </c>
      <c r="B1" s="183"/>
      <c r="C1" s="183"/>
      <c r="D1" s="183"/>
      <c r="E1" s="183"/>
      <c r="I1" s="3"/>
    </row>
    <row r="2" spans="1:9" ht="31.5" customHeight="1" x14ac:dyDescent="0.2">
      <c r="A2" s="182" t="s">
        <v>215</v>
      </c>
      <c r="B2" s="182"/>
      <c r="C2" s="182"/>
      <c r="D2" s="182"/>
      <c r="E2" s="182"/>
      <c r="I2" s="3"/>
    </row>
    <row r="3" spans="1:9" ht="14.25" x14ac:dyDescent="0.2">
      <c r="A3" s="20" t="s">
        <v>6</v>
      </c>
      <c r="B3" s="54"/>
      <c r="C3" s="54"/>
      <c r="D3" s="184" t="s">
        <v>211</v>
      </c>
      <c r="E3" s="184"/>
      <c r="I3" s="3" t="s">
        <v>5</v>
      </c>
    </row>
    <row r="4" spans="1:9" x14ac:dyDescent="0.2">
      <c r="A4" s="16"/>
      <c r="B4" s="17"/>
      <c r="C4" s="17"/>
      <c r="D4" s="18"/>
      <c r="E4" s="18"/>
      <c r="I4" s="3"/>
    </row>
    <row r="5" spans="1:9" s="19" customFormat="1" ht="120" x14ac:dyDescent="0.2">
      <c r="A5" s="33" t="s">
        <v>2</v>
      </c>
      <c r="B5" s="33" t="s">
        <v>3</v>
      </c>
      <c r="C5" s="33" t="s">
        <v>0</v>
      </c>
      <c r="D5" s="33" t="s">
        <v>4</v>
      </c>
      <c r="E5" s="33" t="s">
        <v>1</v>
      </c>
      <c r="I5" s="3"/>
    </row>
    <row r="6" spans="1:9" s="98" customFormat="1" ht="14.25" x14ac:dyDescent="0.2">
      <c r="A6" s="96" t="s">
        <v>8</v>
      </c>
      <c r="B6" s="97"/>
      <c r="C6" s="97"/>
      <c r="D6" s="97"/>
      <c r="E6" s="97"/>
    </row>
    <row r="7" spans="1:9" s="86" customFormat="1" ht="15" x14ac:dyDescent="0.25">
      <c r="A7" s="87" t="s">
        <v>52</v>
      </c>
      <c r="B7" s="90" t="s">
        <v>21</v>
      </c>
      <c r="C7" s="90" t="s">
        <v>11</v>
      </c>
      <c r="D7" s="92">
        <f>E7</f>
        <v>3846.18</v>
      </c>
      <c r="E7" s="92">
        <v>3846.18</v>
      </c>
    </row>
    <row r="8" spans="1:9" s="98" customFormat="1" ht="14.25" x14ac:dyDescent="0.2">
      <c r="A8" s="96" t="s">
        <v>37</v>
      </c>
      <c r="B8" s="97"/>
      <c r="C8" s="97"/>
      <c r="D8" s="97"/>
      <c r="E8" s="97"/>
    </row>
    <row r="9" spans="1:9" s="86" customFormat="1" ht="30" x14ac:dyDescent="0.25">
      <c r="A9" s="87" t="s">
        <v>164</v>
      </c>
      <c r="B9" s="93">
        <v>0.33900000000000002</v>
      </c>
      <c r="C9" s="90" t="s">
        <v>69</v>
      </c>
      <c r="D9" s="91">
        <f>E9/B9</f>
        <v>4707.6401179941004</v>
      </c>
      <c r="E9" s="92">
        <v>1595.89</v>
      </c>
    </row>
    <row r="10" spans="1:9" s="86" customFormat="1" ht="15" x14ac:dyDescent="0.25">
      <c r="A10" s="87" t="s">
        <v>165</v>
      </c>
      <c r="B10" s="94">
        <v>1</v>
      </c>
      <c r="C10" s="90" t="s">
        <v>13</v>
      </c>
      <c r="D10" s="91">
        <f t="shared" ref="D10:D71" si="0">E10/B10</f>
        <v>316.52</v>
      </c>
      <c r="E10" s="92">
        <v>316.52</v>
      </c>
    </row>
    <row r="11" spans="1:9" s="86" customFormat="1" ht="15" x14ac:dyDescent="0.25">
      <c r="A11" s="87" t="s">
        <v>166</v>
      </c>
      <c r="B11" s="94">
        <v>1</v>
      </c>
      <c r="C11" s="90" t="s">
        <v>13</v>
      </c>
      <c r="D11" s="91">
        <f t="shared" si="0"/>
        <v>724.85</v>
      </c>
      <c r="E11" s="92">
        <v>724.85</v>
      </c>
    </row>
    <row r="12" spans="1:9" s="98" customFormat="1" ht="28.5" x14ac:dyDescent="0.2">
      <c r="A12" s="96" t="s">
        <v>51</v>
      </c>
      <c r="B12" s="97"/>
      <c r="C12" s="97"/>
      <c r="D12" s="99"/>
      <c r="E12" s="97"/>
    </row>
    <row r="13" spans="1:9" s="86" customFormat="1" ht="30" x14ac:dyDescent="0.25">
      <c r="A13" s="87" t="s">
        <v>167</v>
      </c>
      <c r="B13" s="90" t="s">
        <v>21</v>
      </c>
      <c r="C13" s="90" t="s">
        <v>11</v>
      </c>
      <c r="D13" s="91">
        <f>E13</f>
        <v>59172</v>
      </c>
      <c r="E13" s="92">
        <v>59172</v>
      </c>
    </row>
    <row r="14" spans="1:9" s="98" customFormat="1" ht="28.5" x14ac:dyDescent="0.2">
      <c r="A14" s="96" t="s">
        <v>104</v>
      </c>
      <c r="B14" s="97"/>
      <c r="C14" s="97"/>
      <c r="D14" s="99"/>
      <c r="E14" s="97"/>
    </row>
    <row r="15" spans="1:9" s="86" customFormat="1" ht="30" x14ac:dyDescent="0.25">
      <c r="A15" s="87" t="s">
        <v>168</v>
      </c>
      <c r="B15" s="90" t="s">
        <v>22</v>
      </c>
      <c r="C15" s="90" t="s">
        <v>11</v>
      </c>
      <c r="D15" s="91">
        <f>E15</f>
        <v>12163.96</v>
      </c>
      <c r="E15" s="92">
        <v>12163.96</v>
      </c>
    </row>
    <row r="16" spans="1:9" s="98" customFormat="1" ht="28.5" x14ac:dyDescent="0.2">
      <c r="A16" s="96" t="s">
        <v>80</v>
      </c>
      <c r="B16" s="97"/>
      <c r="C16" s="97"/>
      <c r="D16" s="99"/>
      <c r="E16" s="97"/>
    </row>
    <row r="17" spans="1:5" s="86" customFormat="1" ht="30" x14ac:dyDescent="0.25">
      <c r="A17" s="87" t="s">
        <v>81</v>
      </c>
      <c r="B17" s="90" t="s">
        <v>212</v>
      </c>
      <c r="C17" s="90" t="s">
        <v>11</v>
      </c>
      <c r="D17" s="91">
        <f>E17</f>
        <v>7416.85</v>
      </c>
      <c r="E17" s="92">
        <f>1355.65+6061.2</f>
        <v>7416.85</v>
      </c>
    </row>
    <row r="18" spans="1:5" s="86" customFormat="1" ht="15" x14ac:dyDescent="0.25">
      <c r="A18" s="87" t="s">
        <v>169</v>
      </c>
      <c r="B18" s="94">
        <v>1</v>
      </c>
      <c r="C18" s="90" t="s">
        <v>13</v>
      </c>
      <c r="D18" s="91">
        <f t="shared" si="0"/>
        <v>5146.8999999999996</v>
      </c>
      <c r="E18" s="92">
        <v>5146.8999999999996</v>
      </c>
    </row>
    <row r="19" spans="1:5" s="98" customFormat="1" ht="14.25" x14ac:dyDescent="0.2">
      <c r="A19" s="96" t="s">
        <v>38</v>
      </c>
      <c r="B19" s="97"/>
      <c r="C19" s="97"/>
      <c r="D19" s="99"/>
      <c r="E19" s="97"/>
    </row>
    <row r="20" spans="1:5" s="86" customFormat="1" ht="15" x14ac:dyDescent="0.25">
      <c r="A20" s="87" t="s">
        <v>75</v>
      </c>
      <c r="B20" s="94">
        <v>1</v>
      </c>
      <c r="C20" s="90" t="s">
        <v>76</v>
      </c>
      <c r="D20" s="91">
        <f t="shared" si="0"/>
        <v>83.75</v>
      </c>
      <c r="E20" s="92">
        <v>83.75</v>
      </c>
    </row>
    <row r="21" spans="1:5" s="86" customFormat="1" ht="15" x14ac:dyDescent="0.25">
      <c r="A21" s="87" t="s">
        <v>55</v>
      </c>
      <c r="B21" s="94">
        <v>1</v>
      </c>
      <c r="C21" s="90" t="s">
        <v>14</v>
      </c>
      <c r="D21" s="91">
        <f t="shared" si="0"/>
        <v>839.52</v>
      </c>
      <c r="E21" s="92">
        <v>839.52</v>
      </c>
    </row>
    <row r="22" spans="1:5" s="86" customFormat="1" ht="15" x14ac:dyDescent="0.25">
      <c r="A22" s="87" t="s">
        <v>113</v>
      </c>
      <c r="B22" s="92">
        <v>0.09</v>
      </c>
      <c r="C22" s="90" t="s">
        <v>15</v>
      </c>
      <c r="D22" s="91">
        <f t="shared" si="0"/>
        <v>6088.8888888888887</v>
      </c>
      <c r="E22" s="92">
        <v>548</v>
      </c>
    </row>
    <row r="23" spans="1:5" s="86" customFormat="1" ht="30" x14ac:dyDescent="0.25">
      <c r="A23" s="87" t="s">
        <v>170</v>
      </c>
      <c r="B23" s="94">
        <v>1</v>
      </c>
      <c r="C23" s="90" t="s">
        <v>14</v>
      </c>
      <c r="D23" s="91">
        <f t="shared" si="0"/>
        <v>254.67</v>
      </c>
      <c r="E23" s="92">
        <v>254.67</v>
      </c>
    </row>
    <row r="24" spans="1:5" s="86" customFormat="1" ht="30" x14ac:dyDescent="0.25">
      <c r="A24" s="87" t="s">
        <v>114</v>
      </c>
      <c r="B24" s="92">
        <v>0.27</v>
      </c>
      <c r="C24" s="90" t="s">
        <v>16</v>
      </c>
      <c r="D24" s="91">
        <f t="shared" si="0"/>
        <v>1728.7777777777776</v>
      </c>
      <c r="E24" s="92">
        <v>466.77</v>
      </c>
    </row>
    <row r="25" spans="1:5" s="86" customFormat="1" ht="15" x14ac:dyDescent="0.25">
      <c r="A25" s="87" t="s">
        <v>71</v>
      </c>
      <c r="B25" s="92">
        <v>0.05</v>
      </c>
      <c r="C25" s="90" t="s">
        <v>72</v>
      </c>
      <c r="D25" s="91">
        <f t="shared" si="0"/>
        <v>25780.799999999999</v>
      </c>
      <c r="E25" s="92">
        <v>1289.04</v>
      </c>
    </row>
    <row r="26" spans="1:5" s="86" customFormat="1" ht="30" x14ac:dyDescent="0.25">
      <c r="A26" s="87" t="s">
        <v>56</v>
      </c>
      <c r="B26" s="93">
        <v>5.6139999999999999</v>
      </c>
      <c r="C26" s="90" t="s">
        <v>16</v>
      </c>
      <c r="D26" s="91">
        <f t="shared" si="0"/>
        <v>1691.8044175276098</v>
      </c>
      <c r="E26" s="92">
        <v>9497.7900000000009</v>
      </c>
    </row>
    <row r="27" spans="1:5" s="86" customFormat="1" ht="15" x14ac:dyDescent="0.25">
      <c r="A27" s="87" t="s">
        <v>171</v>
      </c>
      <c r="B27" s="92">
        <v>0.02</v>
      </c>
      <c r="C27" s="90" t="s">
        <v>72</v>
      </c>
      <c r="D27" s="91">
        <f t="shared" si="0"/>
        <v>25385.5</v>
      </c>
      <c r="E27" s="92">
        <v>507.71</v>
      </c>
    </row>
    <row r="28" spans="1:5" s="86" customFormat="1" ht="30" x14ac:dyDescent="0.25">
      <c r="A28" s="87" t="s">
        <v>58</v>
      </c>
      <c r="B28" s="94">
        <v>1</v>
      </c>
      <c r="C28" s="90" t="s">
        <v>14</v>
      </c>
      <c r="D28" s="91">
        <f t="shared" si="0"/>
        <v>503.4</v>
      </c>
      <c r="E28" s="92">
        <v>503.4</v>
      </c>
    </row>
    <row r="29" spans="1:5" s="86" customFormat="1" ht="15" x14ac:dyDescent="0.25">
      <c r="A29" s="87" t="s">
        <v>90</v>
      </c>
      <c r="B29" s="92">
        <v>0.16</v>
      </c>
      <c r="C29" s="90" t="s">
        <v>15</v>
      </c>
      <c r="D29" s="91">
        <f t="shared" si="0"/>
        <v>14811.625</v>
      </c>
      <c r="E29" s="92">
        <v>2369.86</v>
      </c>
    </row>
    <row r="30" spans="1:5" s="86" customFormat="1" ht="30" x14ac:dyDescent="0.25">
      <c r="A30" s="87" t="s">
        <v>59</v>
      </c>
      <c r="B30" s="94">
        <v>2</v>
      </c>
      <c r="C30" s="90" t="s">
        <v>18</v>
      </c>
      <c r="D30" s="91">
        <f t="shared" si="0"/>
        <v>204.55500000000001</v>
      </c>
      <c r="E30" s="92">
        <v>409.11</v>
      </c>
    </row>
    <row r="31" spans="1:5" s="86" customFormat="1" ht="15" x14ac:dyDescent="0.25">
      <c r="A31" s="87" t="s">
        <v>77</v>
      </c>
      <c r="B31" s="94">
        <v>1</v>
      </c>
      <c r="C31" s="90" t="s">
        <v>76</v>
      </c>
      <c r="D31" s="91">
        <f t="shared" si="0"/>
        <v>67.25</v>
      </c>
      <c r="E31" s="92">
        <v>67.25</v>
      </c>
    </row>
    <row r="32" spans="1:5" s="86" customFormat="1" ht="15" x14ac:dyDescent="0.25">
      <c r="A32" s="87" t="s">
        <v>115</v>
      </c>
      <c r="B32" s="94">
        <v>1</v>
      </c>
      <c r="C32" s="90" t="s">
        <v>13</v>
      </c>
      <c r="D32" s="91">
        <f t="shared" si="0"/>
        <v>5260.25</v>
      </c>
      <c r="E32" s="92">
        <v>5260.25</v>
      </c>
    </row>
    <row r="33" spans="1:5" s="86" customFormat="1" ht="15" x14ac:dyDescent="0.25">
      <c r="A33" s="87" t="s">
        <v>172</v>
      </c>
      <c r="B33" s="94">
        <v>10717</v>
      </c>
      <c r="C33" s="90" t="s">
        <v>173</v>
      </c>
      <c r="D33" s="91">
        <f t="shared" si="0"/>
        <v>1.3064850237939722</v>
      </c>
      <c r="E33" s="92">
        <v>14001.6</v>
      </c>
    </row>
    <row r="34" spans="1:5" s="86" customFormat="1" ht="15" x14ac:dyDescent="0.25">
      <c r="A34" s="87" t="s">
        <v>62</v>
      </c>
      <c r="B34" s="94">
        <v>26</v>
      </c>
      <c r="C34" s="90" t="s">
        <v>19</v>
      </c>
      <c r="D34" s="91">
        <f t="shared" si="0"/>
        <v>254.18653846153848</v>
      </c>
      <c r="E34" s="92">
        <v>6608.85</v>
      </c>
    </row>
    <row r="35" spans="1:5" s="98" customFormat="1" ht="14.25" x14ac:dyDescent="0.2">
      <c r="A35" s="96" t="s">
        <v>39</v>
      </c>
      <c r="B35" s="97"/>
      <c r="C35" s="97"/>
      <c r="D35" s="99"/>
      <c r="E35" s="97"/>
    </row>
    <row r="36" spans="1:5" s="86" customFormat="1" ht="15" x14ac:dyDescent="0.25">
      <c r="A36" s="87" t="s">
        <v>174</v>
      </c>
      <c r="B36" s="92">
        <v>0.05</v>
      </c>
      <c r="C36" s="90" t="s">
        <v>175</v>
      </c>
      <c r="D36" s="91">
        <f t="shared" si="0"/>
        <v>1920.6</v>
      </c>
      <c r="E36" s="92">
        <v>96.03</v>
      </c>
    </row>
    <row r="37" spans="1:5" s="86" customFormat="1" ht="15" x14ac:dyDescent="0.25">
      <c r="A37" s="87" t="s">
        <v>176</v>
      </c>
      <c r="B37" s="92">
        <v>0.01</v>
      </c>
      <c r="C37" s="90" t="s">
        <v>72</v>
      </c>
      <c r="D37" s="91">
        <f t="shared" si="0"/>
        <v>25183</v>
      </c>
      <c r="E37" s="92">
        <v>251.83</v>
      </c>
    </row>
    <row r="38" spans="1:5" s="86" customFormat="1" ht="30" x14ac:dyDescent="0.25">
      <c r="A38" s="87" t="s">
        <v>85</v>
      </c>
      <c r="B38" s="93">
        <v>1.466</v>
      </c>
      <c r="C38" s="90" t="s">
        <v>16</v>
      </c>
      <c r="D38" s="91">
        <f t="shared" si="0"/>
        <v>1651.2210095497953</v>
      </c>
      <c r="E38" s="92">
        <v>2420.69</v>
      </c>
    </row>
    <row r="39" spans="1:5" s="86" customFormat="1" ht="30" x14ac:dyDescent="0.25">
      <c r="A39" s="87" t="s">
        <v>177</v>
      </c>
      <c r="B39" s="94">
        <v>40</v>
      </c>
      <c r="C39" s="90" t="s">
        <v>178</v>
      </c>
      <c r="D39" s="91">
        <f t="shared" si="0"/>
        <v>66.138000000000005</v>
      </c>
      <c r="E39" s="92">
        <v>2645.52</v>
      </c>
    </row>
    <row r="40" spans="1:5" s="86" customFormat="1" ht="15" x14ac:dyDescent="0.25">
      <c r="A40" s="87" t="s">
        <v>179</v>
      </c>
      <c r="B40" s="95">
        <v>63.5</v>
      </c>
      <c r="C40" s="90" t="s">
        <v>82</v>
      </c>
      <c r="D40" s="91">
        <f t="shared" si="0"/>
        <v>81.618267716535442</v>
      </c>
      <c r="E40" s="92">
        <v>5182.76</v>
      </c>
    </row>
    <row r="41" spans="1:5" s="86" customFormat="1" ht="30" x14ac:dyDescent="0.25">
      <c r="A41" s="87" t="s">
        <v>180</v>
      </c>
      <c r="B41" s="90" t="s">
        <v>20</v>
      </c>
      <c r="C41" s="90" t="s">
        <v>12</v>
      </c>
      <c r="D41" s="91">
        <f>E41</f>
        <v>3841.74</v>
      </c>
      <c r="E41" s="92">
        <v>3841.74</v>
      </c>
    </row>
    <row r="42" spans="1:5" s="86" customFormat="1" ht="30" x14ac:dyDescent="0.25">
      <c r="A42" s="87" t="s">
        <v>181</v>
      </c>
      <c r="B42" s="95">
        <v>0.2</v>
      </c>
      <c r="C42" s="90" t="s">
        <v>16</v>
      </c>
      <c r="D42" s="91">
        <f t="shared" si="0"/>
        <v>1764.1499999999999</v>
      </c>
      <c r="E42" s="92">
        <v>352.83</v>
      </c>
    </row>
    <row r="43" spans="1:5" s="86" customFormat="1" ht="15" x14ac:dyDescent="0.25">
      <c r="A43" s="87" t="s">
        <v>182</v>
      </c>
      <c r="B43" s="95">
        <v>0.1</v>
      </c>
      <c r="C43" s="90" t="s">
        <v>16</v>
      </c>
      <c r="D43" s="91">
        <f t="shared" si="0"/>
        <v>1762.5</v>
      </c>
      <c r="E43" s="92">
        <v>176.25</v>
      </c>
    </row>
    <row r="44" spans="1:5" s="86" customFormat="1" ht="15" x14ac:dyDescent="0.25">
      <c r="A44" s="87" t="s">
        <v>183</v>
      </c>
      <c r="B44" s="92">
        <v>0.01</v>
      </c>
      <c r="C44" s="90" t="s">
        <v>15</v>
      </c>
      <c r="D44" s="91">
        <f t="shared" si="0"/>
        <v>10607</v>
      </c>
      <c r="E44" s="92">
        <v>106.07</v>
      </c>
    </row>
    <row r="45" spans="1:5" s="86" customFormat="1" ht="15" x14ac:dyDescent="0.25">
      <c r="A45" s="87" t="s">
        <v>184</v>
      </c>
      <c r="B45" s="92">
        <v>0.02</v>
      </c>
      <c r="C45" s="90" t="s">
        <v>185</v>
      </c>
      <c r="D45" s="91">
        <f t="shared" si="0"/>
        <v>33080.5</v>
      </c>
      <c r="E45" s="92">
        <v>661.61</v>
      </c>
    </row>
    <row r="46" spans="1:5" s="86" customFormat="1" ht="30" x14ac:dyDescent="0.25">
      <c r="A46" s="87" t="s">
        <v>125</v>
      </c>
      <c r="B46" s="93">
        <v>1E-3</v>
      </c>
      <c r="C46" s="90" t="s">
        <v>69</v>
      </c>
      <c r="D46" s="91">
        <f t="shared" si="0"/>
        <v>203220</v>
      </c>
      <c r="E46" s="92">
        <v>203.22</v>
      </c>
    </row>
    <row r="47" spans="1:5" s="86" customFormat="1" ht="30" x14ac:dyDescent="0.25">
      <c r="A47" s="87" t="s">
        <v>186</v>
      </c>
      <c r="B47" s="92">
        <v>0.02</v>
      </c>
      <c r="C47" s="90" t="s">
        <v>17</v>
      </c>
      <c r="D47" s="91">
        <f t="shared" si="0"/>
        <v>28701</v>
      </c>
      <c r="E47" s="92">
        <v>574.02</v>
      </c>
    </row>
    <row r="48" spans="1:5" s="86" customFormat="1" ht="15" x14ac:dyDescent="0.25">
      <c r="A48" s="87" t="s">
        <v>187</v>
      </c>
      <c r="B48" s="92">
        <v>0.01</v>
      </c>
      <c r="C48" s="90" t="s">
        <v>17</v>
      </c>
      <c r="D48" s="91">
        <f t="shared" si="0"/>
        <v>158758</v>
      </c>
      <c r="E48" s="92">
        <v>1587.58</v>
      </c>
    </row>
    <row r="49" spans="1:5" s="98" customFormat="1" ht="14.25" x14ac:dyDescent="0.2">
      <c r="A49" s="96" t="s">
        <v>98</v>
      </c>
      <c r="B49" s="97"/>
      <c r="C49" s="97"/>
      <c r="D49" s="99"/>
      <c r="E49" s="97"/>
    </row>
    <row r="50" spans="1:5" s="86" customFormat="1" ht="15" x14ac:dyDescent="0.25">
      <c r="A50" s="87" t="s">
        <v>126</v>
      </c>
      <c r="B50" s="90" t="s">
        <v>212</v>
      </c>
      <c r="C50" s="90" t="s">
        <v>11</v>
      </c>
      <c r="D50" s="91">
        <f>E50</f>
        <v>21600</v>
      </c>
      <c r="E50" s="92">
        <v>21600</v>
      </c>
    </row>
    <row r="51" spans="1:5" s="98" customFormat="1" ht="28.5" x14ac:dyDescent="0.2">
      <c r="A51" s="96" t="s">
        <v>78</v>
      </c>
      <c r="B51" s="97"/>
      <c r="C51" s="97"/>
      <c r="D51" s="99"/>
      <c r="E51" s="97"/>
    </row>
    <row r="52" spans="1:5" s="86" customFormat="1" ht="15" x14ac:dyDescent="0.25">
      <c r="A52" s="87" t="s">
        <v>79</v>
      </c>
      <c r="B52" s="90" t="s">
        <v>22</v>
      </c>
      <c r="C52" s="90" t="s">
        <v>11</v>
      </c>
      <c r="D52" s="91">
        <f>E52</f>
        <v>1367.19</v>
      </c>
      <c r="E52" s="92">
        <v>1367.19</v>
      </c>
    </row>
    <row r="53" spans="1:5" s="98" customFormat="1" ht="14.25" x14ac:dyDescent="0.2">
      <c r="A53" s="96" t="s">
        <v>40</v>
      </c>
      <c r="B53" s="97"/>
      <c r="C53" s="97"/>
      <c r="D53" s="99"/>
      <c r="E53" s="97"/>
    </row>
    <row r="54" spans="1:5" s="86" customFormat="1" ht="30" x14ac:dyDescent="0.25">
      <c r="A54" s="87" t="s">
        <v>188</v>
      </c>
      <c r="B54" s="94">
        <v>1</v>
      </c>
      <c r="C54" s="90" t="s">
        <v>13</v>
      </c>
      <c r="D54" s="91">
        <f t="shared" si="0"/>
        <v>523.66999999999996</v>
      </c>
      <c r="E54" s="92">
        <v>523.66999999999996</v>
      </c>
    </row>
    <row r="55" spans="1:5" s="86" customFormat="1" ht="30" x14ac:dyDescent="0.25">
      <c r="A55" s="87" t="s">
        <v>189</v>
      </c>
      <c r="B55" s="93">
        <v>8.9999999999999993E-3</v>
      </c>
      <c r="C55" s="90" t="s">
        <v>190</v>
      </c>
      <c r="D55" s="91">
        <f t="shared" si="0"/>
        <v>21142.222222222223</v>
      </c>
      <c r="E55" s="92">
        <v>190.28</v>
      </c>
    </row>
    <row r="56" spans="1:5" s="86" customFormat="1" ht="15" x14ac:dyDescent="0.25">
      <c r="A56" s="87" t="s">
        <v>191</v>
      </c>
      <c r="B56" s="92">
        <v>0.01</v>
      </c>
      <c r="C56" s="90" t="s">
        <v>192</v>
      </c>
      <c r="D56" s="91">
        <f t="shared" si="0"/>
        <v>25297</v>
      </c>
      <c r="E56" s="92">
        <v>252.97</v>
      </c>
    </row>
    <row r="57" spans="1:5" s="86" customFormat="1" ht="15" x14ac:dyDescent="0.25">
      <c r="A57" s="87" t="s">
        <v>193</v>
      </c>
      <c r="B57" s="94">
        <v>1</v>
      </c>
      <c r="C57" s="90" t="s">
        <v>122</v>
      </c>
      <c r="D57" s="91">
        <f t="shared" si="0"/>
        <v>267.02999999999997</v>
      </c>
      <c r="E57" s="92">
        <v>267.02999999999997</v>
      </c>
    </row>
    <row r="58" spans="1:5" s="86" customFormat="1" ht="30" x14ac:dyDescent="0.25">
      <c r="A58" s="87" t="s">
        <v>194</v>
      </c>
      <c r="B58" s="94">
        <v>1</v>
      </c>
      <c r="C58" s="90" t="s">
        <v>195</v>
      </c>
      <c r="D58" s="91">
        <f t="shared" si="0"/>
        <v>892.31</v>
      </c>
      <c r="E58" s="92">
        <v>892.31</v>
      </c>
    </row>
    <row r="59" spans="1:5" s="86" customFormat="1" ht="30" x14ac:dyDescent="0.25">
      <c r="A59" s="87" t="s">
        <v>196</v>
      </c>
      <c r="B59" s="92">
        <v>0.01</v>
      </c>
      <c r="C59" s="90" t="s">
        <v>17</v>
      </c>
      <c r="D59" s="91">
        <f t="shared" si="0"/>
        <v>54207.000000000007</v>
      </c>
      <c r="E59" s="92">
        <v>542.07000000000005</v>
      </c>
    </row>
    <row r="60" spans="1:5" s="98" customFormat="1" ht="28.5" x14ac:dyDescent="0.2">
      <c r="A60" s="96" t="s">
        <v>83</v>
      </c>
      <c r="B60" s="97"/>
      <c r="C60" s="97"/>
      <c r="D60" s="99"/>
      <c r="E60" s="97"/>
    </row>
    <row r="61" spans="1:5" s="86" customFormat="1" ht="15" x14ac:dyDescent="0.25">
      <c r="A61" s="87" t="s">
        <v>197</v>
      </c>
      <c r="B61" s="92">
        <v>0.01</v>
      </c>
      <c r="C61" s="90" t="s">
        <v>17</v>
      </c>
      <c r="D61" s="91">
        <f t="shared" si="0"/>
        <v>19404</v>
      </c>
      <c r="E61" s="92">
        <v>194.04</v>
      </c>
    </row>
    <row r="62" spans="1:5" s="86" customFormat="1" ht="30" x14ac:dyDescent="0.25">
      <c r="A62" s="87" t="s">
        <v>198</v>
      </c>
      <c r="B62" s="92">
        <v>0.11</v>
      </c>
      <c r="C62" s="90" t="s">
        <v>175</v>
      </c>
      <c r="D62" s="91">
        <f t="shared" si="0"/>
        <v>3104.909090909091</v>
      </c>
      <c r="E62" s="92">
        <v>341.54</v>
      </c>
    </row>
    <row r="63" spans="1:5" s="86" customFormat="1" ht="15" x14ac:dyDescent="0.25">
      <c r="A63" s="87" t="s">
        <v>199</v>
      </c>
      <c r="B63" s="93">
        <v>2.1999999999999999E-2</v>
      </c>
      <c r="C63" s="90" t="s">
        <v>200</v>
      </c>
      <c r="D63" s="91">
        <f t="shared" si="0"/>
        <v>23196.363636363636</v>
      </c>
      <c r="E63" s="92">
        <v>510.32</v>
      </c>
    </row>
    <row r="64" spans="1:5" s="86" customFormat="1" ht="30" x14ac:dyDescent="0.25">
      <c r="A64" s="87" t="s">
        <v>94</v>
      </c>
      <c r="B64" s="92">
        <v>0.28000000000000003</v>
      </c>
      <c r="C64" s="90" t="s">
        <v>17</v>
      </c>
      <c r="D64" s="91">
        <f t="shared" si="0"/>
        <v>5285.6785714285706</v>
      </c>
      <c r="E64" s="92">
        <v>1479.99</v>
      </c>
    </row>
    <row r="65" spans="1:5" s="86" customFormat="1" ht="15" x14ac:dyDescent="0.25">
      <c r="A65" s="87" t="s">
        <v>201</v>
      </c>
      <c r="B65" s="93">
        <v>0.191</v>
      </c>
      <c r="C65" s="90" t="s">
        <v>69</v>
      </c>
      <c r="D65" s="91">
        <f t="shared" si="0"/>
        <v>5165.9685863874347</v>
      </c>
      <c r="E65" s="92">
        <v>986.7</v>
      </c>
    </row>
    <row r="66" spans="1:5" s="86" customFormat="1" ht="30" x14ac:dyDescent="0.25">
      <c r="A66" s="87" t="s">
        <v>202</v>
      </c>
      <c r="B66" s="95">
        <v>0.1</v>
      </c>
      <c r="C66" s="90" t="s">
        <v>15</v>
      </c>
      <c r="D66" s="91">
        <f t="shared" si="0"/>
        <v>61714.2</v>
      </c>
      <c r="E66" s="92">
        <v>6171.42</v>
      </c>
    </row>
    <row r="67" spans="1:5" s="86" customFormat="1" ht="30" x14ac:dyDescent="0.25">
      <c r="A67" s="87" t="s">
        <v>203</v>
      </c>
      <c r="B67" s="92">
        <v>0.05</v>
      </c>
      <c r="C67" s="90" t="s">
        <v>17</v>
      </c>
      <c r="D67" s="91">
        <f t="shared" si="0"/>
        <v>54213.799999999996</v>
      </c>
      <c r="E67" s="92">
        <v>2710.69</v>
      </c>
    </row>
    <row r="68" spans="1:5" s="86" customFormat="1" ht="30" x14ac:dyDescent="0.25">
      <c r="A68" s="87" t="s">
        <v>204</v>
      </c>
      <c r="B68" s="93">
        <v>5.5E-2</v>
      </c>
      <c r="C68" s="90" t="s">
        <v>15</v>
      </c>
      <c r="D68" s="91">
        <f t="shared" si="0"/>
        <v>48481.63636363636</v>
      </c>
      <c r="E68" s="92">
        <v>2666.49</v>
      </c>
    </row>
    <row r="69" spans="1:5" s="86" customFormat="1" ht="30" x14ac:dyDescent="0.25">
      <c r="A69" s="87" t="s">
        <v>205</v>
      </c>
      <c r="B69" s="92">
        <v>0.01</v>
      </c>
      <c r="C69" s="90" t="s">
        <v>17</v>
      </c>
      <c r="D69" s="91">
        <f t="shared" si="0"/>
        <v>44391</v>
      </c>
      <c r="E69" s="92">
        <v>443.91</v>
      </c>
    </row>
    <row r="70" spans="1:5" s="98" customFormat="1" ht="28.5" x14ac:dyDescent="0.2">
      <c r="A70" s="96" t="s">
        <v>206</v>
      </c>
      <c r="B70" s="97"/>
      <c r="C70" s="97"/>
      <c r="D70" s="99"/>
      <c r="E70" s="97"/>
    </row>
    <row r="71" spans="1:5" s="86" customFormat="1" ht="15" x14ac:dyDescent="0.25">
      <c r="A71" s="87" t="s">
        <v>207</v>
      </c>
      <c r="B71" s="92">
        <v>0.01</v>
      </c>
      <c r="C71" s="90" t="s">
        <v>208</v>
      </c>
      <c r="D71" s="91">
        <f t="shared" si="0"/>
        <v>21214</v>
      </c>
      <c r="E71" s="92">
        <v>212.14</v>
      </c>
    </row>
    <row r="72" spans="1:5" s="98" customFormat="1" ht="14.25" x14ac:dyDescent="0.2">
      <c r="A72" s="96" t="s">
        <v>41</v>
      </c>
      <c r="B72" s="97"/>
      <c r="C72" s="97"/>
      <c r="D72" s="97"/>
      <c r="E72" s="97"/>
    </row>
    <row r="73" spans="1:5" s="86" customFormat="1" ht="15" x14ac:dyDescent="0.25">
      <c r="A73" s="87" t="s">
        <v>74</v>
      </c>
      <c r="B73" s="90" t="s">
        <v>22</v>
      </c>
      <c r="C73" s="90" t="s">
        <v>11</v>
      </c>
      <c r="D73" s="92">
        <f>E73</f>
        <v>2450.35</v>
      </c>
      <c r="E73" s="92">
        <v>2450.35</v>
      </c>
    </row>
    <row r="74" spans="1:5" s="86" customFormat="1" ht="15" x14ac:dyDescent="0.25">
      <c r="A74" s="87" t="s">
        <v>64</v>
      </c>
      <c r="B74" s="90" t="s">
        <v>22</v>
      </c>
      <c r="C74" s="90" t="s">
        <v>11</v>
      </c>
      <c r="D74" s="92">
        <f t="shared" ref="D74:D81" si="1">E74</f>
        <v>4805</v>
      </c>
      <c r="E74" s="92">
        <v>4805</v>
      </c>
    </row>
    <row r="75" spans="1:5" s="98" customFormat="1" ht="15" x14ac:dyDescent="0.2">
      <c r="A75" s="96" t="s">
        <v>105</v>
      </c>
      <c r="B75" s="97"/>
      <c r="C75" s="97"/>
      <c r="D75" s="92"/>
      <c r="E75" s="97"/>
    </row>
    <row r="76" spans="1:5" s="86" customFormat="1" ht="15" x14ac:dyDescent="0.25">
      <c r="A76" s="87" t="s">
        <v>131</v>
      </c>
      <c r="B76" s="90" t="s">
        <v>213</v>
      </c>
      <c r="C76" s="90" t="s">
        <v>12</v>
      </c>
      <c r="D76" s="92">
        <f t="shared" si="1"/>
        <v>51331.71</v>
      </c>
      <c r="E76" s="92">
        <v>51331.71</v>
      </c>
    </row>
    <row r="77" spans="1:5" s="98" customFormat="1" ht="15" x14ac:dyDescent="0.2">
      <c r="A77" s="96" t="s">
        <v>9</v>
      </c>
      <c r="B77" s="97"/>
      <c r="C77" s="97"/>
      <c r="D77" s="92"/>
      <c r="E77" s="97"/>
    </row>
    <row r="78" spans="1:5" s="86" customFormat="1" ht="15" x14ac:dyDescent="0.25">
      <c r="A78" s="87" t="s">
        <v>65</v>
      </c>
      <c r="B78" s="90" t="s">
        <v>213</v>
      </c>
      <c r="C78" s="90" t="s">
        <v>12</v>
      </c>
      <c r="D78" s="92">
        <f t="shared" si="1"/>
        <v>100740.33</v>
      </c>
      <c r="E78" s="92">
        <v>100740.33</v>
      </c>
    </row>
    <row r="79" spans="1:5" s="86" customFormat="1" ht="30" x14ac:dyDescent="0.25">
      <c r="A79" s="87" t="s">
        <v>209</v>
      </c>
      <c r="B79" s="90" t="s">
        <v>22</v>
      </c>
      <c r="C79" s="90" t="s">
        <v>11</v>
      </c>
      <c r="D79" s="92">
        <f t="shared" si="1"/>
        <v>2761.21</v>
      </c>
      <c r="E79" s="92">
        <v>2761.21</v>
      </c>
    </row>
    <row r="80" spans="1:5" s="98" customFormat="1" ht="15" x14ac:dyDescent="0.2">
      <c r="A80" s="96" t="s">
        <v>106</v>
      </c>
      <c r="B80" s="97"/>
      <c r="C80" s="97"/>
      <c r="D80" s="92"/>
      <c r="E80" s="97"/>
    </row>
    <row r="81" spans="1:5" s="86" customFormat="1" ht="15" x14ac:dyDescent="0.25">
      <c r="A81" s="87" t="s">
        <v>210</v>
      </c>
      <c r="B81" s="90" t="s">
        <v>22</v>
      </c>
      <c r="C81" s="90" t="s">
        <v>12</v>
      </c>
      <c r="D81" s="92">
        <f t="shared" si="1"/>
        <v>531.35</v>
      </c>
      <c r="E81" s="92">
        <v>531.35</v>
      </c>
    </row>
    <row r="82" spans="1:5" ht="14.25" x14ac:dyDescent="0.2">
      <c r="A82" s="39" t="s">
        <v>10</v>
      </c>
      <c r="B82" s="88"/>
      <c r="C82" s="88"/>
      <c r="D82" s="89"/>
      <c r="E82" s="88"/>
    </row>
    <row r="83" spans="1:5" ht="15" x14ac:dyDescent="0.2">
      <c r="A83" s="43" t="s">
        <v>66</v>
      </c>
      <c r="B83" s="90" t="s">
        <v>21</v>
      </c>
      <c r="C83" s="90" t="s">
        <v>11</v>
      </c>
      <c r="D83" s="91">
        <f>E83</f>
        <v>35516.358</v>
      </c>
      <c r="E83" s="92">
        <f>SUM(E7:E81)*10%</f>
        <v>35516.358</v>
      </c>
    </row>
    <row r="84" spans="1:5" ht="14.25" customHeight="1" x14ac:dyDescent="0.2">
      <c r="A84" s="27" t="s">
        <v>24</v>
      </c>
      <c r="B84" s="30" t="s">
        <v>20</v>
      </c>
      <c r="C84" s="28"/>
      <c r="D84" s="30"/>
      <c r="E84" s="29">
        <f>SUM(E7:E83)</f>
        <v>390679.93800000002</v>
      </c>
    </row>
    <row r="85" spans="1:5" ht="15" customHeight="1" x14ac:dyDescent="0.2">
      <c r="D85" s="13"/>
    </row>
    <row r="86" spans="1:5" ht="15" customHeight="1" x14ac:dyDescent="0.2">
      <c r="A86" s="213" t="s">
        <v>218</v>
      </c>
      <c r="B86" s="213"/>
      <c r="C86" s="213"/>
      <c r="D86" s="213"/>
      <c r="E86" s="213"/>
    </row>
    <row r="87" spans="1:5" ht="15" customHeight="1" x14ac:dyDescent="0.2">
      <c r="A87" s="213"/>
      <c r="B87" s="213"/>
      <c r="C87" s="213"/>
      <c r="D87" s="213"/>
      <c r="E87" s="213"/>
    </row>
    <row r="88" spans="1:5" ht="15" customHeight="1" x14ac:dyDescent="0.2">
      <c r="A88" s="214" t="s">
        <v>31</v>
      </c>
      <c r="B88" s="214"/>
      <c r="C88" s="214"/>
      <c r="D88" s="214"/>
      <c r="E88" s="214"/>
    </row>
    <row r="89" spans="1:5" ht="15" customHeight="1" x14ac:dyDescent="0.2">
      <c r="A89" s="214" t="s">
        <v>32</v>
      </c>
      <c r="B89" s="214"/>
      <c r="C89" s="214"/>
      <c r="D89" s="214"/>
      <c r="E89" s="214"/>
    </row>
    <row r="90" spans="1:5" ht="15" customHeight="1" x14ac:dyDescent="0.2">
      <c r="A90" s="215" t="s">
        <v>216</v>
      </c>
      <c r="B90" s="215"/>
      <c r="C90" s="215"/>
      <c r="D90" s="215"/>
      <c r="E90" s="215"/>
    </row>
    <row r="91" spans="1:5" ht="15" customHeight="1" x14ac:dyDescent="0.2">
      <c r="A91" s="215"/>
      <c r="B91" s="215"/>
      <c r="C91" s="215"/>
      <c r="D91" s="215"/>
      <c r="E91" s="215"/>
    </row>
    <row r="92" spans="1:5" ht="15" customHeight="1" x14ac:dyDescent="0.2">
      <c r="A92" s="216"/>
      <c r="B92" s="216"/>
      <c r="C92" s="216"/>
      <c r="D92" s="216"/>
      <c r="E92" s="216"/>
    </row>
    <row r="93" spans="1:5" ht="15" x14ac:dyDescent="0.2">
      <c r="A93" s="14"/>
      <c r="B93" s="100"/>
      <c r="C93" s="100"/>
      <c r="D93" s="101"/>
      <c r="E93" s="100"/>
    </row>
    <row r="94" spans="1:5" ht="15" customHeight="1" x14ac:dyDescent="0.2">
      <c r="A94" s="6" t="s">
        <v>25</v>
      </c>
      <c r="B94" s="85"/>
      <c r="C94" s="85"/>
      <c r="D94" s="102"/>
      <c r="E94" s="85"/>
    </row>
    <row r="95" spans="1:5" ht="15" x14ac:dyDescent="0.2">
      <c r="A95" s="6"/>
      <c r="B95" s="85"/>
      <c r="C95" s="85" t="s">
        <v>20</v>
      </c>
      <c r="D95" s="102" t="s">
        <v>20</v>
      </c>
      <c r="E95" s="85"/>
    </row>
    <row r="96" spans="1:5" ht="15" customHeight="1" x14ac:dyDescent="0.2">
      <c r="A96" s="181" t="s">
        <v>217</v>
      </c>
      <c r="B96" s="181"/>
      <c r="C96" s="185" t="s">
        <v>29</v>
      </c>
      <c r="D96" s="185"/>
      <c r="E96" s="85"/>
    </row>
    <row r="97" spans="1:5" ht="15" customHeight="1" x14ac:dyDescent="0.2">
      <c r="A97" s="185" t="s">
        <v>49</v>
      </c>
      <c r="B97" s="185"/>
      <c r="C97" s="185" t="s">
        <v>26</v>
      </c>
      <c r="D97" s="185"/>
      <c r="E97" s="85"/>
    </row>
    <row r="98" spans="1:5" ht="15" customHeight="1" x14ac:dyDescent="0.2">
      <c r="A98" s="6"/>
      <c r="B98" s="85"/>
      <c r="C98" s="85"/>
      <c r="D98" s="102"/>
      <c r="E98" s="85"/>
    </row>
    <row r="99" spans="1:5" ht="15" customHeight="1" x14ac:dyDescent="0.2">
      <c r="A99" s="181" t="s">
        <v>28</v>
      </c>
      <c r="B99" s="181"/>
      <c r="C99" s="185" t="s">
        <v>29</v>
      </c>
      <c r="D99" s="185"/>
      <c r="E99" s="85"/>
    </row>
    <row r="100" spans="1:5" ht="15" x14ac:dyDescent="0.2">
      <c r="A100" s="15" t="s">
        <v>27</v>
      </c>
      <c r="B100" s="85"/>
      <c r="C100" s="185" t="s">
        <v>26</v>
      </c>
      <c r="D100" s="185"/>
      <c r="E100" s="85"/>
    </row>
  </sheetData>
  <mergeCells count="15">
    <mergeCell ref="A1:E1"/>
    <mergeCell ref="A2:E2"/>
    <mergeCell ref="D3:E3"/>
    <mergeCell ref="A96:B96"/>
    <mergeCell ref="A99:B99"/>
    <mergeCell ref="C99:D99"/>
    <mergeCell ref="C100:D100"/>
    <mergeCell ref="A86:E87"/>
    <mergeCell ref="A88:E88"/>
    <mergeCell ref="A89:E89"/>
    <mergeCell ref="A90:E91"/>
    <mergeCell ref="A92:E92"/>
    <mergeCell ref="C96:D96"/>
    <mergeCell ref="A97:B97"/>
    <mergeCell ref="C97:D97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85" max="4" man="1"/>
  </rowBreaks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F20" sqref="F20"/>
    </sheetView>
  </sheetViews>
  <sheetFormatPr defaultColWidth="9.140625" defaultRowHeight="15" x14ac:dyDescent="0.25"/>
  <cols>
    <col min="1" max="1" width="12.5703125" style="84" customWidth="1"/>
    <col min="2" max="2" width="14.5703125" style="84" customWidth="1"/>
    <col min="3" max="3" width="19.5703125" style="84" customWidth="1"/>
    <col min="4" max="4" width="14.42578125" style="84" customWidth="1"/>
    <col min="5" max="5" width="18.28515625" style="84" customWidth="1"/>
    <col min="6" max="6" width="16.28515625" style="84" customWidth="1"/>
    <col min="7" max="16384" width="9.140625" style="84"/>
  </cols>
  <sheetData>
    <row r="1" spans="1:19" s="55" customFormat="1" ht="35.25" customHeight="1" x14ac:dyDescent="0.3">
      <c r="A1" s="208" t="s">
        <v>219</v>
      </c>
      <c r="B1" s="208"/>
      <c r="C1" s="208"/>
      <c r="D1" s="208"/>
      <c r="E1" s="208"/>
      <c r="F1" s="208"/>
    </row>
    <row r="2" spans="1:19" s="55" customFormat="1" x14ac:dyDescent="0.25">
      <c r="A2" s="56"/>
      <c r="B2" s="56"/>
      <c r="C2" s="56"/>
      <c r="D2" s="56"/>
      <c r="E2" s="56"/>
      <c r="F2" s="56"/>
    </row>
    <row r="3" spans="1:19" s="55" customFormat="1" ht="19.5" customHeight="1" x14ac:dyDescent="0.25">
      <c r="A3" s="57" t="s">
        <v>220</v>
      </c>
      <c r="B3" s="57"/>
      <c r="C3" s="57"/>
      <c r="D3" s="57"/>
      <c r="E3" s="57"/>
      <c r="F3" s="58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4" spans="1:19" s="55" customFormat="1" ht="19.5" customHeight="1" x14ac:dyDescent="0.25">
      <c r="A4" s="57"/>
      <c r="B4" s="57"/>
      <c r="C4" s="57"/>
      <c r="D4" s="57"/>
      <c r="E4" s="57"/>
      <c r="F4" s="58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</row>
    <row r="5" spans="1:19" s="55" customFormat="1" ht="36.75" customHeight="1" x14ac:dyDescent="0.25">
      <c r="A5" s="209" t="s">
        <v>137</v>
      </c>
      <c r="B5" s="209"/>
      <c r="C5" s="209"/>
      <c r="D5" s="209"/>
      <c r="E5" s="209"/>
      <c r="F5" s="209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</row>
    <row r="6" spans="1:19" s="69" customFormat="1" ht="27.75" customHeight="1" x14ac:dyDescent="0.25">
      <c r="A6" s="103" t="s">
        <v>138</v>
      </c>
      <c r="B6" s="103">
        <v>4</v>
      </c>
      <c r="C6" s="103" t="s">
        <v>139</v>
      </c>
      <c r="D6" s="117">
        <v>1776.8</v>
      </c>
      <c r="E6" s="103" t="s">
        <v>140</v>
      </c>
      <c r="F6" s="105">
        <v>1257.2</v>
      </c>
      <c r="G6" s="60"/>
      <c r="H6" s="62"/>
      <c r="I6" s="63"/>
      <c r="J6" s="64"/>
      <c r="K6" s="115"/>
      <c r="L6" s="66"/>
      <c r="M6" s="66"/>
      <c r="N6" s="66"/>
      <c r="O6" s="66"/>
      <c r="P6" s="67"/>
      <c r="Q6" s="210"/>
      <c r="R6" s="211"/>
      <c r="S6" s="68"/>
    </row>
    <row r="7" spans="1:19" s="71" customFormat="1" ht="32.25" customHeight="1" x14ac:dyDescent="0.25">
      <c r="A7" s="103" t="s">
        <v>141</v>
      </c>
      <c r="B7" s="103">
        <v>3</v>
      </c>
      <c r="C7" s="103" t="s">
        <v>142</v>
      </c>
      <c r="D7" s="117">
        <v>688.7</v>
      </c>
      <c r="E7" s="103" t="s">
        <v>143</v>
      </c>
      <c r="F7" s="105">
        <v>838.1</v>
      </c>
      <c r="G7" s="60"/>
      <c r="H7" s="62"/>
      <c r="I7" s="63"/>
      <c r="J7" s="64"/>
      <c r="K7" s="115"/>
      <c r="L7" s="66"/>
      <c r="M7" s="66"/>
      <c r="N7" s="66"/>
      <c r="O7" s="66"/>
      <c r="P7" s="67"/>
      <c r="Q7" s="210"/>
      <c r="R7" s="212"/>
      <c r="S7" s="70"/>
    </row>
    <row r="8" spans="1:19" s="71" customFormat="1" ht="51" customHeight="1" x14ac:dyDescent="0.25">
      <c r="A8" s="103" t="s">
        <v>144</v>
      </c>
      <c r="B8" s="103">
        <v>34</v>
      </c>
      <c r="C8" s="103" t="s">
        <v>145</v>
      </c>
      <c r="D8" s="105">
        <v>238.6</v>
      </c>
      <c r="E8" s="103" t="s">
        <v>146</v>
      </c>
      <c r="F8" s="105">
        <v>390.7</v>
      </c>
      <c r="G8" s="60"/>
      <c r="H8" s="62"/>
      <c r="I8" s="63"/>
      <c r="J8" s="64"/>
      <c r="K8" s="115"/>
      <c r="L8" s="66"/>
      <c r="M8" s="66"/>
      <c r="N8" s="66"/>
      <c r="O8" s="66"/>
      <c r="P8" s="67"/>
      <c r="Q8" s="210"/>
      <c r="R8" s="211"/>
      <c r="S8" s="70"/>
    </row>
    <row r="9" spans="1:19" s="71" customFormat="1" ht="33.75" customHeight="1" x14ac:dyDescent="0.25">
      <c r="A9" s="61"/>
      <c r="B9" s="64"/>
      <c r="C9" s="61"/>
      <c r="D9" s="72"/>
      <c r="E9" s="64"/>
      <c r="F9" s="73"/>
      <c r="G9" s="60"/>
      <c r="H9" s="62"/>
      <c r="I9" s="63"/>
      <c r="J9" s="64"/>
      <c r="K9" s="115"/>
      <c r="L9" s="66"/>
      <c r="M9" s="66"/>
      <c r="N9" s="66"/>
      <c r="O9" s="66"/>
      <c r="P9" s="60"/>
      <c r="Q9" s="115"/>
      <c r="R9" s="116"/>
      <c r="S9" s="60"/>
    </row>
    <row r="10" spans="1:19" s="77" customFormat="1" ht="15" customHeight="1" thickBot="1" x14ac:dyDescent="0.3">
      <c r="A10" s="75"/>
      <c r="B10" s="75"/>
      <c r="C10" s="75"/>
      <c r="D10" s="75"/>
      <c r="E10" s="75"/>
      <c r="F10" s="114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</row>
    <row r="11" spans="1:19" s="77" customFormat="1" ht="30" customHeight="1" x14ac:dyDescent="0.25">
      <c r="A11" s="205" t="s">
        <v>147</v>
      </c>
      <c r="B11" s="206"/>
      <c r="C11" s="206"/>
      <c r="D11" s="206"/>
      <c r="E11" s="207"/>
      <c r="F11" s="78" t="s">
        <v>148</v>
      </c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</row>
    <row r="12" spans="1:19" s="111" customFormat="1" ht="30" customHeight="1" x14ac:dyDescent="0.25">
      <c r="A12" s="195" t="s">
        <v>150</v>
      </c>
      <c r="B12" s="196"/>
      <c r="C12" s="196"/>
      <c r="D12" s="196"/>
      <c r="E12" s="197"/>
      <c r="F12" s="109">
        <v>159242.67200000008</v>
      </c>
      <c r="G12" s="110"/>
    </row>
    <row r="13" spans="1:19" s="111" customFormat="1" ht="30" customHeight="1" x14ac:dyDescent="0.25">
      <c r="A13" s="195" t="s">
        <v>151</v>
      </c>
      <c r="B13" s="196"/>
      <c r="C13" s="196"/>
      <c r="D13" s="196"/>
      <c r="E13" s="197"/>
      <c r="F13" s="109">
        <v>128240.7</v>
      </c>
      <c r="H13" s="111" t="s">
        <v>221</v>
      </c>
    </row>
    <row r="14" spans="1:19" s="111" customFormat="1" ht="30" customHeight="1" x14ac:dyDescent="0.25">
      <c r="A14" s="195" t="s">
        <v>152</v>
      </c>
      <c r="B14" s="196"/>
      <c r="C14" s="196"/>
      <c r="D14" s="196"/>
      <c r="E14" s="197"/>
      <c r="F14" s="112">
        <f>SUM(F15:F17)</f>
        <v>399066.25</v>
      </c>
    </row>
    <row r="15" spans="1:19" s="77" customFormat="1" ht="28.5" customHeight="1" x14ac:dyDescent="0.25">
      <c r="A15" s="202" t="s">
        <v>153</v>
      </c>
      <c r="B15" s="203"/>
      <c r="C15" s="203"/>
      <c r="D15" s="203"/>
      <c r="E15" s="204"/>
      <c r="F15" s="80">
        <f>269984.94+7687.76+200</f>
        <v>277872.7</v>
      </c>
    </row>
    <row r="16" spans="1:19" s="77" customFormat="1" ht="24.75" customHeight="1" x14ac:dyDescent="0.25">
      <c r="A16" s="202" t="s">
        <v>154</v>
      </c>
      <c r="B16" s="203"/>
      <c r="C16" s="203"/>
      <c r="D16" s="203"/>
      <c r="E16" s="204"/>
      <c r="F16" s="80">
        <v>110033.55</v>
      </c>
    </row>
    <row r="17" spans="1:19" s="77" customFormat="1" ht="30" customHeight="1" x14ac:dyDescent="0.25">
      <c r="A17" s="202" t="s">
        <v>155</v>
      </c>
      <c r="B17" s="203"/>
      <c r="C17" s="203"/>
      <c r="D17" s="203"/>
      <c r="E17" s="204"/>
      <c r="F17" s="80">
        <v>11160</v>
      </c>
    </row>
    <row r="18" spans="1:19" s="111" customFormat="1" ht="30" customHeight="1" x14ac:dyDescent="0.25">
      <c r="A18" s="195" t="s">
        <v>156</v>
      </c>
      <c r="B18" s="196"/>
      <c r="C18" s="196"/>
      <c r="D18" s="196"/>
      <c r="E18" s="197"/>
      <c r="F18" s="112">
        <f>SUM(F19:F21)</f>
        <v>368948.83</v>
      </c>
    </row>
    <row r="19" spans="1:19" s="77" customFormat="1" ht="30" customHeight="1" x14ac:dyDescent="0.25">
      <c r="A19" s="202" t="s">
        <v>153</v>
      </c>
      <c r="B19" s="203"/>
      <c r="C19" s="203"/>
      <c r="D19" s="203"/>
      <c r="E19" s="204"/>
      <c r="F19" s="80">
        <f>200+279501</f>
        <v>279701</v>
      </c>
    </row>
    <row r="20" spans="1:19" s="77" customFormat="1" ht="30" customHeight="1" x14ac:dyDescent="0.25">
      <c r="A20" s="202" t="s">
        <v>154</v>
      </c>
      <c r="B20" s="203"/>
      <c r="C20" s="203"/>
      <c r="D20" s="203"/>
      <c r="E20" s="204"/>
      <c r="F20" s="80">
        <v>77133.83</v>
      </c>
    </row>
    <row r="21" spans="1:19" s="81" customFormat="1" ht="30" customHeight="1" x14ac:dyDescent="0.2">
      <c r="A21" s="202" t="s">
        <v>155</v>
      </c>
      <c r="B21" s="203"/>
      <c r="C21" s="203"/>
      <c r="D21" s="203"/>
      <c r="E21" s="204"/>
      <c r="F21" s="80">
        <v>12114</v>
      </c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</row>
    <row r="22" spans="1:19" s="113" customFormat="1" ht="30" customHeight="1" x14ac:dyDescent="0.25">
      <c r="A22" s="195" t="s">
        <v>157</v>
      </c>
      <c r="B22" s="196"/>
      <c r="C22" s="196"/>
      <c r="D22" s="196"/>
      <c r="E22" s="197"/>
      <c r="F22" s="112">
        <f>F12+F18</f>
        <v>528191.50200000009</v>
      </c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1"/>
    </row>
    <row r="23" spans="1:19" s="113" customFormat="1" ht="30" customHeight="1" x14ac:dyDescent="0.25">
      <c r="A23" s="195" t="s">
        <v>158</v>
      </c>
      <c r="B23" s="196"/>
      <c r="C23" s="196"/>
      <c r="D23" s="196"/>
      <c r="E23" s="197"/>
      <c r="F23" s="112">
        <f>Лист3!E91</f>
        <v>471467.65600000008</v>
      </c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</row>
    <row r="24" spans="1:19" s="113" customFormat="1" ht="30" customHeight="1" x14ac:dyDescent="0.25">
      <c r="A24" s="195" t="s">
        <v>159</v>
      </c>
      <c r="B24" s="196"/>
      <c r="C24" s="196"/>
      <c r="D24" s="196"/>
      <c r="E24" s="197"/>
      <c r="F24" s="112">
        <f>F22-F23</f>
        <v>56723.84600000002</v>
      </c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</row>
    <row r="25" spans="1:19" s="113" customFormat="1" ht="30" customHeight="1" x14ac:dyDescent="0.25">
      <c r="A25" s="195" t="s">
        <v>160</v>
      </c>
      <c r="B25" s="196"/>
      <c r="C25" s="196"/>
      <c r="D25" s="196"/>
      <c r="E25" s="197"/>
      <c r="F25" s="109">
        <f>F13+F14-F18</f>
        <v>158358.11999999994</v>
      </c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</row>
    <row r="26" spans="1:19" s="81" customFormat="1" ht="11.45" customHeight="1" x14ac:dyDescent="0.25">
      <c r="A26" s="82"/>
      <c r="B26" s="82"/>
      <c r="C26" s="82"/>
      <c r="D26" s="82"/>
      <c r="E26" s="82"/>
      <c r="F26" s="82"/>
    </row>
    <row r="27" spans="1:19" s="83" customFormat="1" ht="43.5" customHeight="1" x14ac:dyDescent="0.2">
      <c r="A27" s="194" t="s">
        <v>161</v>
      </c>
      <c r="B27" s="194"/>
      <c r="C27" s="194"/>
      <c r="D27" s="194"/>
    </row>
    <row r="28" spans="1:19" s="55" customFormat="1" ht="21.75" customHeight="1" x14ac:dyDescent="0.25">
      <c r="A28" s="198" t="s">
        <v>162</v>
      </c>
      <c r="B28" s="198"/>
      <c r="C28" s="198"/>
      <c r="D28" s="198"/>
    </row>
    <row r="29" spans="1:19" s="55" customFormat="1" ht="22.5" customHeight="1" x14ac:dyDescent="0.25">
      <c r="A29" s="194" t="s">
        <v>42</v>
      </c>
      <c r="B29" s="194"/>
      <c r="C29" s="194"/>
      <c r="D29" s="194"/>
    </row>
    <row r="30" spans="1:19" s="55" customFormat="1" ht="22.5" customHeight="1" x14ac:dyDescent="0.25">
      <c r="A30" s="194" t="s">
        <v>43</v>
      </c>
      <c r="B30" s="194"/>
      <c r="C30" s="194"/>
      <c r="D30" s="56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6"/>
  <sheetViews>
    <sheetView view="pageBreakPreview" topLeftCell="A58" zoomScale="60" zoomScaleNormal="100" workbookViewId="0">
      <selection activeCell="A89" sqref="A89:XFD90"/>
    </sheetView>
  </sheetViews>
  <sheetFormatPr defaultRowHeight="15" x14ac:dyDescent="0.25"/>
  <cols>
    <col min="1" max="1" width="52.28515625" style="86" customWidth="1"/>
    <col min="2" max="2" width="13.85546875" style="127" customWidth="1"/>
    <col min="3" max="3" width="13.42578125" style="127" customWidth="1"/>
    <col min="4" max="4" width="17.5703125" style="127" customWidth="1"/>
    <col min="5" max="5" width="14.7109375" style="127" customWidth="1"/>
    <col min="6" max="255" width="9.140625" style="86"/>
    <col min="256" max="256" width="8.7109375" style="86" customWidth="1"/>
    <col min="257" max="257" width="31.5703125" style="86" customWidth="1"/>
    <col min="258" max="258" width="13.85546875" style="86" customWidth="1"/>
    <col min="259" max="259" width="19.140625" style="86" customWidth="1"/>
    <col min="260" max="260" width="17.5703125" style="86" customWidth="1"/>
    <col min="261" max="261" width="14.7109375" style="86" customWidth="1"/>
    <col min="262" max="511" width="9.140625" style="86"/>
    <col min="512" max="512" width="8.7109375" style="86" customWidth="1"/>
    <col min="513" max="513" width="31.5703125" style="86" customWidth="1"/>
    <col min="514" max="514" width="13.85546875" style="86" customWidth="1"/>
    <col min="515" max="515" width="19.140625" style="86" customWidth="1"/>
    <col min="516" max="516" width="17.5703125" style="86" customWidth="1"/>
    <col min="517" max="517" width="14.7109375" style="86" customWidth="1"/>
    <col min="518" max="767" width="9.140625" style="86"/>
    <col min="768" max="768" width="8.7109375" style="86" customWidth="1"/>
    <col min="769" max="769" width="31.5703125" style="86" customWidth="1"/>
    <col min="770" max="770" width="13.85546875" style="86" customWidth="1"/>
    <col min="771" max="771" width="19.140625" style="86" customWidth="1"/>
    <col min="772" max="772" width="17.5703125" style="86" customWidth="1"/>
    <col min="773" max="773" width="14.7109375" style="86" customWidth="1"/>
    <col min="774" max="1023" width="9.140625" style="86"/>
    <col min="1024" max="1024" width="8.7109375" style="86" customWidth="1"/>
    <col min="1025" max="1025" width="31.5703125" style="86" customWidth="1"/>
    <col min="1026" max="1026" width="13.85546875" style="86" customWidth="1"/>
    <col min="1027" max="1027" width="19.140625" style="86" customWidth="1"/>
    <col min="1028" max="1028" width="17.5703125" style="86" customWidth="1"/>
    <col min="1029" max="1029" width="14.7109375" style="86" customWidth="1"/>
    <col min="1030" max="1279" width="9.140625" style="86"/>
    <col min="1280" max="1280" width="8.7109375" style="86" customWidth="1"/>
    <col min="1281" max="1281" width="31.5703125" style="86" customWidth="1"/>
    <col min="1282" max="1282" width="13.85546875" style="86" customWidth="1"/>
    <col min="1283" max="1283" width="19.140625" style="86" customWidth="1"/>
    <col min="1284" max="1284" width="17.5703125" style="86" customWidth="1"/>
    <col min="1285" max="1285" width="14.7109375" style="86" customWidth="1"/>
    <col min="1286" max="1535" width="9.140625" style="86"/>
    <col min="1536" max="1536" width="8.7109375" style="86" customWidth="1"/>
    <col min="1537" max="1537" width="31.5703125" style="86" customWidth="1"/>
    <col min="1538" max="1538" width="13.85546875" style="86" customWidth="1"/>
    <col min="1539" max="1539" width="19.140625" style="86" customWidth="1"/>
    <col min="1540" max="1540" width="17.5703125" style="86" customWidth="1"/>
    <col min="1541" max="1541" width="14.7109375" style="86" customWidth="1"/>
    <col min="1542" max="1791" width="9.140625" style="86"/>
    <col min="1792" max="1792" width="8.7109375" style="86" customWidth="1"/>
    <col min="1793" max="1793" width="31.5703125" style="86" customWidth="1"/>
    <col min="1794" max="1794" width="13.85546875" style="86" customWidth="1"/>
    <col min="1795" max="1795" width="19.140625" style="86" customWidth="1"/>
    <col min="1796" max="1796" width="17.5703125" style="86" customWidth="1"/>
    <col min="1797" max="1797" width="14.7109375" style="86" customWidth="1"/>
    <col min="1798" max="2047" width="9.140625" style="86"/>
    <col min="2048" max="2048" width="8.7109375" style="86" customWidth="1"/>
    <col min="2049" max="2049" width="31.5703125" style="86" customWidth="1"/>
    <col min="2050" max="2050" width="13.85546875" style="86" customWidth="1"/>
    <col min="2051" max="2051" width="19.140625" style="86" customWidth="1"/>
    <col min="2052" max="2052" width="17.5703125" style="86" customWidth="1"/>
    <col min="2053" max="2053" width="14.7109375" style="86" customWidth="1"/>
    <col min="2054" max="2303" width="9.140625" style="86"/>
    <col min="2304" max="2304" width="8.7109375" style="86" customWidth="1"/>
    <col min="2305" max="2305" width="31.5703125" style="86" customWidth="1"/>
    <col min="2306" max="2306" width="13.85546875" style="86" customWidth="1"/>
    <col min="2307" max="2307" width="19.140625" style="86" customWidth="1"/>
    <col min="2308" max="2308" width="17.5703125" style="86" customWidth="1"/>
    <col min="2309" max="2309" width="14.7109375" style="86" customWidth="1"/>
    <col min="2310" max="2559" width="9.140625" style="86"/>
    <col min="2560" max="2560" width="8.7109375" style="86" customWidth="1"/>
    <col min="2561" max="2561" width="31.5703125" style="86" customWidth="1"/>
    <col min="2562" max="2562" width="13.85546875" style="86" customWidth="1"/>
    <col min="2563" max="2563" width="19.140625" style="86" customWidth="1"/>
    <col min="2564" max="2564" width="17.5703125" style="86" customWidth="1"/>
    <col min="2565" max="2565" width="14.7109375" style="86" customWidth="1"/>
    <col min="2566" max="2815" width="9.140625" style="86"/>
    <col min="2816" max="2816" width="8.7109375" style="86" customWidth="1"/>
    <col min="2817" max="2817" width="31.5703125" style="86" customWidth="1"/>
    <col min="2818" max="2818" width="13.85546875" style="86" customWidth="1"/>
    <col min="2819" max="2819" width="19.140625" style="86" customWidth="1"/>
    <col min="2820" max="2820" width="17.5703125" style="86" customWidth="1"/>
    <col min="2821" max="2821" width="14.7109375" style="86" customWidth="1"/>
    <col min="2822" max="3071" width="9.140625" style="86"/>
    <col min="3072" max="3072" width="8.7109375" style="86" customWidth="1"/>
    <col min="3073" max="3073" width="31.5703125" style="86" customWidth="1"/>
    <col min="3074" max="3074" width="13.85546875" style="86" customWidth="1"/>
    <col min="3075" max="3075" width="19.140625" style="86" customWidth="1"/>
    <col min="3076" max="3076" width="17.5703125" style="86" customWidth="1"/>
    <col min="3077" max="3077" width="14.7109375" style="86" customWidth="1"/>
    <col min="3078" max="3327" width="9.140625" style="86"/>
    <col min="3328" max="3328" width="8.7109375" style="86" customWidth="1"/>
    <col min="3329" max="3329" width="31.5703125" style="86" customWidth="1"/>
    <col min="3330" max="3330" width="13.85546875" style="86" customWidth="1"/>
    <col min="3331" max="3331" width="19.140625" style="86" customWidth="1"/>
    <col min="3332" max="3332" width="17.5703125" style="86" customWidth="1"/>
    <col min="3333" max="3333" width="14.7109375" style="86" customWidth="1"/>
    <col min="3334" max="3583" width="9.140625" style="86"/>
    <col min="3584" max="3584" width="8.7109375" style="86" customWidth="1"/>
    <col min="3585" max="3585" width="31.5703125" style="86" customWidth="1"/>
    <col min="3586" max="3586" width="13.85546875" style="86" customWidth="1"/>
    <col min="3587" max="3587" width="19.140625" style="86" customWidth="1"/>
    <col min="3588" max="3588" width="17.5703125" style="86" customWidth="1"/>
    <col min="3589" max="3589" width="14.7109375" style="86" customWidth="1"/>
    <col min="3590" max="3839" width="9.140625" style="86"/>
    <col min="3840" max="3840" width="8.7109375" style="86" customWidth="1"/>
    <col min="3841" max="3841" width="31.5703125" style="86" customWidth="1"/>
    <col min="3842" max="3842" width="13.85546875" style="86" customWidth="1"/>
    <col min="3843" max="3843" width="19.140625" style="86" customWidth="1"/>
    <col min="3844" max="3844" width="17.5703125" style="86" customWidth="1"/>
    <col min="3845" max="3845" width="14.7109375" style="86" customWidth="1"/>
    <col min="3846" max="4095" width="9.140625" style="86"/>
    <col min="4096" max="4096" width="8.7109375" style="86" customWidth="1"/>
    <col min="4097" max="4097" width="31.5703125" style="86" customWidth="1"/>
    <col min="4098" max="4098" width="13.85546875" style="86" customWidth="1"/>
    <col min="4099" max="4099" width="19.140625" style="86" customWidth="1"/>
    <col min="4100" max="4100" width="17.5703125" style="86" customWidth="1"/>
    <col min="4101" max="4101" width="14.7109375" style="86" customWidth="1"/>
    <col min="4102" max="4351" width="9.140625" style="86"/>
    <col min="4352" max="4352" width="8.7109375" style="86" customWidth="1"/>
    <col min="4353" max="4353" width="31.5703125" style="86" customWidth="1"/>
    <col min="4354" max="4354" width="13.85546875" style="86" customWidth="1"/>
    <col min="4355" max="4355" width="19.140625" style="86" customWidth="1"/>
    <col min="4356" max="4356" width="17.5703125" style="86" customWidth="1"/>
    <col min="4357" max="4357" width="14.7109375" style="86" customWidth="1"/>
    <col min="4358" max="4607" width="9.140625" style="86"/>
    <col min="4608" max="4608" width="8.7109375" style="86" customWidth="1"/>
    <col min="4609" max="4609" width="31.5703125" style="86" customWidth="1"/>
    <col min="4610" max="4610" width="13.85546875" style="86" customWidth="1"/>
    <col min="4611" max="4611" width="19.140625" style="86" customWidth="1"/>
    <col min="4612" max="4612" width="17.5703125" style="86" customWidth="1"/>
    <col min="4613" max="4613" width="14.7109375" style="86" customWidth="1"/>
    <col min="4614" max="4863" width="9.140625" style="86"/>
    <col min="4864" max="4864" width="8.7109375" style="86" customWidth="1"/>
    <col min="4865" max="4865" width="31.5703125" style="86" customWidth="1"/>
    <col min="4866" max="4866" width="13.85546875" style="86" customWidth="1"/>
    <col min="4867" max="4867" width="19.140625" style="86" customWidth="1"/>
    <col min="4868" max="4868" width="17.5703125" style="86" customWidth="1"/>
    <col min="4869" max="4869" width="14.7109375" style="86" customWidth="1"/>
    <col min="4870" max="5119" width="9.140625" style="86"/>
    <col min="5120" max="5120" width="8.7109375" style="86" customWidth="1"/>
    <col min="5121" max="5121" width="31.5703125" style="86" customWidth="1"/>
    <col min="5122" max="5122" width="13.85546875" style="86" customWidth="1"/>
    <col min="5123" max="5123" width="19.140625" style="86" customWidth="1"/>
    <col min="5124" max="5124" width="17.5703125" style="86" customWidth="1"/>
    <col min="5125" max="5125" width="14.7109375" style="86" customWidth="1"/>
    <col min="5126" max="5375" width="9.140625" style="86"/>
    <col min="5376" max="5376" width="8.7109375" style="86" customWidth="1"/>
    <col min="5377" max="5377" width="31.5703125" style="86" customWidth="1"/>
    <col min="5378" max="5378" width="13.85546875" style="86" customWidth="1"/>
    <col min="5379" max="5379" width="19.140625" style="86" customWidth="1"/>
    <col min="5380" max="5380" width="17.5703125" style="86" customWidth="1"/>
    <col min="5381" max="5381" width="14.7109375" style="86" customWidth="1"/>
    <col min="5382" max="5631" width="9.140625" style="86"/>
    <col min="5632" max="5632" width="8.7109375" style="86" customWidth="1"/>
    <col min="5633" max="5633" width="31.5703125" style="86" customWidth="1"/>
    <col min="5634" max="5634" width="13.85546875" style="86" customWidth="1"/>
    <col min="5635" max="5635" width="19.140625" style="86" customWidth="1"/>
    <col min="5636" max="5636" width="17.5703125" style="86" customWidth="1"/>
    <col min="5637" max="5637" width="14.7109375" style="86" customWidth="1"/>
    <col min="5638" max="5887" width="9.140625" style="86"/>
    <col min="5888" max="5888" width="8.7109375" style="86" customWidth="1"/>
    <col min="5889" max="5889" width="31.5703125" style="86" customWidth="1"/>
    <col min="5890" max="5890" width="13.85546875" style="86" customWidth="1"/>
    <col min="5891" max="5891" width="19.140625" style="86" customWidth="1"/>
    <col min="5892" max="5892" width="17.5703125" style="86" customWidth="1"/>
    <col min="5893" max="5893" width="14.7109375" style="86" customWidth="1"/>
    <col min="5894" max="6143" width="9.140625" style="86"/>
    <col min="6144" max="6144" width="8.7109375" style="86" customWidth="1"/>
    <col min="6145" max="6145" width="31.5703125" style="86" customWidth="1"/>
    <col min="6146" max="6146" width="13.85546875" style="86" customWidth="1"/>
    <col min="6147" max="6147" width="19.140625" style="86" customWidth="1"/>
    <col min="6148" max="6148" width="17.5703125" style="86" customWidth="1"/>
    <col min="6149" max="6149" width="14.7109375" style="86" customWidth="1"/>
    <col min="6150" max="6399" width="9.140625" style="86"/>
    <col min="6400" max="6400" width="8.7109375" style="86" customWidth="1"/>
    <col min="6401" max="6401" width="31.5703125" style="86" customWidth="1"/>
    <col min="6402" max="6402" width="13.85546875" style="86" customWidth="1"/>
    <col min="6403" max="6403" width="19.140625" style="86" customWidth="1"/>
    <col min="6404" max="6404" width="17.5703125" style="86" customWidth="1"/>
    <col min="6405" max="6405" width="14.7109375" style="86" customWidth="1"/>
    <col min="6406" max="6655" width="9.140625" style="86"/>
    <col min="6656" max="6656" width="8.7109375" style="86" customWidth="1"/>
    <col min="6657" max="6657" width="31.5703125" style="86" customWidth="1"/>
    <col min="6658" max="6658" width="13.85546875" style="86" customWidth="1"/>
    <col min="6659" max="6659" width="19.140625" style="86" customWidth="1"/>
    <col min="6660" max="6660" width="17.5703125" style="86" customWidth="1"/>
    <col min="6661" max="6661" width="14.7109375" style="86" customWidth="1"/>
    <col min="6662" max="6911" width="9.140625" style="86"/>
    <col min="6912" max="6912" width="8.7109375" style="86" customWidth="1"/>
    <col min="6913" max="6913" width="31.5703125" style="86" customWidth="1"/>
    <col min="6914" max="6914" width="13.85546875" style="86" customWidth="1"/>
    <col min="6915" max="6915" width="19.140625" style="86" customWidth="1"/>
    <col min="6916" max="6916" width="17.5703125" style="86" customWidth="1"/>
    <col min="6917" max="6917" width="14.7109375" style="86" customWidth="1"/>
    <col min="6918" max="7167" width="9.140625" style="86"/>
    <col min="7168" max="7168" width="8.7109375" style="86" customWidth="1"/>
    <col min="7169" max="7169" width="31.5703125" style="86" customWidth="1"/>
    <col min="7170" max="7170" width="13.85546875" style="86" customWidth="1"/>
    <col min="7171" max="7171" width="19.140625" style="86" customWidth="1"/>
    <col min="7172" max="7172" width="17.5703125" style="86" customWidth="1"/>
    <col min="7173" max="7173" width="14.7109375" style="86" customWidth="1"/>
    <col min="7174" max="7423" width="9.140625" style="86"/>
    <col min="7424" max="7424" width="8.7109375" style="86" customWidth="1"/>
    <col min="7425" max="7425" width="31.5703125" style="86" customWidth="1"/>
    <col min="7426" max="7426" width="13.85546875" style="86" customWidth="1"/>
    <col min="7427" max="7427" width="19.140625" style="86" customWidth="1"/>
    <col min="7428" max="7428" width="17.5703125" style="86" customWidth="1"/>
    <col min="7429" max="7429" width="14.7109375" style="86" customWidth="1"/>
    <col min="7430" max="7679" width="9.140625" style="86"/>
    <col min="7680" max="7680" width="8.7109375" style="86" customWidth="1"/>
    <col min="7681" max="7681" width="31.5703125" style="86" customWidth="1"/>
    <col min="7682" max="7682" width="13.85546875" style="86" customWidth="1"/>
    <col min="7683" max="7683" width="19.140625" style="86" customWidth="1"/>
    <col min="7684" max="7684" width="17.5703125" style="86" customWidth="1"/>
    <col min="7685" max="7685" width="14.7109375" style="86" customWidth="1"/>
    <col min="7686" max="7935" width="9.140625" style="86"/>
    <col min="7936" max="7936" width="8.7109375" style="86" customWidth="1"/>
    <col min="7937" max="7937" width="31.5703125" style="86" customWidth="1"/>
    <col min="7938" max="7938" width="13.85546875" style="86" customWidth="1"/>
    <col min="7939" max="7939" width="19.140625" style="86" customWidth="1"/>
    <col min="7940" max="7940" width="17.5703125" style="86" customWidth="1"/>
    <col min="7941" max="7941" width="14.7109375" style="86" customWidth="1"/>
    <col min="7942" max="8191" width="9.140625" style="86"/>
    <col min="8192" max="8192" width="8.7109375" style="86" customWidth="1"/>
    <col min="8193" max="8193" width="31.5703125" style="86" customWidth="1"/>
    <col min="8194" max="8194" width="13.85546875" style="86" customWidth="1"/>
    <col min="8195" max="8195" width="19.140625" style="86" customWidth="1"/>
    <col min="8196" max="8196" width="17.5703125" style="86" customWidth="1"/>
    <col min="8197" max="8197" width="14.7109375" style="86" customWidth="1"/>
    <col min="8198" max="8447" width="9.140625" style="86"/>
    <col min="8448" max="8448" width="8.7109375" style="86" customWidth="1"/>
    <col min="8449" max="8449" width="31.5703125" style="86" customWidth="1"/>
    <col min="8450" max="8450" width="13.85546875" style="86" customWidth="1"/>
    <col min="8451" max="8451" width="19.140625" style="86" customWidth="1"/>
    <col min="8452" max="8452" width="17.5703125" style="86" customWidth="1"/>
    <col min="8453" max="8453" width="14.7109375" style="86" customWidth="1"/>
    <col min="8454" max="8703" width="9.140625" style="86"/>
    <col min="8704" max="8704" width="8.7109375" style="86" customWidth="1"/>
    <col min="8705" max="8705" width="31.5703125" style="86" customWidth="1"/>
    <col min="8706" max="8706" width="13.85546875" style="86" customWidth="1"/>
    <col min="8707" max="8707" width="19.140625" style="86" customWidth="1"/>
    <col min="8708" max="8708" width="17.5703125" style="86" customWidth="1"/>
    <col min="8709" max="8709" width="14.7109375" style="86" customWidth="1"/>
    <col min="8710" max="8959" width="9.140625" style="86"/>
    <col min="8960" max="8960" width="8.7109375" style="86" customWidth="1"/>
    <col min="8961" max="8961" width="31.5703125" style="86" customWidth="1"/>
    <col min="8962" max="8962" width="13.85546875" style="86" customWidth="1"/>
    <col min="8963" max="8963" width="19.140625" style="86" customWidth="1"/>
    <col min="8964" max="8964" width="17.5703125" style="86" customWidth="1"/>
    <col min="8965" max="8965" width="14.7109375" style="86" customWidth="1"/>
    <col min="8966" max="9215" width="9.140625" style="86"/>
    <col min="9216" max="9216" width="8.7109375" style="86" customWidth="1"/>
    <col min="9217" max="9217" width="31.5703125" style="86" customWidth="1"/>
    <col min="9218" max="9218" width="13.85546875" style="86" customWidth="1"/>
    <col min="9219" max="9219" width="19.140625" style="86" customWidth="1"/>
    <col min="9220" max="9220" width="17.5703125" style="86" customWidth="1"/>
    <col min="9221" max="9221" width="14.7109375" style="86" customWidth="1"/>
    <col min="9222" max="9471" width="9.140625" style="86"/>
    <col min="9472" max="9472" width="8.7109375" style="86" customWidth="1"/>
    <col min="9473" max="9473" width="31.5703125" style="86" customWidth="1"/>
    <col min="9474" max="9474" width="13.85546875" style="86" customWidth="1"/>
    <col min="9475" max="9475" width="19.140625" style="86" customWidth="1"/>
    <col min="9476" max="9476" width="17.5703125" style="86" customWidth="1"/>
    <col min="9477" max="9477" width="14.7109375" style="86" customWidth="1"/>
    <col min="9478" max="9727" width="9.140625" style="86"/>
    <col min="9728" max="9728" width="8.7109375" style="86" customWidth="1"/>
    <col min="9729" max="9729" width="31.5703125" style="86" customWidth="1"/>
    <col min="9730" max="9730" width="13.85546875" style="86" customWidth="1"/>
    <col min="9731" max="9731" width="19.140625" style="86" customWidth="1"/>
    <col min="9732" max="9732" width="17.5703125" style="86" customWidth="1"/>
    <col min="9733" max="9733" width="14.7109375" style="86" customWidth="1"/>
    <col min="9734" max="9983" width="9.140625" style="86"/>
    <col min="9984" max="9984" width="8.7109375" style="86" customWidth="1"/>
    <col min="9985" max="9985" width="31.5703125" style="86" customWidth="1"/>
    <col min="9986" max="9986" width="13.85546875" style="86" customWidth="1"/>
    <col min="9987" max="9987" width="19.140625" style="86" customWidth="1"/>
    <col min="9988" max="9988" width="17.5703125" style="86" customWidth="1"/>
    <col min="9989" max="9989" width="14.7109375" style="86" customWidth="1"/>
    <col min="9990" max="10239" width="9.140625" style="86"/>
    <col min="10240" max="10240" width="8.7109375" style="86" customWidth="1"/>
    <col min="10241" max="10241" width="31.5703125" style="86" customWidth="1"/>
    <col min="10242" max="10242" width="13.85546875" style="86" customWidth="1"/>
    <col min="10243" max="10243" width="19.140625" style="86" customWidth="1"/>
    <col min="10244" max="10244" width="17.5703125" style="86" customWidth="1"/>
    <col min="10245" max="10245" width="14.7109375" style="86" customWidth="1"/>
    <col min="10246" max="10495" width="9.140625" style="86"/>
    <col min="10496" max="10496" width="8.7109375" style="86" customWidth="1"/>
    <col min="10497" max="10497" width="31.5703125" style="86" customWidth="1"/>
    <col min="10498" max="10498" width="13.85546875" style="86" customWidth="1"/>
    <col min="10499" max="10499" width="19.140625" style="86" customWidth="1"/>
    <col min="10500" max="10500" width="17.5703125" style="86" customWidth="1"/>
    <col min="10501" max="10501" width="14.7109375" style="86" customWidth="1"/>
    <col min="10502" max="10751" width="9.140625" style="86"/>
    <col min="10752" max="10752" width="8.7109375" style="86" customWidth="1"/>
    <col min="10753" max="10753" width="31.5703125" style="86" customWidth="1"/>
    <col min="10754" max="10754" width="13.85546875" style="86" customWidth="1"/>
    <col min="10755" max="10755" width="19.140625" style="86" customWidth="1"/>
    <col min="10756" max="10756" width="17.5703125" style="86" customWidth="1"/>
    <col min="10757" max="10757" width="14.7109375" style="86" customWidth="1"/>
    <col min="10758" max="11007" width="9.140625" style="86"/>
    <col min="11008" max="11008" width="8.7109375" style="86" customWidth="1"/>
    <col min="11009" max="11009" width="31.5703125" style="86" customWidth="1"/>
    <col min="11010" max="11010" width="13.85546875" style="86" customWidth="1"/>
    <col min="11011" max="11011" width="19.140625" style="86" customWidth="1"/>
    <col min="11012" max="11012" width="17.5703125" style="86" customWidth="1"/>
    <col min="11013" max="11013" width="14.7109375" style="86" customWidth="1"/>
    <col min="11014" max="11263" width="9.140625" style="86"/>
    <col min="11264" max="11264" width="8.7109375" style="86" customWidth="1"/>
    <col min="11265" max="11265" width="31.5703125" style="86" customWidth="1"/>
    <col min="11266" max="11266" width="13.85546875" style="86" customWidth="1"/>
    <col min="11267" max="11267" width="19.140625" style="86" customWidth="1"/>
    <col min="11268" max="11268" width="17.5703125" style="86" customWidth="1"/>
    <col min="11269" max="11269" width="14.7109375" style="86" customWidth="1"/>
    <col min="11270" max="11519" width="9.140625" style="86"/>
    <col min="11520" max="11520" width="8.7109375" style="86" customWidth="1"/>
    <col min="11521" max="11521" width="31.5703125" style="86" customWidth="1"/>
    <col min="11522" max="11522" width="13.85546875" style="86" customWidth="1"/>
    <col min="11523" max="11523" width="19.140625" style="86" customWidth="1"/>
    <col min="11524" max="11524" width="17.5703125" style="86" customWidth="1"/>
    <col min="11525" max="11525" width="14.7109375" style="86" customWidth="1"/>
    <col min="11526" max="11775" width="9.140625" style="86"/>
    <col min="11776" max="11776" width="8.7109375" style="86" customWidth="1"/>
    <col min="11777" max="11777" width="31.5703125" style="86" customWidth="1"/>
    <col min="11778" max="11778" width="13.85546875" style="86" customWidth="1"/>
    <col min="11779" max="11779" width="19.140625" style="86" customWidth="1"/>
    <col min="11780" max="11780" width="17.5703125" style="86" customWidth="1"/>
    <col min="11781" max="11781" width="14.7109375" style="86" customWidth="1"/>
    <col min="11782" max="12031" width="9.140625" style="86"/>
    <col min="12032" max="12032" width="8.7109375" style="86" customWidth="1"/>
    <col min="12033" max="12033" width="31.5703125" style="86" customWidth="1"/>
    <col min="12034" max="12034" width="13.85546875" style="86" customWidth="1"/>
    <col min="12035" max="12035" width="19.140625" style="86" customWidth="1"/>
    <col min="12036" max="12036" width="17.5703125" style="86" customWidth="1"/>
    <col min="12037" max="12037" width="14.7109375" style="86" customWidth="1"/>
    <col min="12038" max="12287" width="9.140625" style="86"/>
    <col min="12288" max="12288" width="8.7109375" style="86" customWidth="1"/>
    <col min="12289" max="12289" width="31.5703125" style="86" customWidth="1"/>
    <col min="12290" max="12290" width="13.85546875" style="86" customWidth="1"/>
    <col min="12291" max="12291" width="19.140625" style="86" customWidth="1"/>
    <col min="12292" max="12292" width="17.5703125" style="86" customWidth="1"/>
    <col min="12293" max="12293" width="14.7109375" style="86" customWidth="1"/>
    <col min="12294" max="12543" width="9.140625" style="86"/>
    <col min="12544" max="12544" width="8.7109375" style="86" customWidth="1"/>
    <col min="12545" max="12545" width="31.5703125" style="86" customWidth="1"/>
    <col min="12546" max="12546" width="13.85546875" style="86" customWidth="1"/>
    <col min="12547" max="12547" width="19.140625" style="86" customWidth="1"/>
    <col min="12548" max="12548" width="17.5703125" style="86" customWidth="1"/>
    <col min="12549" max="12549" width="14.7109375" style="86" customWidth="1"/>
    <col min="12550" max="12799" width="9.140625" style="86"/>
    <col min="12800" max="12800" width="8.7109375" style="86" customWidth="1"/>
    <col min="12801" max="12801" width="31.5703125" style="86" customWidth="1"/>
    <col min="12802" max="12802" width="13.85546875" style="86" customWidth="1"/>
    <col min="12803" max="12803" width="19.140625" style="86" customWidth="1"/>
    <col min="12804" max="12804" width="17.5703125" style="86" customWidth="1"/>
    <col min="12805" max="12805" width="14.7109375" style="86" customWidth="1"/>
    <col min="12806" max="13055" width="9.140625" style="86"/>
    <col min="13056" max="13056" width="8.7109375" style="86" customWidth="1"/>
    <col min="13057" max="13057" width="31.5703125" style="86" customWidth="1"/>
    <col min="13058" max="13058" width="13.85546875" style="86" customWidth="1"/>
    <col min="13059" max="13059" width="19.140625" style="86" customWidth="1"/>
    <col min="13060" max="13060" width="17.5703125" style="86" customWidth="1"/>
    <col min="13061" max="13061" width="14.7109375" style="86" customWidth="1"/>
    <col min="13062" max="13311" width="9.140625" style="86"/>
    <col min="13312" max="13312" width="8.7109375" style="86" customWidth="1"/>
    <col min="13313" max="13313" width="31.5703125" style="86" customWidth="1"/>
    <col min="13314" max="13314" width="13.85546875" style="86" customWidth="1"/>
    <col min="13315" max="13315" width="19.140625" style="86" customWidth="1"/>
    <col min="13316" max="13316" width="17.5703125" style="86" customWidth="1"/>
    <col min="13317" max="13317" width="14.7109375" style="86" customWidth="1"/>
    <col min="13318" max="13567" width="9.140625" style="86"/>
    <col min="13568" max="13568" width="8.7109375" style="86" customWidth="1"/>
    <col min="13569" max="13569" width="31.5703125" style="86" customWidth="1"/>
    <col min="13570" max="13570" width="13.85546875" style="86" customWidth="1"/>
    <col min="13571" max="13571" width="19.140625" style="86" customWidth="1"/>
    <col min="13572" max="13572" width="17.5703125" style="86" customWidth="1"/>
    <col min="13573" max="13573" width="14.7109375" style="86" customWidth="1"/>
    <col min="13574" max="13823" width="9.140625" style="86"/>
    <col min="13824" max="13824" width="8.7109375" style="86" customWidth="1"/>
    <col min="13825" max="13825" width="31.5703125" style="86" customWidth="1"/>
    <col min="13826" max="13826" width="13.85546875" style="86" customWidth="1"/>
    <col min="13827" max="13827" width="19.140625" style="86" customWidth="1"/>
    <col min="13828" max="13828" width="17.5703125" style="86" customWidth="1"/>
    <col min="13829" max="13829" width="14.7109375" style="86" customWidth="1"/>
    <col min="13830" max="14079" width="9.140625" style="86"/>
    <col min="14080" max="14080" width="8.7109375" style="86" customWidth="1"/>
    <col min="14081" max="14081" width="31.5703125" style="86" customWidth="1"/>
    <col min="14082" max="14082" width="13.85546875" style="86" customWidth="1"/>
    <col min="14083" max="14083" width="19.140625" style="86" customWidth="1"/>
    <col min="14084" max="14084" width="17.5703125" style="86" customWidth="1"/>
    <col min="14085" max="14085" width="14.7109375" style="86" customWidth="1"/>
    <col min="14086" max="14335" width="9.140625" style="86"/>
    <col min="14336" max="14336" width="8.7109375" style="86" customWidth="1"/>
    <col min="14337" max="14337" width="31.5703125" style="86" customWidth="1"/>
    <col min="14338" max="14338" width="13.85546875" style="86" customWidth="1"/>
    <col min="14339" max="14339" width="19.140625" style="86" customWidth="1"/>
    <col min="14340" max="14340" width="17.5703125" style="86" customWidth="1"/>
    <col min="14341" max="14341" width="14.7109375" style="86" customWidth="1"/>
    <col min="14342" max="14591" width="9.140625" style="86"/>
    <col min="14592" max="14592" width="8.7109375" style="86" customWidth="1"/>
    <col min="14593" max="14593" width="31.5703125" style="86" customWidth="1"/>
    <col min="14594" max="14594" width="13.85546875" style="86" customWidth="1"/>
    <col min="14595" max="14595" width="19.140625" style="86" customWidth="1"/>
    <col min="14596" max="14596" width="17.5703125" style="86" customWidth="1"/>
    <col min="14597" max="14597" width="14.7109375" style="86" customWidth="1"/>
    <col min="14598" max="14847" width="9.140625" style="86"/>
    <col min="14848" max="14848" width="8.7109375" style="86" customWidth="1"/>
    <col min="14849" max="14849" width="31.5703125" style="86" customWidth="1"/>
    <col min="14850" max="14850" width="13.85546875" style="86" customWidth="1"/>
    <col min="14851" max="14851" width="19.140625" style="86" customWidth="1"/>
    <col min="14852" max="14852" width="17.5703125" style="86" customWidth="1"/>
    <col min="14853" max="14853" width="14.7109375" style="86" customWidth="1"/>
    <col min="14854" max="15103" width="9.140625" style="86"/>
    <col min="15104" max="15104" width="8.7109375" style="86" customWidth="1"/>
    <col min="15105" max="15105" width="31.5703125" style="86" customWidth="1"/>
    <col min="15106" max="15106" width="13.85546875" style="86" customWidth="1"/>
    <col min="15107" max="15107" width="19.140625" style="86" customWidth="1"/>
    <col min="15108" max="15108" width="17.5703125" style="86" customWidth="1"/>
    <col min="15109" max="15109" width="14.7109375" style="86" customWidth="1"/>
    <col min="15110" max="15359" width="9.140625" style="86"/>
    <col min="15360" max="15360" width="8.7109375" style="86" customWidth="1"/>
    <col min="15361" max="15361" width="31.5703125" style="86" customWidth="1"/>
    <col min="15362" max="15362" width="13.85546875" style="86" customWidth="1"/>
    <col min="15363" max="15363" width="19.140625" style="86" customWidth="1"/>
    <col min="15364" max="15364" width="17.5703125" style="86" customWidth="1"/>
    <col min="15365" max="15365" width="14.7109375" style="86" customWidth="1"/>
    <col min="15366" max="15615" width="9.140625" style="86"/>
    <col min="15616" max="15616" width="8.7109375" style="86" customWidth="1"/>
    <col min="15617" max="15617" width="31.5703125" style="86" customWidth="1"/>
    <col min="15618" max="15618" width="13.85546875" style="86" customWidth="1"/>
    <col min="15619" max="15619" width="19.140625" style="86" customWidth="1"/>
    <col min="15620" max="15620" width="17.5703125" style="86" customWidth="1"/>
    <col min="15621" max="15621" width="14.7109375" style="86" customWidth="1"/>
    <col min="15622" max="15871" width="9.140625" style="86"/>
    <col min="15872" max="15872" width="8.7109375" style="86" customWidth="1"/>
    <col min="15873" max="15873" width="31.5703125" style="86" customWidth="1"/>
    <col min="15874" max="15874" width="13.85546875" style="86" customWidth="1"/>
    <col min="15875" max="15875" width="19.140625" style="86" customWidth="1"/>
    <col min="15876" max="15876" width="17.5703125" style="86" customWidth="1"/>
    <col min="15877" max="15877" width="14.7109375" style="86" customWidth="1"/>
    <col min="15878" max="16127" width="9.140625" style="86"/>
    <col min="16128" max="16128" width="8.7109375" style="86" customWidth="1"/>
    <col min="16129" max="16129" width="31.5703125" style="86" customWidth="1"/>
    <col min="16130" max="16130" width="13.85546875" style="86" customWidth="1"/>
    <col min="16131" max="16131" width="19.140625" style="86" customWidth="1"/>
    <col min="16132" max="16132" width="17.5703125" style="86" customWidth="1"/>
    <col min="16133" max="16133" width="14.7109375" style="86" customWidth="1"/>
    <col min="16134" max="16384" width="9.140625" style="86"/>
  </cols>
  <sheetData>
    <row r="1" spans="1:5" ht="23.25" customHeight="1" x14ac:dyDescent="0.25">
      <c r="E1" s="128"/>
    </row>
    <row r="2" spans="1:5" x14ac:dyDescent="0.25">
      <c r="A2" s="86" t="s">
        <v>222</v>
      </c>
    </row>
    <row r="3" spans="1:5" ht="15.75" customHeight="1" x14ac:dyDescent="0.25">
      <c r="B3" s="119" t="s">
        <v>281</v>
      </c>
    </row>
    <row r="4" spans="1:5" x14ac:dyDescent="0.25">
      <c r="B4" s="119" t="s">
        <v>223</v>
      </c>
      <c r="C4" s="119"/>
      <c r="D4" s="119"/>
    </row>
    <row r="5" spans="1:5" x14ac:dyDescent="0.25">
      <c r="B5" s="119" t="s">
        <v>224</v>
      </c>
      <c r="C5" s="119"/>
      <c r="D5" s="119"/>
    </row>
    <row r="6" spans="1:5" ht="26.25" customHeight="1" x14ac:dyDescent="0.25">
      <c r="A6" s="118" t="s">
        <v>225</v>
      </c>
      <c r="E6" s="119" t="s">
        <v>226</v>
      </c>
    </row>
    <row r="8" spans="1:5" ht="28.5" customHeight="1" x14ac:dyDescent="0.25">
      <c r="A8" s="217" t="s">
        <v>280</v>
      </c>
      <c r="B8" s="217"/>
      <c r="C8" s="217"/>
      <c r="D8" s="217"/>
      <c r="E8" s="217"/>
    </row>
    <row r="9" spans="1:5" ht="27.75" customHeight="1" x14ac:dyDescent="0.25">
      <c r="A9" s="217" t="s">
        <v>227</v>
      </c>
      <c r="B9" s="217"/>
      <c r="C9" s="217"/>
      <c r="D9" s="217"/>
      <c r="E9" s="217"/>
    </row>
    <row r="10" spans="1:5" ht="30" customHeight="1" x14ac:dyDescent="0.25">
      <c r="A10" s="217" t="s">
        <v>228</v>
      </c>
      <c r="B10" s="217"/>
      <c r="C10" s="217"/>
      <c r="D10" s="217"/>
      <c r="E10" s="217"/>
    </row>
    <row r="11" spans="1:5" ht="30" customHeight="1" x14ac:dyDescent="0.25">
      <c r="A11" s="217" t="s">
        <v>229</v>
      </c>
      <c r="B11" s="217"/>
      <c r="C11" s="217"/>
      <c r="D11" s="217"/>
      <c r="E11" s="217"/>
    </row>
    <row r="12" spans="1:5" ht="29.25" customHeight="1" x14ac:dyDescent="0.25">
      <c r="A12" s="217" t="s">
        <v>230</v>
      </c>
      <c r="B12" s="217"/>
      <c r="C12" s="217"/>
      <c r="D12" s="217"/>
      <c r="E12" s="217"/>
    </row>
    <row r="13" spans="1:5" ht="28.5" customHeight="1" x14ac:dyDescent="0.25">
      <c r="A13" s="217" t="s">
        <v>231</v>
      </c>
      <c r="B13" s="217"/>
      <c r="C13" s="217"/>
      <c r="D13" s="217"/>
      <c r="E13" s="217"/>
    </row>
    <row r="14" spans="1:5" ht="15.75" customHeight="1" x14ac:dyDescent="0.25"/>
    <row r="15" spans="1:5" ht="150" x14ac:dyDescent="0.25">
      <c r="A15" s="122" t="s">
        <v>2</v>
      </c>
      <c r="B15" s="123" t="s">
        <v>233</v>
      </c>
      <c r="C15" s="123" t="s">
        <v>0</v>
      </c>
      <c r="D15" s="123" t="s">
        <v>232</v>
      </c>
      <c r="E15" s="123" t="s">
        <v>1</v>
      </c>
    </row>
    <row r="16" spans="1:5" s="98" customFormat="1" ht="14.25" x14ac:dyDescent="0.2">
      <c r="A16" s="124" t="s">
        <v>8</v>
      </c>
      <c r="B16" s="129"/>
      <c r="C16" s="129"/>
      <c r="D16" s="129"/>
      <c r="E16" s="129"/>
    </row>
    <row r="17" spans="1:5" x14ac:dyDescent="0.25">
      <c r="A17" s="125" t="s">
        <v>52</v>
      </c>
      <c r="B17" s="130" t="s">
        <v>21</v>
      </c>
      <c r="C17" s="130" t="s">
        <v>11</v>
      </c>
      <c r="D17" s="130">
        <v>0.13</v>
      </c>
      <c r="E17" s="130">
        <v>3846.18</v>
      </c>
    </row>
    <row r="18" spans="1:5" s="98" customFormat="1" ht="28.5" x14ac:dyDescent="0.2">
      <c r="A18" s="124" t="s">
        <v>234</v>
      </c>
      <c r="B18" s="90"/>
      <c r="C18" s="129"/>
      <c r="D18" s="129"/>
      <c r="E18" s="129"/>
    </row>
    <row r="19" spans="1:5" ht="30" x14ac:dyDescent="0.25">
      <c r="A19" s="125" t="s">
        <v>235</v>
      </c>
      <c r="B19" s="130" t="s">
        <v>213</v>
      </c>
      <c r="C19" s="130" t="s">
        <v>12</v>
      </c>
      <c r="D19" s="130">
        <f>E19</f>
        <v>141421.07999999999</v>
      </c>
      <c r="E19" s="130">
        <v>141421.07999999999</v>
      </c>
    </row>
    <row r="20" spans="1:5" x14ac:dyDescent="0.25">
      <c r="A20" s="125" t="s">
        <v>236</v>
      </c>
      <c r="B20" s="130" t="s">
        <v>213</v>
      </c>
      <c r="C20" s="130" t="s">
        <v>12</v>
      </c>
      <c r="D20" s="130">
        <f t="shared" ref="D20:D23" si="0">E20</f>
        <v>1725.99</v>
      </c>
      <c r="E20" s="130">
        <v>1725.99</v>
      </c>
    </row>
    <row r="21" spans="1:5" ht="30" x14ac:dyDescent="0.25">
      <c r="A21" s="125" t="s">
        <v>237</v>
      </c>
      <c r="B21" s="130" t="s">
        <v>22</v>
      </c>
      <c r="C21" s="130" t="s">
        <v>11</v>
      </c>
      <c r="D21" s="130">
        <f t="shared" si="0"/>
        <v>874</v>
      </c>
      <c r="E21" s="130">
        <v>874</v>
      </c>
    </row>
    <row r="22" spans="1:5" s="98" customFormat="1" ht="28.5" x14ac:dyDescent="0.2">
      <c r="A22" s="124" t="s">
        <v>104</v>
      </c>
      <c r="B22" s="129"/>
      <c r="C22" s="129"/>
      <c r="D22" s="130"/>
      <c r="E22" s="129"/>
    </row>
    <row r="23" spans="1:5" ht="30" x14ac:dyDescent="0.25">
      <c r="A23" s="125" t="s">
        <v>168</v>
      </c>
      <c r="B23" s="130" t="s">
        <v>22</v>
      </c>
      <c r="C23" s="130" t="s">
        <v>11</v>
      </c>
      <c r="D23" s="130">
        <f t="shared" si="0"/>
        <v>26804.69</v>
      </c>
      <c r="E23" s="130">
        <v>26804.69</v>
      </c>
    </row>
    <row r="24" spans="1:5" s="98" customFormat="1" ht="28.5" x14ac:dyDescent="0.2">
      <c r="A24" s="124" t="s">
        <v>238</v>
      </c>
      <c r="B24" s="129"/>
      <c r="C24" s="129"/>
      <c r="D24" s="129"/>
      <c r="E24" s="129"/>
    </row>
    <row r="25" spans="1:5" ht="30" x14ac:dyDescent="0.25">
      <c r="A25" s="125" t="s">
        <v>239</v>
      </c>
      <c r="B25" s="130">
        <v>1</v>
      </c>
      <c r="C25" s="130" t="s">
        <v>13</v>
      </c>
      <c r="D25" s="130">
        <f>E25/B25</f>
        <v>303.61</v>
      </c>
      <c r="E25" s="130">
        <v>303.61</v>
      </c>
    </row>
    <row r="26" spans="1:5" ht="45" x14ac:dyDescent="0.25">
      <c r="A26" s="125" t="s">
        <v>240</v>
      </c>
      <c r="B26" s="130">
        <v>1</v>
      </c>
      <c r="C26" s="130" t="s">
        <v>195</v>
      </c>
      <c r="D26" s="130">
        <f t="shared" ref="D26:D79" si="1">E26/B26</f>
        <v>1373.27</v>
      </c>
      <c r="E26" s="130">
        <v>1373.27</v>
      </c>
    </row>
    <row r="27" spans="1:5" ht="30" x14ac:dyDescent="0.25">
      <c r="A27" s="125" t="s">
        <v>241</v>
      </c>
      <c r="B27" s="130">
        <v>1</v>
      </c>
      <c r="C27" s="130" t="s">
        <v>13</v>
      </c>
      <c r="D27" s="130">
        <f t="shared" si="1"/>
        <v>795.25</v>
      </c>
      <c r="E27" s="130">
        <v>795.25</v>
      </c>
    </row>
    <row r="28" spans="1:5" x14ac:dyDescent="0.25">
      <c r="A28" s="125" t="s">
        <v>242</v>
      </c>
      <c r="B28" s="130">
        <v>0.01</v>
      </c>
      <c r="C28" s="130" t="s">
        <v>17</v>
      </c>
      <c r="D28" s="130">
        <f t="shared" si="1"/>
        <v>61478.999999999993</v>
      </c>
      <c r="E28" s="130">
        <v>614.79</v>
      </c>
    </row>
    <row r="29" spans="1:5" s="98" customFormat="1" ht="28.5" x14ac:dyDescent="0.2">
      <c r="A29" s="124" t="s">
        <v>238</v>
      </c>
      <c r="B29" s="129"/>
      <c r="C29" s="129"/>
      <c r="D29" s="130"/>
      <c r="E29" s="129"/>
    </row>
    <row r="30" spans="1:5" x14ac:dyDescent="0.25">
      <c r="A30" s="125" t="s">
        <v>75</v>
      </c>
      <c r="B30" s="130">
        <v>3</v>
      </c>
      <c r="C30" s="130" t="s">
        <v>76</v>
      </c>
      <c r="D30" s="130">
        <f t="shared" si="1"/>
        <v>90.96</v>
      </c>
      <c r="E30" s="130">
        <v>272.88</v>
      </c>
    </row>
    <row r="31" spans="1:5" x14ac:dyDescent="0.25">
      <c r="A31" s="125" t="s">
        <v>176</v>
      </c>
      <c r="B31" s="130">
        <v>0.03</v>
      </c>
      <c r="C31" s="130" t="s">
        <v>72</v>
      </c>
      <c r="D31" s="130">
        <f t="shared" si="1"/>
        <v>27473.333333333336</v>
      </c>
      <c r="E31" s="130">
        <v>824.2</v>
      </c>
    </row>
    <row r="32" spans="1:5" ht="30" x14ac:dyDescent="0.25">
      <c r="A32" s="125" t="s">
        <v>114</v>
      </c>
      <c r="B32" s="130">
        <v>0.1</v>
      </c>
      <c r="C32" s="130" t="s">
        <v>16</v>
      </c>
      <c r="D32" s="130">
        <f t="shared" si="1"/>
        <v>1785.6999999999998</v>
      </c>
      <c r="E32" s="130">
        <v>178.57</v>
      </c>
    </row>
    <row r="33" spans="1:5" ht="30" x14ac:dyDescent="0.25">
      <c r="A33" s="125" t="s">
        <v>243</v>
      </c>
      <c r="B33" s="130">
        <v>2</v>
      </c>
      <c r="C33" s="130" t="s">
        <v>244</v>
      </c>
      <c r="D33" s="130">
        <f t="shared" si="1"/>
        <v>539.28499999999997</v>
      </c>
      <c r="E33" s="130">
        <v>1078.57</v>
      </c>
    </row>
    <row r="34" spans="1:5" ht="30" x14ac:dyDescent="0.25">
      <c r="A34" s="125" t="s">
        <v>245</v>
      </c>
      <c r="B34" s="130">
        <v>0.1</v>
      </c>
      <c r="C34" s="130" t="s">
        <v>16</v>
      </c>
      <c r="D34" s="130">
        <f t="shared" si="1"/>
        <v>1791.3</v>
      </c>
      <c r="E34" s="130">
        <v>179.13</v>
      </c>
    </row>
    <row r="35" spans="1:5" x14ac:dyDescent="0.25">
      <c r="A35" s="125" t="s">
        <v>71</v>
      </c>
      <c r="B35" s="130">
        <v>0.09</v>
      </c>
      <c r="C35" s="130" t="s">
        <v>72</v>
      </c>
      <c r="D35" s="130">
        <f t="shared" si="1"/>
        <v>27220.333333333332</v>
      </c>
      <c r="E35" s="130">
        <v>2449.83</v>
      </c>
    </row>
    <row r="36" spans="1:5" ht="30" x14ac:dyDescent="0.25">
      <c r="A36" s="125" t="s">
        <v>56</v>
      </c>
      <c r="B36" s="130">
        <v>2.9329999999999998</v>
      </c>
      <c r="C36" s="130" t="s">
        <v>16</v>
      </c>
      <c r="D36" s="130">
        <f t="shared" si="1"/>
        <v>1805.199454483464</v>
      </c>
      <c r="E36" s="130">
        <v>5294.65</v>
      </c>
    </row>
    <row r="37" spans="1:5" x14ac:dyDescent="0.25">
      <c r="A37" s="125" t="s">
        <v>90</v>
      </c>
      <c r="B37" s="130">
        <v>0.28999999999999998</v>
      </c>
      <c r="C37" s="130" t="s">
        <v>15</v>
      </c>
      <c r="D37" s="130">
        <f t="shared" si="1"/>
        <v>15728.206896551726</v>
      </c>
      <c r="E37" s="130">
        <v>4561.18</v>
      </c>
    </row>
    <row r="38" spans="1:5" ht="30" x14ac:dyDescent="0.25">
      <c r="A38" s="125" t="s">
        <v>59</v>
      </c>
      <c r="B38" s="130">
        <v>4</v>
      </c>
      <c r="C38" s="130" t="s">
        <v>18</v>
      </c>
      <c r="D38" s="130">
        <f t="shared" si="1"/>
        <v>225.345</v>
      </c>
      <c r="E38" s="130">
        <v>901.38</v>
      </c>
    </row>
    <row r="39" spans="1:5" x14ac:dyDescent="0.25">
      <c r="A39" s="125" t="s">
        <v>77</v>
      </c>
      <c r="B39" s="130">
        <v>3</v>
      </c>
      <c r="C39" s="130" t="s">
        <v>76</v>
      </c>
      <c r="D39" s="130">
        <f t="shared" si="1"/>
        <v>72.843333333333334</v>
      </c>
      <c r="E39" s="130">
        <v>218.53</v>
      </c>
    </row>
    <row r="40" spans="1:5" x14ac:dyDescent="0.25">
      <c r="A40" s="125" t="s">
        <v>246</v>
      </c>
      <c r="B40" s="130">
        <v>1</v>
      </c>
      <c r="C40" s="130" t="s">
        <v>13</v>
      </c>
      <c r="D40" s="130">
        <f t="shared" si="1"/>
        <v>7308.67</v>
      </c>
      <c r="E40" s="130">
        <v>7308.67</v>
      </c>
    </row>
    <row r="41" spans="1:5" x14ac:dyDescent="0.25">
      <c r="A41" s="125" t="s">
        <v>172</v>
      </c>
      <c r="B41" s="130">
        <v>10717</v>
      </c>
      <c r="C41" s="130" t="s">
        <v>173</v>
      </c>
      <c r="D41" s="130">
        <v>1.3064850237939722</v>
      </c>
      <c r="E41" s="130">
        <v>14001.6</v>
      </c>
    </row>
    <row r="42" spans="1:5" x14ac:dyDescent="0.25">
      <c r="A42" s="125" t="s">
        <v>247</v>
      </c>
      <c r="B42" s="130">
        <v>1</v>
      </c>
      <c r="C42" s="130" t="s">
        <v>76</v>
      </c>
      <c r="D42" s="130">
        <f t="shared" si="1"/>
        <v>1679.59</v>
      </c>
      <c r="E42" s="130">
        <v>1679.59</v>
      </c>
    </row>
    <row r="43" spans="1:5" ht="30" x14ac:dyDescent="0.25">
      <c r="A43" s="125" t="s">
        <v>248</v>
      </c>
      <c r="B43" s="130">
        <v>1</v>
      </c>
      <c r="C43" s="130" t="s">
        <v>19</v>
      </c>
      <c r="D43" s="130">
        <f t="shared" si="1"/>
        <v>703.04</v>
      </c>
      <c r="E43" s="130">
        <v>703.04</v>
      </c>
    </row>
    <row r="44" spans="1:5" ht="30" x14ac:dyDescent="0.25">
      <c r="A44" s="125" t="s">
        <v>249</v>
      </c>
      <c r="B44" s="130">
        <v>1</v>
      </c>
      <c r="C44" s="130" t="s">
        <v>19</v>
      </c>
      <c r="D44" s="130">
        <f t="shared" si="1"/>
        <v>610.09</v>
      </c>
      <c r="E44" s="130">
        <v>610.09</v>
      </c>
    </row>
    <row r="45" spans="1:5" x14ac:dyDescent="0.25">
      <c r="A45" s="125" t="s">
        <v>250</v>
      </c>
      <c r="B45" s="130">
        <v>1</v>
      </c>
      <c r="C45" s="130" t="s">
        <v>251</v>
      </c>
      <c r="D45" s="130">
        <f t="shared" si="1"/>
        <v>268.69</v>
      </c>
      <c r="E45" s="130">
        <v>268.69</v>
      </c>
    </row>
    <row r="46" spans="1:5" x14ac:dyDescent="0.25">
      <c r="A46" s="125" t="s">
        <v>62</v>
      </c>
      <c r="B46" s="130">
        <v>32</v>
      </c>
      <c r="C46" s="130" t="s">
        <v>19</v>
      </c>
      <c r="D46" s="130">
        <f t="shared" si="1"/>
        <v>271.23406249999999</v>
      </c>
      <c r="E46" s="130">
        <v>8679.49</v>
      </c>
    </row>
    <row r="47" spans="1:5" s="98" customFormat="1" ht="28.5" x14ac:dyDescent="0.2">
      <c r="A47" s="124" t="s">
        <v>252</v>
      </c>
      <c r="B47" s="129"/>
      <c r="C47" s="129"/>
      <c r="D47" s="130"/>
      <c r="E47" s="129"/>
    </row>
    <row r="48" spans="1:5" x14ac:dyDescent="0.25">
      <c r="A48" s="125" t="s">
        <v>253</v>
      </c>
      <c r="B48" s="130">
        <v>2</v>
      </c>
      <c r="C48" s="130" t="s">
        <v>13</v>
      </c>
      <c r="D48" s="130">
        <f t="shared" si="1"/>
        <v>1283.2</v>
      </c>
      <c r="E48" s="130">
        <v>2566.4</v>
      </c>
    </row>
    <row r="49" spans="1:5" x14ac:dyDescent="0.25">
      <c r="A49" s="125" t="s">
        <v>197</v>
      </c>
      <c r="B49" s="130">
        <v>0.02</v>
      </c>
      <c r="C49" s="130" t="s">
        <v>17</v>
      </c>
      <c r="D49" s="130">
        <f t="shared" si="1"/>
        <v>21652</v>
      </c>
      <c r="E49" s="130">
        <v>433.04</v>
      </c>
    </row>
    <row r="50" spans="1:5" ht="30" x14ac:dyDescent="0.25">
      <c r="A50" s="125" t="s">
        <v>198</v>
      </c>
      <c r="B50" s="130">
        <v>0.5</v>
      </c>
      <c r="C50" s="130" t="s">
        <v>175</v>
      </c>
      <c r="D50" s="130">
        <f t="shared" si="1"/>
        <v>2583.8000000000002</v>
      </c>
      <c r="E50" s="130">
        <v>1291.9000000000001</v>
      </c>
    </row>
    <row r="51" spans="1:5" x14ac:dyDescent="0.25">
      <c r="A51" s="125" t="s">
        <v>254</v>
      </c>
      <c r="B51" s="130">
        <v>7.45</v>
      </c>
      <c r="C51" s="130" t="s">
        <v>255</v>
      </c>
      <c r="D51" s="130">
        <f t="shared" si="1"/>
        <v>116.60671140939597</v>
      </c>
      <c r="E51" s="130">
        <v>868.72</v>
      </c>
    </row>
    <row r="52" spans="1:5" ht="30" x14ac:dyDescent="0.25">
      <c r="A52" s="125" t="s">
        <v>256</v>
      </c>
      <c r="B52" s="130">
        <v>0.04</v>
      </c>
      <c r="C52" s="130" t="s">
        <v>15</v>
      </c>
      <c r="D52" s="130">
        <f t="shared" si="1"/>
        <v>3719.7499999999995</v>
      </c>
      <c r="E52" s="130">
        <v>148.79</v>
      </c>
    </row>
    <row r="53" spans="1:5" x14ac:dyDescent="0.25">
      <c r="A53" s="125" t="s">
        <v>257</v>
      </c>
      <c r="B53" s="130">
        <v>2.3E-2</v>
      </c>
      <c r="C53" s="130" t="s">
        <v>69</v>
      </c>
      <c r="D53" s="130">
        <f t="shared" si="1"/>
        <v>15728.260869565218</v>
      </c>
      <c r="E53" s="130">
        <v>361.75</v>
      </c>
    </row>
    <row r="54" spans="1:5" ht="30" x14ac:dyDescent="0.25">
      <c r="A54" s="125" t="s">
        <v>258</v>
      </c>
      <c r="B54" s="130">
        <v>0.01</v>
      </c>
      <c r="C54" s="130" t="s">
        <v>17</v>
      </c>
      <c r="D54" s="130">
        <f t="shared" si="1"/>
        <v>36080</v>
      </c>
      <c r="E54" s="130">
        <v>360.8</v>
      </c>
    </row>
    <row r="55" spans="1:5" ht="30" x14ac:dyDescent="0.25">
      <c r="A55" s="125" t="s">
        <v>259</v>
      </c>
      <c r="B55" s="130">
        <v>5.0000000000000001E-3</v>
      </c>
      <c r="C55" s="130" t="s">
        <v>69</v>
      </c>
      <c r="D55" s="130">
        <f t="shared" si="1"/>
        <v>29739.999999999996</v>
      </c>
      <c r="E55" s="130">
        <v>148.69999999999999</v>
      </c>
    </row>
    <row r="56" spans="1:5" x14ac:dyDescent="0.25">
      <c r="A56" s="125" t="s">
        <v>260</v>
      </c>
      <c r="B56" s="130">
        <v>2.6</v>
      </c>
      <c r="C56" s="130" t="s">
        <v>12</v>
      </c>
      <c r="D56" s="130">
        <f t="shared" si="1"/>
        <v>486.22692307692307</v>
      </c>
      <c r="E56" s="130">
        <v>1264.19</v>
      </c>
    </row>
    <row r="57" spans="1:5" x14ac:dyDescent="0.25">
      <c r="A57" s="125" t="s">
        <v>94</v>
      </c>
      <c r="B57" s="130">
        <v>0.32</v>
      </c>
      <c r="C57" s="130" t="s">
        <v>17</v>
      </c>
      <c r="D57" s="130">
        <f t="shared" si="1"/>
        <v>4518.875</v>
      </c>
      <c r="E57" s="130">
        <v>1446.04</v>
      </c>
    </row>
    <row r="58" spans="1:5" ht="30" x14ac:dyDescent="0.25">
      <c r="A58" s="125" t="s">
        <v>261</v>
      </c>
      <c r="B58" s="130">
        <v>2</v>
      </c>
      <c r="C58" s="130" t="s">
        <v>13</v>
      </c>
      <c r="D58" s="130">
        <f t="shared" si="1"/>
        <v>337.36500000000001</v>
      </c>
      <c r="E58" s="130">
        <v>674.73</v>
      </c>
    </row>
    <row r="59" spans="1:5" ht="30" x14ac:dyDescent="0.25">
      <c r="A59" s="125" t="s">
        <v>204</v>
      </c>
      <c r="B59" s="130">
        <v>2.1999999999999999E-2</v>
      </c>
      <c r="C59" s="130" t="s">
        <v>15</v>
      </c>
      <c r="D59" s="130">
        <f t="shared" si="1"/>
        <v>49471.363636363632</v>
      </c>
      <c r="E59" s="130">
        <v>1088.3699999999999</v>
      </c>
    </row>
    <row r="60" spans="1:5" x14ac:dyDescent="0.25">
      <c r="A60" s="125" t="s">
        <v>262</v>
      </c>
      <c r="B60" s="130">
        <v>0.01</v>
      </c>
      <c r="C60" s="130" t="s">
        <v>17</v>
      </c>
      <c r="D60" s="130">
        <f t="shared" si="1"/>
        <v>57702</v>
      </c>
      <c r="E60" s="130">
        <v>577.02</v>
      </c>
    </row>
    <row r="61" spans="1:5" x14ac:dyDescent="0.25">
      <c r="A61" s="125" t="s">
        <v>263</v>
      </c>
      <c r="B61" s="130">
        <v>0.01</v>
      </c>
      <c r="C61" s="130" t="s">
        <v>17</v>
      </c>
      <c r="D61" s="130">
        <f t="shared" si="1"/>
        <v>48927</v>
      </c>
      <c r="E61" s="130">
        <v>489.27</v>
      </c>
    </row>
    <row r="62" spans="1:5" x14ac:dyDescent="0.25">
      <c r="A62" s="125" t="s">
        <v>205</v>
      </c>
      <c r="B62" s="130">
        <v>0.02</v>
      </c>
      <c r="C62" s="130" t="s">
        <v>17</v>
      </c>
      <c r="D62" s="130">
        <f t="shared" si="1"/>
        <v>45938.5</v>
      </c>
      <c r="E62" s="130">
        <v>918.77</v>
      </c>
    </row>
    <row r="63" spans="1:5" s="98" customFormat="1" ht="28.5" x14ac:dyDescent="0.2">
      <c r="A63" s="124" t="s">
        <v>252</v>
      </c>
      <c r="B63" s="129"/>
      <c r="C63" s="129"/>
      <c r="D63" s="130"/>
      <c r="E63" s="129"/>
    </row>
    <row r="64" spans="1:5" x14ac:dyDescent="0.25">
      <c r="A64" s="125" t="s">
        <v>174</v>
      </c>
      <c r="B64" s="130">
        <v>0.219</v>
      </c>
      <c r="C64" s="130" t="s">
        <v>175</v>
      </c>
      <c r="D64" s="130">
        <f t="shared" si="1"/>
        <v>1398.6757990867579</v>
      </c>
      <c r="E64" s="130">
        <v>306.31</v>
      </c>
    </row>
    <row r="65" spans="1:5" x14ac:dyDescent="0.25">
      <c r="A65" s="125" t="s">
        <v>264</v>
      </c>
      <c r="B65" s="130">
        <v>0.1</v>
      </c>
      <c r="C65" s="130" t="s">
        <v>265</v>
      </c>
      <c r="D65" s="130">
        <f t="shared" si="1"/>
        <v>1344.1</v>
      </c>
      <c r="E65" s="130">
        <v>134.41</v>
      </c>
    </row>
    <row r="66" spans="1:5" ht="30" x14ac:dyDescent="0.25">
      <c r="A66" s="125" t="s">
        <v>63</v>
      </c>
      <c r="B66" s="130">
        <v>1.4670000000000001</v>
      </c>
      <c r="C66" s="130" t="s">
        <v>16</v>
      </c>
      <c r="D66" s="130">
        <f t="shared" si="1"/>
        <v>1814.2331288343557</v>
      </c>
      <c r="E66" s="130">
        <v>2661.48</v>
      </c>
    </row>
    <row r="67" spans="1:5" ht="30" x14ac:dyDescent="0.25">
      <c r="A67" s="125" t="s">
        <v>85</v>
      </c>
      <c r="B67" s="130">
        <v>1.466</v>
      </c>
      <c r="C67" s="130" t="s">
        <v>16</v>
      </c>
      <c r="D67" s="130">
        <f t="shared" si="1"/>
        <v>1834.2769440654845</v>
      </c>
      <c r="E67" s="130">
        <v>2689.05</v>
      </c>
    </row>
    <row r="68" spans="1:5" x14ac:dyDescent="0.25">
      <c r="A68" s="125" t="s">
        <v>266</v>
      </c>
      <c r="B68" s="130">
        <v>0.28799999999999998</v>
      </c>
      <c r="C68" s="130" t="s">
        <v>175</v>
      </c>
      <c r="D68" s="130">
        <f t="shared" si="1"/>
        <v>609.30555555555554</v>
      </c>
      <c r="E68" s="130">
        <v>175.48</v>
      </c>
    </row>
    <row r="69" spans="1:5" ht="30" x14ac:dyDescent="0.25">
      <c r="A69" s="125" t="s">
        <v>177</v>
      </c>
      <c r="B69" s="130">
        <v>62</v>
      </c>
      <c r="C69" s="130" t="s">
        <v>178</v>
      </c>
      <c r="D69" s="130">
        <f t="shared" si="1"/>
        <v>72.756290322580654</v>
      </c>
      <c r="E69" s="130">
        <v>4510.8900000000003</v>
      </c>
    </row>
    <row r="70" spans="1:5" x14ac:dyDescent="0.25">
      <c r="A70" s="125" t="s">
        <v>93</v>
      </c>
      <c r="B70" s="130">
        <v>2.1999999999999999E-2</v>
      </c>
      <c r="C70" s="130" t="s">
        <v>15</v>
      </c>
      <c r="D70" s="130">
        <f t="shared" si="1"/>
        <v>50879.545454545456</v>
      </c>
      <c r="E70" s="130">
        <v>1119.3499999999999</v>
      </c>
    </row>
    <row r="71" spans="1:5" ht="30" x14ac:dyDescent="0.25">
      <c r="A71" s="125" t="s">
        <v>180</v>
      </c>
      <c r="B71" s="130" t="s">
        <v>278</v>
      </c>
      <c r="C71" s="130" t="s">
        <v>16</v>
      </c>
      <c r="D71" s="130">
        <f>E71</f>
        <v>8294.83</v>
      </c>
      <c r="E71" s="130">
        <v>8294.83</v>
      </c>
    </row>
    <row r="72" spans="1:5" x14ac:dyDescent="0.25">
      <c r="A72" s="125" t="s">
        <v>267</v>
      </c>
      <c r="B72" s="130">
        <v>8</v>
      </c>
      <c r="C72" s="130" t="s">
        <v>268</v>
      </c>
      <c r="D72" s="130">
        <f t="shared" si="1"/>
        <v>228.36250000000001</v>
      </c>
      <c r="E72" s="130">
        <v>1826.9</v>
      </c>
    </row>
    <row r="73" spans="1:5" ht="30" x14ac:dyDescent="0.25">
      <c r="A73" s="125" t="s">
        <v>181</v>
      </c>
      <c r="B73" s="130">
        <v>0.2</v>
      </c>
      <c r="C73" s="130" t="s">
        <v>16</v>
      </c>
      <c r="D73" s="130">
        <f t="shared" si="1"/>
        <v>1968.4999999999998</v>
      </c>
      <c r="E73" s="130">
        <v>393.7</v>
      </c>
    </row>
    <row r="74" spans="1:5" x14ac:dyDescent="0.25">
      <c r="A74" s="125" t="s">
        <v>182</v>
      </c>
      <c r="B74" s="130">
        <v>0.06</v>
      </c>
      <c r="C74" s="130" t="s">
        <v>16</v>
      </c>
      <c r="D74" s="130">
        <f t="shared" si="1"/>
        <v>1966.8333333333335</v>
      </c>
      <c r="E74" s="130">
        <v>118.01</v>
      </c>
    </row>
    <row r="75" spans="1:5" x14ac:dyDescent="0.25">
      <c r="A75" s="125" t="s">
        <v>183</v>
      </c>
      <c r="B75" s="130">
        <v>0.1</v>
      </c>
      <c r="C75" s="130" t="s">
        <v>15</v>
      </c>
      <c r="D75" s="130">
        <f t="shared" si="1"/>
        <v>11832.3</v>
      </c>
      <c r="E75" s="130">
        <v>1183.23</v>
      </c>
    </row>
    <row r="76" spans="1:5" x14ac:dyDescent="0.25">
      <c r="A76" s="125" t="s">
        <v>184</v>
      </c>
      <c r="B76" s="130">
        <v>0.01</v>
      </c>
      <c r="C76" s="130" t="s">
        <v>185</v>
      </c>
      <c r="D76" s="130">
        <f t="shared" si="1"/>
        <v>26411</v>
      </c>
      <c r="E76" s="130">
        <v>264.11</v>
      </c>
    </row>
    <row r="77" spans="1:5" ht="30" x14ac:dyDescent="0.25">
      <c r="A77" s="125" t="s">
        <v>186</v>
      </c>
      <c r="B77" s="130">
        <v>0.03</v>
      </c>
      <c r="C77" s="130" t="s">
        <v>17</v>
      </c>
      <c r="D77" s="130">
        <f t="shared" si="1"/>
        <v>30334.333333333332</v>
      </c>
      <c r="E77" s="130">
        <v>910.03</v>
      </c>
    </row>
    <row r="78" spans="1:5" x14ac:dyDescent="0.25">
      <c r="A78" s="125" t="s">
        <v>269</v>
      </c>
      <c r="B78" s="130">
        <v>2.3E-2</v>
      </c>
      <c r="C78" s="130" t="s">
        <v>69</v>
      </c>
      <c r="D78" s="130">
        <f t="shared" si="1"/>
        <v>11147.391304347826</v>
      </c>
      <c r="E78" s="130">
        <v>256.39</v>
      </c>
    </row>
    <row r="79" spans="1:5" ht="30" x14ac:dyDescent="0.25">
      <c r="A79" s="125" t="s">
        <v>270</v>
      </c>
      <c r="B79" s="130">
        <v>0.01</v>
      </c>
      <c r="C79" s="130" t="s">
        <v>17</v>
      </c>
      <c r="D79" s="130">
        <f t="shared" si="1"/>
        <v>46783</v>
      </c>
      <c r="E79" s="130">
        <v>467.83</v>
      </c>
    </row>
    <row r="80" spans="1:5" s="98" customFormat="1" ht="28.5" x14ac:dyDescent="0.2">
      <c r="A80" s="124" t="s">
        <v>80</v>
      </c>
      <c r="B80" s="129"/>
      <c r="C80" s="129"/>
      <c r="D80" s="129"/>
      <c r="E80" s="129"/>
    </row>
    <row r="81" spans="1:5" ht="30" x14ac:dyDescent="0.25">
      <c r="A81" s="125" t="s">
        <v>81</v>
      </c>
      <c r="B81" s="130" t="s">
        <v>212</v>
      </c>
      <c r="C81" s="130" t="s">
        <v>11</v>
      </c>
      <c r="D81" s="130">
        <f>E81</f>
        <v>6533.8</v>
      </c>
      <c r="E81" s="130">
        <v>6533.8</v>
      </c>
    </row>
    <row r="82" spans="1:5" s="98" customFormat="1" x14ac:dyDescent="0.2">
      <c r="A82" s="124" t="s">
        <v>98</v>
      </c>
      <c r="B82" s="129"/>
      <c r="C82" s="129"/>
      <c r="D82" s="130"/>
      <c r="E82" s="129"/>
    </row>
    <row r="83" spans="1:5" x14ac:dyDescent="0.25">
      <c r="A83" s="125" t="s">
        <v>126</v>
      </c>
      <c r="B83" s="130" t="s">
        <v>212</v>
      </c>
      <c r="C83" s="130" t="s">
        <v>11</v>
      </c>
      <c r="D83" s="130">
        <f t="shared" ref="D83:D88" si="2">E83</f>
        <v>21600</v>
      </c>
      <c r="E83" s="130">
        <v>21600</v>
      </c>
    </row>
    <row r="84" spans="1:5" s="98" customFormat="1" ht="28.5" x14ac:dyDescent="0.2">
      <c r="A84" s="124" t="s">
        <v>78</v>
      </c>
      <c r="B84" s="129"/>
      <c r="C84" s="129"/>
      <c r="D84" s="130"/>
      <c r="E84" s="129"/>
    </row>
    <row r="85" spans="1:5" x14ac:dyDescent="0.25">
      <c r="A85" s="125" t="s">
        <v>79</v>
      </c>
      <c r="B85" s="130" t="s">
        <v>22</v>
      </c>
      <c r="C85" s="130" t="s">
        <v>11</v>
      </c>
      <c r="D85" s="130">
        <f t="shared" si="2"/>
        <v>4405.88</v>
      </c>
      <c r="E85" s="130">
        <v>4405.88</v>
      </c>
    </row>
    <row r="86" spans="1:5" s="98" customFormat="1" x14ac:dyDescent="0.2">
      <c r="A86" s="124" t="s">
        <v>271</v>
      </c>
      <c r="B86" s="129"/>
      <c r="C86" s="129"/>
      <c r="D86" s="130"/>
      <c r="E86" s="129"/>
    </row>
    <row r="87" spans="1:5" x14ac:dyDescent="0.25">
      <c r="A87" s="125" t="s">
        <v>272</v>
      </c>
      <c r="B87" s="130" t="s">
        <v>279</v>
      </c>
      <c r="C87" s="130" t="s">
        <v>13</v>
      </c>
      <c r="D87" s="130">
        <f t="shared" si="2"/>
        <v>105635</v>
      </c>
      <c r="E87" s="130">
        <v>105635</v>
      </c>
    </row>
    <row r="88" spans="1:5" x14ac:dyDescent="0.25">
      <c r="A88" s="125" t="s">
        <v>273</v>
      </c>
      <c r="B88" s="130" t="s">
        <v>279</v>
      </c>
      <c r="C88" s="130" t="s">
        <v>13</v>
      </c>
      <c r="D88" s="130">
        <f t="shared" si="2"/>
        <v>25512.84</v>
      </c>
      <c r="E88" s="130">
        <v>25512.84</v>
      </c>
    </row>
    <row r="89" spans="1:5" s="1" customFormat="1" ht="14.25" x14ac:dyDescent="0.2">
      <c r="A89" s="39" t="s">
        <v>10</v>
      </c>
      <c r="B89" s="88"/>
      <c r="C89" s="88"/>
      <c r="D89" s="89"/>
      <c r="E89" s="88"/>
    </row>
    <row r="90" spans="1:5" s="1" customFormat="1" x14ac:dyDescent="0.2">
      <c r="A90" s="43" t="s">
        <v>66</v>
      </c>
      <c r="B90" s="90" t="s">
        <v>21</v>
      </c>
      <c r="C90" s="90" t="s">
        <v>11</v>
      </c>
      <c r="D90" s="91">
        <f>E90</f>
        <v>42860.696000000011</v>
      </c>
      <c r="E90" s="92">
        <f>SUM(E16:E88)*10%</f>
        <v>42860.696000000011</v>
      </c>
    </row>
    <row r="91" spans="1:5" s="98" customFormat="1" ht="14.25" x14ac:dyDescent="0.2">
      <c r="A91" s="126" t="s">
        <v>24</v>
      </c>
      <c r="B91" s="131"/>
      <c r="C91" s="131"/>
      <c r="D91" s="132"/>
      <c r="E91" s="131">
        <f>SUM(E16:E90)</f>
        <v>471467.65600000008</v>
      </c>
    </row>
    <row r="94" spans="1:5" ht="39.75" customHeight="1" x14ac:dyDescent="0.25">
      <c r="A94" s="217" t="s">
        <v>283</v>
      </c>
      <c r="B94" s="217"/>
      <c r="C94" s="217"/>
      <c r="D94" s="217"/>
      <c r="E94" s="217"/>
    </row>
    <row r="95" spans="1:5" ht="27.75" customHeight="1" x14ac:dyDescent="0.25">
      <c r="A95" s="217" t="s">
        <v>274</v>
      </c>
      <c r="B95" s="217"/>
      <c r="C95" s="217"/>
      <c r="D95" s="217"/>
      <c r="E95" s="217"/>
    </row>
    <row r="96" spans="1:5" ht="24" customHeight="1" x14ac:dyDescent="0.25">
      <c r="A96" s="217" t="s">
        <v>275</v>
      </c>
      <c r="B96" s="217"/>
      <c r="C96" s="217"/>
      <c r="D96" s="217"/>
      <c r="E96" s="217"/>
    </row>
    <row r="97" spans="1:5" ht="30.75" customHeight="1" x14ac:dyDescent="0.25">
      <c r="A97" s="217" t="s">
        <v>276</v>
      </c>
      <c r="B97" s="217"/>
      <c r="C97" s="217"/>
      <c r="D97" s="217"/>
      <c r="E97" s="217"/>
    </row>
    <row r="99" spans="1:5" ht="24.75" customHeight="1" x14ac:dyDescent="0.25"/>
    <row r="100" spans="1:5" ht="18.75" customHeight="1" x14ac:dyDescent="0.25">
      <c r="A100" s="120" t="s">
        <v>284</v>
      </c>
    </row>
    <row r="101" spans="1:5" ht="15.75" customHeight="1" x14ac:dyDescent="0.25">
      <c r="A101" s="121" t="s">
        <v>282</v>
      </c>
    </row>
    <row r="102" spans="1:5" ht="10.5" customHeight="1" x14ac:dyDescent="0.25">
      <c r="B102" s="119"/>
      <c r="D102" s="119" t="s">
        <v>26</v>
      </c>
    </row>
    <row r="104" spans="1:5" x14ac:dyDescent="0.25">
      <c r="A104" s="120" t="s">
        <v>277</v>
      </c>
    </row>
    <row r="105" spans="1:5" ht="10.5" customHeight="1" x14ac:dyDescent="0.25">
      <c r="B105" s="119"/>
      <c r="D105" s="119" t="s">
        <v>26</v>
      </c>
    </row>
    <row r="106" spans="1:5" ht="11.25" customHeight="1" x14ac:dyDescent="0.25"/>
  </sheetData>
  <mergeCells count="10">
    <mergeCell ref="A96:E96"/>
    <mergeCell ref="A97:E97"/>
    <mergeCell ref="A94:E94"/>
    <mergeCell ref="A95:E95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6" zoomScaleNormal="100" workbookViewId="0">
      <selection activeCell="F22" sqref="F22"/>
    </sheetView>
  </sheetViews>
  <sheetFormatPr defaultColWidth="9.140625" defaultRowHeight="15" x14ac:dyDescent="0.25"/>
  <cols>
    <col min="1" max="1" width="12.5703125" style="84" customWidth="1"/>
    <col min="2" max="2" width="14.5703125" style="84" customWidth="1"/>
    <col min="3" max="3" width="19.5703125" style="84" customWidth="1"/>
    <col min="4" max="4" width="14.42578125" style="84" customWidth="1"/>
    <col min="5" max="5" width="18.28515625" style="84" customWidth="1"/>
    <col min="6" max="6" width="16.28515625" style="84" customWidth="1"/>
    <col min="7" max="16384" width="9.140625" style="84"/>
  </cols>
  <sheetData>
    <row r="1" spans="1:19" s="55" customFormat="1" ht="35.25" customHeight="1" x14ac:dyDescent="0.3">
      <c r="A1" s="208" t="s">
        <v>285</v>
      </c>
      <c r="B1" s="208"/>
      <c r="C1" s="208"/>
      <c r="D1" s="208"/>
      <c r="E1" s="208"/>
      <c r="F1" s="208"/>
    </row>
    <row r="2" spans="1:19" s="55" customFormat="1" x14ac:dyDescent="0.25">
      <c r="A2" s="56"/>
      <c r="B2" s="56"/>
      <c r="C2" s="56"/>
      <c r="D2" s="56"/>
      <c r="E2" s="56"/>
      <c r="F2" s="56"/>
    </row>
    <row r="3" spans="1:19" s="55" customFormat="1" ht="19.5" customHeight="1" x14ac:dyDescent="0.25">
      <c r="A3" s="57" t="s">
        <v>286</v>
      </c>
      <c r="B3" s="57"/>
      <c r="C3" s="57"/>
      <c r="D3" s="57"/>
      <c r="E3" s="57"/>
      <c r="F3" s="58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4" spans="1:19" s="55" customFormat="1" ht="19.5" customHeight="1" x14ac:dyDescent="0.25">
      <c r="A4" s="57"/>
      <c r="B4" s="57"/>
      <c r="C4" s="57"/>
      <c r="D4" s="57"/>
      <c r="E4" s="57"/>
      <c r="F4" s="58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</row>
    <row r="5" spans="1:19" s="55" customFormat="1" ht="36.75" customHeight="1" x14ac:dyDescent="0.25">
      <c r="A5" s="209" t="s">
        <v>137</v>
      </c>
      <c r="B5" s="209"/>
      <c r="C5" s="209"/>
      <c r="D5" s="209"/>
      <c r="E5" s="209"/>
      <c r="F5" s="209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</row>
    <row r="6" spans="1:19" s="69" customFormat="1" ht="27.75" customHeight="1" x14ac:dyDescent="0.25">
      <c r="A6" s="103" t="s">
        <v>138</v>
      </c>
      <c r="B6" s="103">
        <v>4</v>
      </c>
      <c r="C6" s="103" t="s">
        <v>139</v>
      </c>
      <c r="D6" s="117">
        <v>1735.2</v>
      </c>
      <c r="E6" s="103" t="s">
        <v>140</v>
      </c>
      <c r="F6" s="105">
        <v>1257.2</v>
      </c>
      <c r="G6" s="60"/>
      <c r="H6" s="62"/>
      <c r="I6" s="63"/>
      <c r="J6" s="64"/>
      <c r="K6" s="133"/>
      <c r="L6" s="66"/>
      <c r="M6" s="66"/>
      <c r="N6" s="66"/>
      <c r="O6" s="66"/>
      <c r="P6" s="67"/>
      <c r="Q6" s="210"/>
      <c r="R6" s="211"/>
      <c r="S6" s="68"/>
    </row>
    <row r="7" spans="1:19" s="71" customFormat="1" ht="32.25" customHeight="1" x14ac:dyDescent="0.25">
      <c r="A7" s="103" t="s">
        <v>141</v>
      </c>
      <c r="B7" s="103">
        <v>3</v>
      </c>
      <c r="C7" s="103" t="s">
        <v>142</v>
      </c>
      <c r="D7" s="117">
        <f>443.7+286.6</f>
        <v>730.3</v>
      </c>
      <c r="E7" s="103" t="s">
        <v>143</v>
      </c>
      <c r="F7" s="105">
        <v>838.1</v>
      </c>
      <c r="G7" s="60"/>
      <c r="H7" s="62"/>
      <c r="I7" s="63"/>
      <c r="J7" s="64"/>
      <c r="K7" s="133"/>
      <c r="L7" s="66"/>
      <c r="M7" s="66"/>
      <c r="N7" s="66"/>
      <c r="O7" s="66"/>
      <c r="P7" s="67"/>
      <c r="Q7" s="210"/>
      <c r="R7" s="212"/>
      <c r="S7" s="70"/>
    </row>
    <row r="8" spans="1:19" s="71" customFormat="1" ht="51" customHeight="1" x14ac:dyDescent="0.25">
      <c r="A8" s="103" t="s">
        <v>144</v>
      </c>
      <c r="B8" s="103">
        <v>34</v>
      </c>
      <c r="C8" s="103" t="s">
        <v>145</v>
      </c>
      <c r="D8" s="105">
        <v>238.6</v>
      </c>
      <c r="E8" s="103" t="s">
        <v>146</v>
      </c>
      <c r="F8" s="105">
        <v>390.7</v>
      </c>
      <c r="G8" s="60"/>
      <c r="H8" s="62"/>
      <c r="I8" s="63"/>
      <c r="J8" s="64"/>
      <c r="K8" s="133"/>
      <c r="L8" s="66"/>
      <c r="M8" s="66"/>
      <c r="N8" s="66"/>
      <c r="O8" s="66"/>
      <c r="P8" s="67"/>
      <c r="Q8" s="210"/>
      <c r="R8" s="211"/>
      <c r="S8" s="70"/>
    </row>
    <row r="9" spans="1:19" s="71" customFormat="1" ht="33.75" customHeight="1" x14ac:dyDescent="0.25">
      <c r="A9" s="61"/>
      <c r="B9" s="64"/>
      <c r="C9" s="61"/>
      <c r="D9" s="72"/>
      <c r="E9" s="64"/>
      <c r="F9" s="73"/>
      <c r="G9" s="60"/>
      <c r="H9" s="62"/>
      <c r="I9" s="63"/>
      <c r="J9" s="64"/>
      <c r="K9" s="133"/>
      <c r="L9" s="66"/>
      <c r="M9" s="66"/>
      <c r="N9" s="66"/>
      <c r="O9" s="66"/>
      <c r="P9" s="60"/>
      <c r="Q9" s="133"/>
      <c r="R9" s="134"/>
      <c r="S9" s="60"/>
    </row>
    <row r="10" spans="1:19" s="77" customFormat="1" ht="15" customHeight="1" thickBot="1" x14ac:dyDescent="0.3">
      <c r="A10" s="75"/>
      <c r="B10" s="75"/>
      <c r="C10" s="75"/>
      <c r="D10" s="75"/>
      <c r="E10" s="75"/>
      <c r="F10" s="13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</row>
    <row r="11" spans="1:19" s="77" customFormat="1" ht="30" customHeight="1" x14ac:dyDescent="0.25">
      <c r="A11" s="205" t="s">
        <v>147</v>
      </c>
      <c r="B11" s="206"/>
      <c r="C11" s="206"/>
      <c r="D11" s="206"/>
      <c r="E11" s="207"/>
      <c r="F11" s="78" t="s">
        <v>148</v>
      </c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</row>
    <row r="12" spans="1:19" s="111" customFormat="1" ht="30" customHeight="1" x14ac:dyDescent="0.25">
      <c r="A12" s="195" t="s">
        <v>150</v>
      </c>
      <c r="B12" s="196"/>
      <c r="C12" s="196"/>
      <c r="D12" s="196"/>
      <c r="E12" s="197"/>
      <c r="F12" s="109">
        <v>56723.84600000002</v>
      </c>
      <c r="G12" s="110"/>
    </row>
    <row r="13" spans="1:19" s="111" customFormat="1" ht="30" customHeight="1" x14ac:dyDescent="0.25">
      <c r="A13" s="195" t="s">
        <v>151</v>
      </c>
      <c r="B13" s="196"/>
      <c r="C13" s="196"/>
      <c r="D13" s="196"/>
      <c r="E13" s="197"/>
      <c r="F13" s="109">
        <v>158358.11999999994</v>
      </c>
    </row>
    <row r="14" spans="1:19" s="111" customFormat="1" ht="30" customHeight="1" x14ac:dyDescent="0.25">
      <c r="A14" s="195" t="s">
        <v>152</v>
      </c>
      <c r="B14" s="196"/>
      <c r="C14" s="196"/>
      <c r="D14" s="196"/>
      <c r="E14" s="197"/>
      <c r="F14" s="112">
        <f>SUM(F15:F17)</f>
        <v>418553.34</v>
      </c>
    </row>
    <row r="15" spans="1:19" s="77" customFormat="1" ht="28.5" customHeight="1" x14ac:dyDescent="0.25">
      <c r="A15" s="202" t="s">
        <v>153</v>
      </c>
      <c r="B15" s="203"/>
      <c r="C15" s="203"/>
      <c r="D15" s="203"/>
      <c r="E15" s="204"/>
      <c r="F15" s="80">
        <f>290614.08+3600</f>
        <v>294214.08</v>
      </c>
    </row>
    <row r="16" spans="1:19" s="77" customFormat="1" ht="24.75" customHeight="1" x14ac:dyDescent="0.25">
      <c r="A16" s="202" t="s">
        <v>154</v>
      </c>
      <c r="B16" s="203"/>
      <c r="C16" s="203"/>
      <c r="D16" s="203"/>
      <c r="E16" s="204"/>
      <c r="F16" s="80">
        <v>112999.26</v>
      </c>
    </row>
    <row r="17" spans="1:19" s="77" customFormat="1" ht="30" customHeight="1" x14ac:dyDescent="0.25">
      <c r="A17" s="202" t="s">
        <v>155</v>
      </c>
      <c r="B17" s="203"/>
      <c r="C17" s="203"/>
      <c r="D17" s="203"/>
      <c r="E17" s="204"/>
      <c r="F17" s="80">
        <v>11340</v>
      </c>
    </row>
    <row r="18" spans="1:19" s="111" customFormat="1" ht="30" customHeight="1" x14ac:dyDescent="0.25">
      <c r="A18" s="195" t="s">
        <v>156</v>
      </c>
      <c r="B18" s="196"/>
      <c r="C18" s="196"/>
      <c r="D18" s="196"/>
      <c r="E18" s="197"/>
      <c r="F18" s="112">
        <f>SUM(F19:F21)</f>
        <v>445614.83</v>
      </c>
    </row>
    <row r="19" spans="1:19" s="77" customFormat="1" ht="30" customHeight="1" x14ac:dyDescent="0.25">
      <c r="A19" s="202" t="s">
        <v>153</v>
      </c>
      <c r="B19" s="203"/>
      <c r="C19" s="203"/>
      <c r="D19" s="203"/>
      <c r="E19" s="204"/>
      <c r="F19" s="80">
        <f>305852.9+3600</f>
        <v>309452.90000000002</v>
      </c>
    </row>
    <row r="20" spans="1:19" s="77" customFormat="1" ht="30" customHeight="1" x14ac:dyDescent="0.25">
      <c r="A20" s="202" t="s">
        <v>154</v>
      </c>
      <c r="B20" s="203"/>
      <c r="C20" s="203"/>
      <c r="D20" s="203"/>
      <c r="E20" s="204"/>
      <c r="F20" s="80">
        <v>125655.93</v>
      </c>
    </row>
    <row r="21" spans="1:19" s="81" customFormat="1" ht="30" customHeight="1" x14ac:dyDescent="0.2">
      <c r="A21" s="202" t="s">
        <v>155</v>
      </c>
      <c r="B21" s="203"/>
      <c r="C21" s="203"/>
      <c r="D21" s="203"/>
      <c r="E21" s="204"/>
      <c r="F21" s="80">
        <v>10506</v>
      </c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</row>
    <row r="22" spans="1:19" s="113" customFormat="1" ht="30" customHeight="1" x14ac:dyDescent="0.25">
      <c r="A22" s="195" t="s">
        <v>157</v>
      </c>
      <c r="B22" s="196"/>
      <c r="C22" s="196"/>
      <c r="D22" s="196"/>
      <c r="E22" s="197"/>
      <c r="F22" s="112">
        <f>F12+F18</f>
        <v>502338.67600000004</v>
      </c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1"/>
    </row>
    <row r="23" spans="1:19" s="113" customFormat="1" ht="30" customHeight="1" x14ac:dyDescent="0.25">
      <c r="A23" s="195" t="s">
        <v>158</v>
      </c>
      <c r="B23" s="196"/>
      <c r="C23" s="196"/>
      <c r="D23" s="196"/>
      <c r="E23" s="197"/>
      <c r="F23" s="112">
        <f>Лист1!E84</f>
        <v>437450.71699999995</v>
      </c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</row>
    <row r="24" spans="1:19" s="113" customFormat="1" ht="30" customHeight="1" x14ac:dyDescent="0.25">
      <c r="A24" s="195" t="s">
        <v>287</v>
      </c>
      <c r="B24" s="196"/>
      <c r="C24" s="196"/>
      <c r="D24" s="196"/>
      <c r="E24" s="197"/>
      <c r="F24" s="112">
        <f>F22-F23</f>
        <v>64887.95900000009</v>
      </c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</row>
    <row r="25" spans="1:19" s="113" customFormat="1" ht="30" customHeight="1" x14ac:dyDescent="0.25">
      <c r="A25" s="195" t="s">
        <v>160</v>
      </c>
      <c r="B25" s="196"/>
      <c r="C25" s="196"/>
      <c r="D25" s="196"/>
      <c r="E25" s="197"/>
      <c r="F25" s="109">
        <f>F13+F14-F18</f>
        <v>131296.62999999995</v>
      </c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</row>
    <row r="26" spans="1:19" s="81" customFormat="1" ht="11.45" customHeight="1" x14ac:dyDescent="0.25">
      <c r="A26" s="82"/>
      <c r="B26" s="82"/>
      <c r="C26" s="82"/>
      <c r="D26" s="82"/>
      <c r="E26" s="82"/>
      <c r="F26" s="82"/>
    </row>
    <row r="27" spans="1:19" s="83" customFormat="1" ht="43.5" customHeight="1" x14ac:dyDescent="0.2">
      <c r="A27" s="194" t="s">
        <v>161</v>
      </c>
      <c r="B27" s="194"/>
      <c r="C27" s="194"/>
      <c r="D27" s="194"/>
    </row>
    <row r="28" spans="1:19" s="55" customFormat="1" ht="21.75" customHeight="1" x14ac:dyDescent="0.25">
      <c r="A28" s="198" t="s">
        <v>162</v>
      </c>
      <c r="B28" s="198"/>
      <c r="C28" s="198"/>
      <c r="D28" s="198"/>
    </row>
    <row r="29" spans="1:19" s="55" customFormat="1" ht="22.5" customHeight="1" x14ac:dyDescent="0.25">
      <c r="A29" s="194" t="s">
        <v>42</v>
      </c>
      <c r="B29" s="194"/>
      <c r="C29" s="194"/>
      <c r="D29" s="194"/>
    </row>
    <row r="30" spans="1:19" s="55" customFormat="1" ht="22.5" customHeight="1" x14ac:dyDescent="0.25">
      <c r="A30" s="194" t="s">
        <v>43</v>
      </c>
      <c r="B30" s="194"/>
      <c r="C30" s="194"/>
      <c r="D30" s="56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9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5.28515625" style="136" customWidth="1"/>
    <col min="2" max="2" width="13.85546875" style="136" customWidth="1"/>
    <col min="3" max="3" width="12.7109375" style="136" customWidth="1"/>
    <col min="4" max="4" width="14.5703125" style="136" customWidth="1"/>
    <col min="5" max="5" width="14.7109375" style="136" customWidth="1"/>
    <col min="6" max="255" width="8.140625" style="136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36" customFormat="1" ht="23.25" customHeight="1" x14ac:dyDescent="0.25">
      <c r="A1" s="218"/>
      <c r="B1" s="218"/>
      <c r="C1" s="218"/>
      <c r="D1" s="218"/>
      <c r="E1" s="218"/>
    </row>
    <row r="2" spans="1:5" s="136" customFormat="1" x14ac:dyDescent="0.25">
      <c r="A2" s="218" t="s">
        <v>222</v>
      </c>
      <c r="B2" s="218"/>
      <c r="C2" s="218"/>
      <c r="D2" s="218"/>
      <c r="E2" s="218"/>
    </row>
    <row r="3" spans="1:5" s="136" customFormat="1" ht="15.75" customHeight="1" x14ac:dyDescent="0.25">
      <c r="B3" s="218" t="s">
        <v>281</v>
      </c>
      <c r="C3" s="218"/>
      <c r="D3" s="218"/>
      <c r="E3" s="218"/>
    </row>
    <row r="4" spans="1:5" s="136" customFormat="1" x14ac:dyDescent="0.25">
      <c r="A4" s="220" t="s">
        <v>223</v>
      </c>
      <c r="B4" s="220"/>
      <c r="C4" s="220"/>
      <c r="D4" s="220"/>
      <c r="E4" s="220"/>
    </row>
    <row r="5" spans="1:5" s="136" customFormat="1" x14ac:dyDescent="0.25">
      <c r="A5" s="220" t="s">
        <v>224</v>
      </c>
      <c r="B5" s="220"/>
      <c r="C5" s="220"/>
      <c r="D5" s="220"/>
      <c r="E5" s="220"/>
    </row>
    <row r="6" spans="1:5" s="136" customFormat="1" ht="26.25" customHeight="1" x14ac:dyDescent="0.25">
      <c r="A6" s="218" t="s">
        <v>225</v>
      </c>
      <c r="B6" s="218"/>
      <c r="C6" s="218"/>
      <c r="D6" s="218"/>
      <c r="E6" s="136" t="s">
        <v>288</v>
      </c>
    </row>
    <row r="7" spans="1:5" s="136" customFormat="1" x14ac:dyDescent="0.25">
      <c r="A7" s="218"/>
      <c r="B7" s="218"/>
      <c r="C7" s="218"/>
      <c r="D7" s="218"/>
      <c r="E7" s="218"/>
    </row>
    <row r="8" spans="1:5" s="136" customFormat="1" ht="28.5" customHeight="1" x14ac:dyDescent="0.25">
      <c r="A8" s="219" t="s">
        <v>280</v>
      </c>
      <c r="B8" s="219"/>
      <c r="C8" s="219"/>
      <c r="D8" s="219"/>
      <c r="E8" s="219"/>
    </row>
    <row r="9" spans="1:5" s="136" customFormat="1" ht="29.25" customHeight="1" x14ac:dyDescent="0.25">
      <c r="A9" s="219" t="s">
        <v>227</v>
      </c>
      <c r="B9" s="219"/>
      <c r="C9" s="219"/>
      <c r="D9" s="219"/>
      <c r="E9" s="219"/>
    </row>
    <row r="10" spans="1:5" s="136" customFormat="1" ht="30" customHeight="1" x14ac:dyDescent="0.25">
      <c r="A10" s="219" t="s">
        <v>228</v>
      </c>
      <c r="B10" s="219"/>
      <c r="C10" s="219"/>
      <c r="D10" s="219"/>
      <c r="E10" s="219"/>
    </row>
    <row r="11" spans="1:5" s="136" customFormat="1" ht="30" customHeight="1" x14ac:dyDescent="0.25">
      <c r="A11" s="219" t="s">
        <v>229</v>
      </c>
      <c r="B11" s="219"/>
      <c r="C11" s="219"/>
      <c r="D11" s="219"/>
      <c r="E11" s="219"/>
    </row>
    <row r="12" spans="1:5" s="136" customFormat="1" ht="29.25" customHeight="1" x14ac:dyDescent="0.25">
      <c r="A12" s="219" t="s">
        <v>230</v>
      </c>
      <c r="B12" s="219"/>
      <c r="C12" s="219"/>
      <c r="D12" s="219"/>
      <c r="E12" s="219"/>
    </row>
    <row r="13" spans="1:5" s="136" customFormat="1" ht="28.5" customHeight="1" x14ac:dyDescent="0.25">
      <c r="A13" s="219" t="s">
        <v>231</v>
      </c>
      <c r="B13" s="219"/>
      <c r="C13" s="219"/>
      <c r="D13" s="219"/>
      <c r="E13" s="219"/>
    </row>
    <row r="14" spans="1:5" s="136" customFormat="1" ht="15.75" customHeight="1" x14ac:dyDescent="0.25">
      <c r="A14" s="218"/>
      <c r="B14" s="218"/>
      <c r="C14" s="218"/>
      <c r="D14" s="218"/>
      <c r="E14" s="218"/>
    </row>
    <row r="15" spans="1:5" s="136" customFormat="1" ht="135" x14ac:dyDescent="0.25">
      <c r="A15" s="137" t="s">
        <v>2</v>
      </c>
      <c r="B15" s="138" t="s">
        <v>233</v>
      </c>
      <c r="C15" s="138" t="s">
        <v>0</v>
      </c>
      <c r="D15" s="138" t="s">
        <v>232</v>
      </c>
      <c r="E15" s="138" t="s">
        <v>1</v>
      </c>
    </row>
    <row r="16" spans="1:5" s="136" customFormat="1" x14ac:dyDescent="0.25">
      <c r="A16" s="143" t="s">
        <v>8</v>
      </c>
      <c r="B16" s="142"/>
      <c r="C16" s="142"/>
      <c r="D16" s="142"/>
      <c r="E16" s="142"/>
    </row>
    <row r="17" spans="1:5" s="136" customFormat="1" x14ac:dyDescent="0.25">
      <c r="A17" s="137" t="s">
        <v>52</v>
      </c>
      <c r="B17" s="140" t="s">
        <v>21</v>
      </c>
      <c r="C17" s="140" t="s">
        <v>11</v>
      </c>
      <c r="D17" s="140">
        <v>0.13</v>
      </c>
      <c r="E17" s="140">
        <v>3846.18</v>
      </c>
    </row>
    <row r="18" spans="1:5" s="136" customFormat="1" ht="28.5" x14ac:dyDescent="0.25">
      <c r="A18" s="143" t="s">
        <v>234</v>
      </c>
      <c r="B18" s="142"/>
      <c r="C18" s="142"/>
      <c r="D18" s="142"/>
      <c r="E18" s="142"/>
    </row>
    <row r="19" spans="1:5" s="86" customFormat="1" x14ac:dyDescent="0.25">
      <c r="A19" s="139" t="s">
        <v>313</v>
      </c>
      <c r="B19" s="140" t="s">
        <v>22</v>
      </c>
      <c r="C19" s="140" t="s">
        <v>11</v>
      </c>
      <c r="D19" s="140">
        <f>E19</f>
        <v>3416.67</v>
      </c>
      <c r="E19" s="140">
        <v>3416.67</v>
      </c>
    </row>
    <row r="20" spans="1:5" s="136" customFormat="1" x14ac:dyDescent="0.25">
      <c r="A20" s="137" t="s">
        <v>107</v>
      </c>
      <c r="B20" s="140" t="s">
        <v>22</v>
      </c>
      <c r="C20" s="140" t="s">
        <v>12</v>
      </c>
      <c r="D20" s="140">
        <f t="shared" ref="D20:D28" si="0">E20</f>
        <v>195.6</v>
      </c>
      <c r="E20" s="140">
        <v>195.6</v>
      </c>
    </row>
    <row r="21" spans="1:5" s="136" customFormat="1" x14ac:dyDescent="0.25">
      <c r="A21" s="137" t="s">
        <v>289</v>
      </c>
      <c r="B21" s="140" t="s">
        <v>22</v>
      </c>
      <c r="C21" s="140" t="s">
        <v>12</v>
      </c>
      <c r="D21" s="140">
        <f t="shared" si="0"/>
        <v>8589.6</v>
      </c>
      <c r="E21" s="140">
        <v>8589.6</v>
      </c>
    </row>
    <row r="22" spans="1:5" s="136" customFormat="1" ht="30" x14ac:dyDescent="0.25">
      <c r="A22" s="137" t="s">
        <v>164</v>
      </c>
      <c r="B22" s="140" t="s">
        <v>22</v>
      </c>
      <c r="C22" s="140" t="s">
        <v>69</v>
      </c>
      <c r="D22" s="140">
        <f t="shared" si="0"/>
        <v>1885.39</v>
      </c>
      <c r="E22" s="140">
        <v>1885.39</v>
      </c>
    </row>
    <row r="23" spans="1:5" s="136" customFormat="1" ht="30" x14ac:dyDescent="0.25">
      <c r="A23" s="137" t="s">
        <v>290</v>
      </c>
      <c r="B23" s="140" t="s">
        <v>22</v>
      </c>
      <c r="C23" s="140" t="s">
        <v>69</v>
      </c>
      <c r="D23" s="140">
        <f t="shared" si="0"/>
        <v>1679.76</v>
      </c>
      <c r="E23" s="140">
        <v>1679.76</v>
      </c>
    </row>
    <row r="24" spans="1:5" s="136" customFormat="1" x14ac:dyDescent="0.25">
      <c r="A24" s="137" t="s">
        <v>291</v>
      </c>
      <c r="B24" s="140">
        <v>1.6659999999999999</v>
      </c>
      <c r="C24" s="140" t="s">
        <v>13</v>
      </c>
      <c r="D24" s="140">
        <f>E24/B24</f>
        <v>855.58823529411768</v>
      </c>
      <c r="E24" s="140">
        <v>1425.41</v>
      </c>
    </row>
    <row r="25" spans="1:5" s="136" customFormat="1" x14ac:dyDescent="0.25">
      <c r="A25" s="137" t="s">
        <v>235</v>
      </c>
      <c r="B25" s="140" t="s">
        <v>213</v>
      </c>
      <c r="C25" s="140" t="s">
        <v>12</v>
      </c>
      <c r="D25" s="140">
        <f t="shared" si="0"/>
        <v>141421.07999999999</v>
      </c>
      <c r="E25" s="140">
        <v>141421.07999999999</v>
      </c>
    </row>
    <row r="26" spans="1:5" s="136" customFormat="1" x14ac:dyDescent="0.25">
      <c r="A26" s="137" t="s">
        <v>236</v>
      </c>
      <c r="B26" s="140" t="s">
        <v>213</v>
      </c>
      <c r="C26" s="140" t="s">
        <v>12</v>
      </c>
      <c r="D26" s="140">
        <f t="shared" si="0"/>
        <v>345.03</v>
      </c>
      <c r="E26" s="140">
        <v>345.03</v>
      </c>
    </row>
    <row r="27" spans="1:5" s="136" customFormat="1" ht="28.5" x14ac:dyDescent="0.25">
      <c r="A27" s="143" t="s">
        <v>104</v>
      </c>
      <c r="B27" s="142"/>
      <c r="C27" s="142"/>
      <c r="D27" s="140"/>
      <c r="E27" s="142"/>
    </row>
    <row r="28" spans="1:5" s="136" customFormat="1" ht="30" x14ac:dyDescent="0.25">
      <c r="A28" s="137" t="s">
        <v>168</v>
      </c>
      <c r="B28" s="140" t="s">
        <v>22</v>
      </c>
      <c r="C28" s="140" t="s">
        <v>11</v>
      </c>
      <c r="D28" s="140">
        <f t="shared" si="0"/>
        <v>80767.28</v>
      </c>
      <c r="E28" s="140">
        <v>80767.28</v>
      </c>
    </row>
    <row r="29" spans="1:5" s="136" customFormat="1" ht="28.5" x14ac:dyDescent="0.25">
      <c r="A29" s="143" t="s">
        <v>238</v>
      </c>
      <c r="B29" s="142"/>
      <c r="C29" s="142"/>
      <c r="D29" s="142"/>
      <c r="E29" s="142"/>
    </row>
    <row r="30" spans="1:5" s="136" customFormat="1" x14ac:dyDescent="0.25">
      <c r="A30" s="137" t="s">
        <v>292</v>
      </c>
      <c r="B30" s="140">
        <v>1</v>
      </c>
      <c r="C30" s="140" t="s">
        <v>13</v>
      </c>
      <c r="D30" s="140">
        <f>E30/B30</f>
        <v>1965.93</v>
      </c>
      <c r="E30" s="140">
        <v>1965.93</v>
      </c>
    </row>
    <row r="31" spans="1:5" s="136" customFormat="1" x14ac:dyDescent="0.25">
      <c r="A31" s="137" t="s">
        <v>293</v>
      </c>
      <c r="B31" s="140">
        <v>1</v>
      </c>
      <c r="C31" s="140" t="s">
        <v>13</v>
      </c>
      <c r="D31" s="140">
        <f t="shared" ref="D31:D74" si="1">E31/B31</f>
        <v>2005.01</v>
      </c>
      <c r="E31" s="140">
        <v>2005.01</v>
      </c>
    </row>
    <row r="32" spans="1:5" s="136" customFormat="1" x14ac:dyDescent="0.25">
      <c r="A32" s="137" t="s">
        <v>294</v>
      </c>
      <c r="B32" s="140">
        <v>1</v>
      </c>
      <c r="C32" s="140" t="s">
        <v>13</v>
      </c>
      <c r="D32" s="140">
        <f t="shared" si="1"/>
        <v>2446.8000000000002</v>
      </c>
      <c r="E32" s="140">
        <v>2446.8000000000002</v>
      </c>
    </row>
    <row r="33" spans="1:5" s="136" customFormat="1" x14ac:dyDescent="0.25">
      <c r="A33" s="137" t="s">
        <v>295</v>
      </c>
      <c r="B33" s="140">
        <v>1</v>
      </c>
      <c r="C33" s="140" t="s">
        <v>13</v>
      </c>
      <c r="D33" s="140">
        <f t="shared" si="1"/>
        <v>702.63</v>
      </c>
      <c r="E33" s="140">
        <v>702.63</v>
      </c>
    </row>
    <row r="34" spans="1:5" s="136" customFormat="1" x14ac:dyDescent="0.25">
      <c r="A34" s="137" t="s">
        <v>296</v>
      </c>
      <c r="B34" s="140">
        <v>1</v>
      </c>
      <c r="C34" s="140" t="s">
        <v>13</v>
      </c>
      <c r="D34" s="140">
        <f t="shared" si="1"/>
        <v>4558.1499999999996</v>
      </c>
      <c r="E34" s="140">
        <v>4558.1499999999996</v>
      </c>
    </row>
    <row r="35" spans="1:5" s="136" customFormat="1" x14ac:dyDescent="0.25">
      <c r="A35" s="137" t="s">
        <v>297</v>
      </c>
      <c r="B35" s="140">
        <v>1</v>
      </c>
      <c r="C35" s="140" t="s">
        <v>15</v>
      </c>
      <c r="D35" s="140">
        <f t="shared" si="1"/>
        <v>724.61</v>
      </c>
      <c r="E35" s="140">
        <v>724.61</v>
      </c>
    </row>
    <row r="36" spans="1:5" s="136" customFormat="1" ht="30" x14ac:dyDescent="0.25">
      <c r="A36" s="137" t="s">
        <v>298</v>
      </c>
      <c r="B36" s="140" t="s">
        <v>22</v>
      </c>
      <c r="C36" s="140" t="s">
        <v>16</v>
      </c>
      <c r="D36" s="140">
        <f>E36</f>
        <v>2942.12</v>
      </c>
      <c r="E36" s="140">
        <v>2942.12</v>
      </c>
    </row>
    <row r="37" spans="1:5" s="136" customFormat="1" ht="30" x14ac:dyDescent="0.25">
      <c r="A37" s="137" t="s">
        <v>299</v>
      </c>
      <c r="B37" s="140">
        <v>0.01</v>
      </c>
      <c r="C37" s="140" t="s">
        <v>17</v>
      </c>
      <c r="D37" s="140">
        <f t="shared" si="1"/>
        <v>30407</v>
      </c>
      <c r="E37" s="140">
        <v>304.07</v>
      </c>
    </row>
    <row r="38" spans="1:5" s="136" customFormat="1" ht="30" x14ac:dyDescent="0.25">
      <c r="A38" s="137" t="s">
        <v>300</v>
      </c>
      <c r="B38" s="140">
        <v>1.4E-2</v>
      </c>
      <c r="C38" s="140" t="s">
        <v>15</v>
      </c>
      <c r="D38" s="140">
        <f t="shared" si="1"/>
        <v>74562.857142857145</v>
      </c>
      <c r="E38" s="140">
        <v>1043.8800000000001</v>
      </c>
    </row>
    <row r="39" spans="1:5" s="136" customFormat="1" ht="30" x14ac:dyDescent="0.25">
      <c r="A39" s="137" t="s">
        <v>301</v>
      </c>
      <c r="B39" s="140">
        <v>1.4E-2</v>
      </c>
      <c r="C39" s="140" t="s">
        <v>15</v>
      </c>
      <c r="D39" s="140">
        <f t="shared" si="1"/>
        <v>34542.142857142855</v>
      </c>
      <c r="E39" s="140">
        <v>483.59</v>
      </c>
    </row>
    <row r="40" spans="1:5" s="136" customFormat="1" ht="30" x14ac:dyDescent="0.25">
      <c r="A40" s="137" t="s">
        <v>302</v>
      </c>
      <c r="B40" s="140">
        <v>5.0000000000000001E-3</v>
      </c>
      <c r="C40" s="140" t="s">
        <v>15</v>
      </c>
      <c r="D40" s="140">
        <f t="shared" si="1"/>
        <v>27438</v>
      </c>
      <c r="E40" s="140">
        <v>137.19</v>
      </c>
    </row>
    <row r="41" spans="1:5" s="136" customFormat="1" x14ac:dyDescent="0.25">
      <c r="A41" s="137" t="s">
        <v>239</v>
      </c>
      <c r="B41" s="140">
        <v>3</v>
      </c>
      <c r="C41" s="140" t="s">
        <v>13</v>
      </c>
      <c r="D41" s="140">
        <f t="shared" si="1"/>
        <v>382.51333333333332</v>
      </c>
      <c r="E41" s="140">
        <v>1147.54</v>
      </c>
    </row>
    <row r="42" spans="1:5" s="136" customFormat="1" ht="30" x14ac:dyDescent="0.25">
      <c r="A42" s="137" t="s">
        <v>303</v>
      </c>
      <c r="B42" s="140">
        <v>1</v>
      </c>
      <c r="C42" s="140" t="s">
        <v>195</v>
      </c>
      <c r="D42" s="140">
        <f t="shared" si="1"/>
        <v>1134.43</v>
      </c>
      <c r="E42" s="140">
        <v>1134.43</v>
      </c>
    </row>
    <row r="43" spans="1:5" s="136" customFormat="1" x14ac:dyDescent="0.25">
      <c r="A43" s="137" t="s">
        <v>304</v>
      </c>
      <c r="B43" s="140">
        <v>9</v>
      </c>
      <c r="C43" s="140" t="s">
        <v>76</v>
      </c>
      <c r="D43" s="140">
        <f t="shared" si="1"/>
        <v>100.58444444444444</v>
      </c>
      <c r="E43" s="140">
        <v>905.26</v>
      </c>
    </row>
    <row r="44" spans="1:5" s="136" customFormat="1" x14ac:dyDescent="0.25">
      <c r="A44" s="137" t="s">
        <v>55</v>
      </c>
      <c r="B44" s="140">
        <v>1</v>
      </c>
      <c r="C44" s="140" t="s">
        <v>14</v>
      </c>
      <c r="D44" s="140">
        <f t="shared" si="1"/>
        <v>1012.36</v>
      </c>
      <c r="E44" s="140">
        <v>1012.36</v>
      </c>
    </row>
    <row r="45" spans="1:5" s="136" customFormat="1" x14ac:dyDescent="0.25">
      <c r="A45" s="137" t="s">
        <v>305</v>
      </c>
      <c r="B45" s="140">
        <v>0.17</v>
      </c>
      <c r="C45" s="140" t="s">
        <v>16</v>
      </c>
      <c r="D45" s="140">
        <f t="shared" si="1"/>
        <v>1813.705882352941</v>
      </c>
      <c r="E45" s="140">
        <v>308.33</v>
      </c>
    </row>
    <row r="46" spans="1:5" s="136" customFormat="1" x14ac:dyDescent="0.25">
      <c r="A46" s="137" t="s">
        <v>243</v>
      </c>
      <c r="B46" s="140">
        <v>3</v>
      </c>
      <c r="C46" s="140" t="s">
        <v>244</v>
      </c>
      <c r="D46" s="140">
        <f t="shared" si="1"/>
        <v>1105.5566666666666</v>
      </c>
      <c r="E46" s="140">
        <v>3316.67</v>
      </c>
    </row>
    <row r="47" spans="1:5" s="136" customFormat="1" x14ac:dyDescent="0.25">
      <c r="A47" s="137" t="s">
        <v>71</v>
      </c>
      <c r="B47" s="140">
        <v>7.0000000000000007E-2</v>
      </c>
      <c r="C47" s="140" t="s">
        <v>72</v>
      </c>
      <c r="D47" s="140">
        <f t="shared" si="1"/>
        <v>30287.285714285714</v>
      </c>
      <c r="E47" s="140">
        <v>2120.11</v>
      </c>
    </row>
    <row r="48" spans="1:5" s="136" customFormat="1" ht="30" x14ac:dyDescent="0.25">
      <c r="A48" s="137" t="s">
        <v>56</v>
      </c>
      <c r="B48" s="140">
        <v>2.927</v>
      </c>
      <c r="C48" s="140" t="s">
        <v>16</v>
      </c>
      <c r="D48" s="140">
        <f t="shared" si="1"/>
        <v>2018.715408267851</v>
      </c>
      <c r="E48" s="140">
        <v>5908.78</v>
      </c>
    </row>
    <row r="49" spans="1:5" s="136" customFormat="1" x14ac:dyDescent="0.25">
      <c r="A49" s="137" t="s">
        <v>306</v>
      </c>
      <c r="B49" s="140">
        <v>0.2</v>
      </c>
      <c r="C49" s="140" t="s">
        <v>16</v>
      </c>
      <c r="D49" s="140">
        <f t="shared" si="1"/>
        <v>2232.8999999999996</v>
      </c>
      <c r="E49" s="140">
        <v>446.58</v>
      </c>
    </row>
    <row r="50" spans="1:5" s="136" customFormat="1" x14ac:dyDescent="0.25">
      <c r="A50" s="137" t="s">
        <v>90</v>
      </c>
      <c r="B50" s="140">
        <v>0.94499999999999995</v>
      </c>
      <c r="C50" s="140" t="s">
        <v>15</v>
      </c>
      <c r="D50" s="140">
        <f t="shared" si="1"/>
        <v>17592.899470899472</v>
      </c>
      <c r="E50" s="140">
        <v>16625.29</v>
      </c>
    </row>
    <row r="51" spans="1:5" s="136" customFormat="1" ht="30" x14ac:dyDescent="0.25">
      <c r="A51" s="137" t="s">
        <v>59</v>
      </c>
      <c r="B51" s="140">
        <v>4</v>
      </c>
      <c r="C51" s="140" t="s">
        <v>18</v>
      </c>
      <c r="D51" s="140">
        <f t="shared" si="1"/>
        <v>252.17250000000001</v>
      </c>
      <c r="E51" s="140">
        <v>1008.69</v>
      </c>
    </row>
    <row r="52" spans="1:5" s="136" customFormat="1" x14ac:dyDescent="0.25">
      <c r="A52" s="137" t="s">
        <v>307</v>
      </c>
      <c r="B52" s="140">
        <v>7</v>
      </c>
      <c r="C52" s="140" t="s">
        <v>76</v>
      </c>
      <c r="D52" s="140">
        <f t="shared" si="1"/>
        <v>80.59571428571428</v>
      </c>
      <c r="E52" s="140">
        <v>564.16999999999996</v>
      </c>
    </row>
    <row r="53" spans="1:5" s="136" customFormat="1" x14ac:dyDescent="0.25">
      <c r="A53" s="137" t="s">
        <v>246</v>
      </c>
      <c r="B53" s="140">
        <v>1</v>
      </c>
      <c r="C53" s="140" t="s">
        <v>13</v>
      </c>
      <c r="D53" s="140">
        <f t="shared" si="1"/>
        <v>7183.98</v>
      </c>
      <c r="E53" s="140">
        <v>7183.98</v>
      </c>
    </row>
    <row r="54" spans="1:5" s="136" customFormat="1" x14ac:dyDescent="0.25">
      <c r="A54" s="137" t="s">
        <v>308</v>
      </c>
      <c r="B54" s="140" t="s">
        <v>22</v>
      </c>
      <c r="C54" s="140" t="s">
        <v>11</v>
      </c>
      <c r="D54" s="140">
        <f>E54</f>
        <v>9200</v>
      </c>
      <c r="E54" s="140">
        <v>9200</v>
      </c>
    </row>
    <row r="55" spans="1:5" s="136" customFormat="1" x14ac:dyDescent="0.25">
      <c r="A55" s="137" t="s">
        <v>172</v>
      </c>
      <c r="B55" s="140">
        <v>1</v>
      </c>
      <c r="C55" s="140" t="s">
        <v>14</v>
      </c>
      <c r="D55" s="140">
        <f>E55</f>
        <v>11647.16</v>
      </c>
      <c r="E55" s="140">
        <v>11647.16</v>
      </c>
    </row>
    <row r="56" spans="1:5" s="136" customFormat="1" ht="30" x14ac:dyDescent="0.25">
      <c r="A56" s="137" t="s">
        <v>248</v>
      </c>
      <c r="B56" s="140">
        <v>1</v>
      </c>
      <c r="C56" s="140" t="s">
        <v>19</v>
      </c>
      <c r="D56" s="140">
        <f t="shared" si="1"/>
        <v>868.12</v>
      </c>
      <c r="E56" s="140">
        <v>868.12</v>
      </c>
    </row>
    <row r="57" spans="1:5" s="136" customFormat="1" ht="30" x14ac:dyDescent="0.25">
      <c r="A57" s="137" t="s">
        <v>249</v>
      </c>
      <c r="B57" s="140">
        <v>0.01</v>
      </c>
      <c r="C57" s="140" t="s">
        <v>19</v>
      </c>
      <c r="D57" s="140">
        <f t="shared" si="1"/>
        <v>30424</v>
      </c>
      <c r="E57" s="140">
        <v>304.24</v>
      </c>
    </row>
    <row r="58" spans="1:5" s="136" customFormat="1" x14ac:dyDescent="0.25">
      <c r="A58" s="137" t="s">
        <v>62</v>
      </c>
      <c r="B58" s="140">
        <v>33</v>
      </c>
      <c r="C58" s="140" t="s">
        <v>19</v>
      </c>
      <c r="D58" s="140">
        <f t="shared" si="1"/>
        <v>299.9575757575758</v>
      </c>
      <c r="E58" s="140">
        <v>9898.6</v>
      </c>
    </row>
    <row r="59" spans="1:5" s="136" customFormat="1" ht="28.5" x14ac:dyDescent="0.25">
      <c r="A59" s="143" t="s">
        <v>252</v>
      </c>
      <c r="B59" s="142"/>
      <c r="C59" s="142"/>
      <c r="D59" s="140"/>
      <c r="E59" s="142"/>
    </row>
    <row r="60" spans="1:5" s="136" customFormat="1" x14ac:dyDescent="0.25">
      <c r="A60" s="137" t="s">
        <v>197</v>
      </c>
      <c r="B60" s="140">
        <v>0.01</v>
      </c>
      <c r="C60" s="140" t="s">
        <v>17</v>
      </c>
      <c r="D60" s="140">
        <f t="shared" si="1"/>
        <v>24201</v>
      </c>
      <c r="E60" s="140">
        <v>242.01</v>
      </c>
    </row>
    <row r="61" spans="1:5" s="136" customFormat="1" ht="30" x14ac:dyDescent="0.25">
      <c r="A61" s="137" t="s">
        <v>259</v>
      </c>
      <c r="B61" s="140">
        <v>5.0000000000000001E-3</v>
      </c>
      <c r="C61" s="140" t="s">
        <v>69</v>
      </c>
      <c r="D61" s="140">
        <f t="shared" si="1"/>
        <v>32572.000000000004</v>
      </c>
      <c r="E61" s="140">
        <v>162.86000000000001</v>
      </c>
    </row>
    <row r="62" spans="1:5" s="136" customFormat="1" ht="30" x14ac:dyDescent="0.25">
      <c r="A62" s="137" t="s">
        <v>298</v>
      </c>
      <c r="B62" s="140" t="s">
        <v>22</v>
      </c>
      <c r="C62" s="140" t="s">
        <v>16</v>
      </c>
      <c r="D62" s="140">
        <f>E62</f>
        <v>2157.9699999999998</v>
      </c>
      <c r="E62" s="140">
        <v>2157.9699999999998</v>
      </c>
    </row>
    <row r="63" spans="1:5" s="136" customFormat="1" x14ac:dyDescent="0.25">
      <c r="A63" s="137" t="s">
        <v>263</v>
      </c>
      <c r="B63" s="140">
        <v>0.01</v>
      </c>
      <c r="C63" s="140" t="s">
        <v>17</v>
      </c>
      <c r="D63" s="140">
        <f t="shared" si="1"/>
        <v>52937</v>
      </c>
      <c r="E63" s="140">
        <v>529.37</v>
      </c>
    </row>
    <row r="64" spans="1:5" s="136" customFormat="1" x14ac:dyDescent="0.25">
      <c r="A64" s="137" t="s">
        <v>264</v>
      </c>
      <c r="B64" s="140">
        <v>0.2</v>
      </c>
      <c r="C64" s="140" t="s">
        <v>265</v>
      </c>
      <c r="D64" s="140">
        <f t="shared" si="1"/>
        <v>2250.35</v>
      </c>
      <c r="E64" s="140">
        <v>450.07</v>
      </c>
    </row>
    <row r="65" spans="1:5" s="136" customFormat="1" x14ac:dyDescent="0.25">
      <c r="A65" s="137" t="s">
        <v>176</v>
      </c>
      <c r="B65" s="140">
        <v>0.01</v>
      </c>
      <c r="C65" s="140" t="s">
        <v>72</v>
      </c>
      <c r="D65" s="140">
        <f t="shared" si="1"/>
        <v>30795</v>
      </c>
      <c r="E65" s="140">
        <v>307.95</v>
      </c>
    </row>
    <row r="66" spans="1:5" s="136" customFormat="1" ht="30" x14ac:dyDescent="0.25">
      <c r="A66" s="137" t="s">
        <v>63</v>
      </c>
      <c r="B66" s="140">
        <v>1.4670000000000001</v>
      </c>
      <c r="C66" s="140" t="s">
        <v>16</v>
      </c>
      <c r="D66" s="140">
        <f t="shared" si="1"/>
        <v>2021.7109747784593</v>
      </c>
      <c r="E66" s="140">
        <v>2965.85</v>
      </c>
    </row>
    <row r="67" spans="1:5" s="136" customFormat="1" ht="30" x14ac:dyDescent="0.25">
      <c r="A67" s="137" t="s">
        <v>85</v>
      </c>
      <c r="B67" s="140">
        <v>1.4670000000000001</v>
      </c>
      <c r="C67" s="140" t="s">
        <v>16</v>
      </c>
      <c r="D67" s="140">
        <f t="shared" si="1"/>
        <v>2007.8800272665301</v>
      </c>
      <c r="E67" s="140">
        <v>2945.56</v>
      </c>
    </row>
    <row r="68" spans="1:5" s="136" customFormat="1" x14ac:dyDescent="0.25">
      <c r="A68" s="137" t="s">
        <v>266</v>
      </c>
      <c r="B68" s="140">
        <v>4.8000000000000001E-2</v>
      </c>
      <c r="C68" s="140" t="s">
        <v>175</v>
      </c>
      <c r="D68" s="140">
        <f t="shared" si="1"/>
        <v>695.625</v>
      </c>
      <c r="E68" s="140">
        <v>33.39</v>
      </c>
    </row>
    <row r="69" spans="1:5" s="136" customFormat="1" ht="30" x14ac:dyDescent="0.25">
      <c r="A69" s="137" t="s">
        <v>309</v>
      </c>
      <c r="B69" s="140">
        <v>60</v>
      </c>
      <c r="C69" s="140" t="s">
        <v>82</v>
      </c>
      <c r="D69" s="140">
        <f t="shared" si="1"/>
        <v>80.76466666666667</v>
      </c>
      <c r="E69" s="140">
        <v>4845.88</v>
      </c>
    </row>
    <row r="70" spans="1:5" s="136" customFormat="1" x14ac:dyDescent="0.25">
      <c r="A70" s="137" t="s">
        <v>179</v>
      </c>
      <c r="B70" s="140">
        <v>25.4</v>
      </c>
      <c r="C70" s="140" t="s">
        <v>82</v>
      </c>
      <c r="D70" s="140">
        <f t="shared" si="1"/>
        <v>84.790944881889772</v>
      </c>
      <c r="E70" s="140">
        <v>2153.69</v>
      </c>
    </row>
    <row r="71" spans="1:5" s="136" customFormat="1" ht="30" x14ac:dyDescent="0.25">
      <c r="A71" s="137" t="s">
        <v>180</v>
      </c>
      <c r="B71" s="140" t="s">
        <v>279</v>
      </c>
      <c r="C71" s="140" t="s">
        <v>16</v>
      </c>
      <c r="D71" s="140">
        <f>E71</f>
        <v>13355.78</v>
      </c>
      <c r="E71" s="140">
        <v>13355.78</v>
      </c>
    </row>
    <row r="72" spans="1:5" s="136" customFormat="1" x14ac:dyDescent="0.25">
      <c r="A72" s="137" t="s">
        <v>182</v>
      </c>
      <c r="B72" s="140">
        <v>0.06</v>
      </c>
      <c r="C72" s="140" t="s">
        <v>16</v>
      </c>
      <c r="D72" s="140">
        <f t="shared" si="1"/>
        <v>2155.166666666667</v>
      </c>
      <c r="E72" s="140">
        <v>129.31</v>
      </c>
    </row>
    <row r="73" spans="1:5" s="136" customFormat="1" x14ac:dyDescent="0.25">
      <c r="A73" s="137" t="s">
        <v>183</v>
      </c>
      <c r="B73" s="140">
        <v>0.01</v>
      </c>
      <c r="C73" s="140" t="s">
        <v>15</v>
      </c>
      <c r="D73" s="140">
        <f t="shared" si="1"/>
        <v>12971</v>
      </c>
      <c r="E73" s="140">
        <v>129.71</v>
      </c>
    </row>
    <row r="74" spans="1:5" s="136" customFormat="1" x14ac:dyDescent="0.25">
      <c r="A74" s="137" t="s">
        <v>184</v>
      </c>
      <c r="B74" s="140">
        <v>0.02</v>
      </c>
      <c r="C74" s="140" t="s">
        <v>185</v>
      </c>
      <c r="D74" s="140">
        <f t="shared" si="1"/>
        <v>40679</v>
      </c>
      <c r="E74" s="140">
        <v>813.58</v>
      </c>
    </row>
    <row r="75" spans="1:5" s="136" customFormat="1" ht="28.5" x14ac:dyDescent="0.25">
      <c r="A75" s="143" t="s">
        <v>80</v>
      </c>
      <c r="B75" s="142"/>
      <c r="C75" s="142"/>
      <c r="D75" s="142"/>
      <c r="E75" s="142"/>
    </row>
    <row r="76" spans="1:5" s="136" customFormat="1" ht="30" x14ac:dyDescent="0.25">
      <c r="A76" s="137" t="s">
        <v>81</v>
      </c>
      <c r="B76" s="140" t="s">
        <v>212</v>
      </c>
      <c r="C76" s="140" t="s">
        <v>11</v>
      </c>
      <c r="D76" s="140">
        <f>E76</f>
        <v>7486.33</v>
      </c>
      <c r="E76" s="140">
        <v>7486.33</v>
      </c>
    </row>
    <row r="77" spans="1:5" s="136" customFormat="1" x14ac:dyDescent="0.25">
      <c r="A77" s="143" t="s">
        <v>98</v>
      </c>
      <c r="B77" s="142"/>
      <c r="C77" s="142"/>
      <c r="D77" s="140"/>
      <c r="E77" s="142"/>
    </row>
    <row r="78" spans="1:5" s="136" customFormat="1" x14ac:dyDescent="0.25">
      <c r="A78" s="137" t="s">
        <v>126</v>
      </c>
      <c r="B78" s="140" t="s">
        <v>212</v>
      </c>
      <c r="C78" s="140" t="s">
        <v>11</v>
      </c>
      <c r="D78" s="140">
        <f t="shared" ref="D78:D81" si="2">E78</f>
        <v>21600</v>
      </c>
      <c r="E78" s="140">
        <v>21600</v>
      </c>
    </row>
    <row r="79" spans="1:5" s="136" customFormat="1" ht="42.75" x14ac:dyDescent="0.25">
      <c r="A79" s="143" t="s">
        <v>310</v>
      </c>
      <c r="B79" s="142"/>
      <c r="C79" s="142"/>
      <c r="D79" s="140"/>
      <c r="E79" s="142"/>
    </row>
    <row r="80" spans="1:5" s="136" customFormat="1" x14ac:dyDescent="0.25">
      <c r="A80" s="137" t="s">
        <v>79</v>
      </c>
      <c r="B80" s="140" t="s">
        <v>22</v>
      </c>
      <c r="C80" s="140" t="s">
        <v>11</v>
      </c>
      <c r="D80" s="140">
        <f t="shared" si="2"/>
        <v>1555.5</v>
      </c>
      <c r="E80" s="140">
        <v>1555.5</v>
      </c>
    </row>
    <row r="81" spans="1:5" s="136" customFormat="1" ht="30" x14ac:dyDescent="0.25">
      <c r="A81" s="137" t="s">
        <v>311</v>
      </c>
      <c r="B81" s="140" t="s">
        <v>22</v>
      </c>
      <c r="C81" s="140" t="s">
        <v>11</v>
      </c>
      <c r="D81" s="140">
        <f t="shared" si="2"/>
        <v>1331.37</v>
      </c>
      <c r="E81" s="140">
        <v>1331.37</v>
      </c>
    </row>
    <row r="82" spans="1:5" s="1" customFormat="1" ht="14.25" x14ac:dyDescent="0.2">
      <c r="A82" s="39" t="s">
        <v>10</v>
      </c>
      <c r="B82" s="141"/>
      <c r="C82" s="141"/>
      <c r="D82" s="141"/>
      <c r="E82" s="141"/>
    </row>
    <row r="83" spans="1:5" s="1" customFormat="1" x14ac:dyDescent="0.2">
      <c r="A83" s="43" t="s">
        <v>66</v>
      </c>
      <c r="B83" s="140" t="s">
        <v>21</v>
      </c>
      <c r="C83" s="140" t="s">
        <v>11</v>
      </c>
      <c r="D83" s="140">
        <f>E83</f>
        <v>39768.247000000003</v>
      </c>
      <c r="E83" s="140">
        <f>SUM(E16:E81)*10%</f>
        <v>39768.247000000003</v>
      </c>
    </row>
    <row r="84" spans="1:5" s="136" customFormat="1" x14ac:dyDescent="0.25">
      <c r="A84" s="144" t="s">
        <v>24</v>
      </c>
      <c r="B84" s="140"/>
      <c r="C84" s="140"/>
      <c r="D84" s="140"/>
      <c r="E84" s="145">
        <f>SUM(E17:E83)</f>
        <v>437450.71699999995</v>
      </c>
    </row>
    <row r="85" spans="1:5" s="136" customFormat="1" x14ac:dyDescent="0.25">
      <c r="A85" s="218"/>
      <c r="B85" s="218"/>
      <c r="C85" s="218"/>
      <c r="D85" s="218"/>
      <c r="E85" s="218"/>
    </row>
    <row r="86" spans="1:5" s="136" customFormat="1" x14ac:dyDescent="0.25">
      <c r="A86" s="218"/>
      <c r="B86" s="218"/>
      <c r="C86" s="218"/>
      <c r="D86" s="218"/>
      <c r="E86" s="218"/>
    </row>
    <row r="87" spans="1:5" s="136" customFormat="1" ht="39.75" customHeight="1" x14ac:dyDescent="0.25">
      <c r="A87" s="219" t="s">
        <v>314</v>
      </c>
      <c r="B87" s="219"/>
      <c r="C87" s="219"/>
      <c r="D87" s="219"/>
      <c r="E87" s="219"/>
    </row>
    <row r="88" spans="1:5" s="136" customFormat="1" ht="27.75" customHeight="1" x14ac:dyDescent="0.25">
      <c r="A88" s="219" t="s">
        <v>274</v>
      </c>
      <c r="B88" s="219"/>
      <c r="C88" s="219"/>
      <c r="D88" s="219"/>
      <c r="E88" s="219"/>
    </row>
    <row r="89" spans="1:5" s="136" customFormat="1" ht="24" customHeight="1" x14ac:dyDescent="0.25">
      <c r="A89" s="219" t="s">
        <v>275</v>
      </c>
      <c r="B89" s="219"/>
      <c r="C89" s="219"/>
      <c r="D89" s="219"/>
      <c r="E89" s="219"/>
    </row>
    <row r="90" spans="1:5" s="136" customFormat="1" ht="30.75" customHeight="1" x14ac:dyDescent="0.25">
      <c r="A90" s="219" t="s">
        <v>276</v>
      </c>
      <c r="B90" s="219"/>
      <c r="C90" s="219"/>
      <c r="D90" s="219"/>
      <c r="E90" s="219"/>
    </row>
    <row r="91" spans="1:5" s="136" customFormat="1" x14ac:dyDescent="0.25">
      <c r="A91" s="218"/>
      <c r="B91" s="218"/>
      <c r="C91" s="218"/>
      <c r="D91" s="218"/>
      <c r="E91" s="218"/>
    </row>
    <row r="92" spans="1:5" s="136" customFormat="1" ht="24.75" customHeight="1" x14ac:dyDescent="0.25">
      <c r="B92" s="219"/>
      <c r="C92" s="219"/>
      <c r="D92" s="219"/>
      <c r="E92" s="219"/>
    </row>
    <row r="93" spans="1:5" s="136" customFormat="1" ht="18.75" customHeight="1" x14ac:dyDescent="0.25">
      <c r="A93" s="218" t="s">
        <v>312</v>
      </c>
      <c r="B93" s="218"/>
      <c r="C93" s="218"/>
      <c r="D93" s="218"/>
      <c r="E93" s="218"/>
    </row>
    <row r="94" spans="1:5" s="136" customFormat="1" ht="15.75" customHeight="1" x14ac:dyDescent="0.25">
      <c r="A94" s="218" t="s">
        <v>315</v>
      </c>
      <c r="B94" s="218"/>
      <c r="C94" s="218"/>
      <c r="D94" s="218"/>
      <c r="E94" s="218"/>
    </row>
    <row r="95" spans="1:5" s="136" customFormat="1" ht="10.5" customHeight="1" x14ac:dyDescent="0.25">
      <c r="B95" s="218"/>
      <c r="C95" s="218"/>
      <c r="D95" s="218" t="s">
        <v>26</v>
      </c>
      <c r="E95" s="218"/>
    </row>
    <row r="96" spans="1:5" s="136" customFormat="1" x14ac:dyDescent="0.25">
      <c r="A96" s="218"/>
      <c r="B96" s="218"/>
      <c r="C96" s="218"/>
      <c r="D96" s="218"/>
      <c r="E96" s="218"/>
    </row>
    <row r="97" spans="1:5" s="136" customFormat="1" x14ac:dyDescent="0.25">
      <c r="A97" s="218" t="s">
        <v>277</v>
      </c>
      <c r="B97" s="218"/>
      <c r="C97" s="218"/>
      <c r="D97" s="218"/>
      <c r="E97" s="218"/>
    </row>
    <row r="98" spans="1:5" s="136" customFormat="1" ht="10.5" customHeight="1" x14ac:dyDescent="0.25">
      <c r="B98" s="218"/>
      <c r="C98" s="218"/>
      <c r="D98" s="218" t="s">
        <v>26</v>
      </c>
      <c r="E98" s="218"/>
    </row>
    <row r="99" spans="1:5" s="136" customFormat="1" ht="11.25" customHeight="1" x14ac:dyDescent="0.25">
      <c r="A99" s="218"/>
      <c r="B99" s="218"/>
      <c r="C99" s="218"/>
      <c r="D99" s="218"/>
      <c r="E99" s="218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B92:E92"/>
    <mergeCell ref="A85:E85"/>
    <mergeCell ref="A86:E86"/>
    <mergeCell ref="A10:E10"/>
    <mergeCell ref="A11:E11"/>
    <mergeCell ref="A12:E12"/>
    <mergeCell ref="A13:E13"/>
    <mergeCell ref="A14:E14"/>
    <mergeCell ref="A87:E87"/>
    <mergeCell ref="A88:E88"/>
    <mergeCell ref="A89:E89"/>
    <mergeCell ref="A90:E90"/>
    <mergeCell ref="A91:E91"/>
    <mergeCell ref="B98:C98"/>
    <mergeCell ref="D98:E98"/>
    <mergeCell ref="A99:E99"/>
    <mergeCell ref="A93:E93"/>
    <mergeCell ref="A94:E94"/>
    <mergeCell ref="B95:C95"/>
    <mergeCell ref="D95:E95"/>
    <mergeCell ref="A96:E96"/>
    <mergeCell ref="A97:E97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topLeftCell="A19" zoomScaleNormal="100" zoomScaleSheetLayoutView="100" workbookViewId="0">
      <selection activeCell="A28" sqref="A28:XFD28"/>
    </sheetView>
  </sheetViews>
  <sheetFormatPr defaultColWidth="9.140625" defaultRowHeight="15" x14ac:dyDescent="0.25"/>
  <cols>
    <col min="1" max="1" width="12.5703125" style="84" customWidth="1"/>
    <col min="2" max="2" width="14.5703125" style="84" customWidth="1"/>
    <col min="3" max="3" width="19.5703125" style="84" customWidth="1"/>
    <col min="4" max="4" width="14.42578125" style="84" customWidth="1"/>
    <col min="5" max="5" width="18.28515625" style="84" customWidth="1"/>
    <col min="6" max="6" width="16.28515625" style="84" customWidth="1"/>
    <col min="7" max="16384" width="9.140625" style="84"/>
  </cols>
  <sheetData>
    <row r="1" spans="1:19" s="55" customFormat="1" ht="35.25" customHeight="1" x14ac:dyDescent="0.3">
      <c r="A1" s="208" t="s">
        <v>316</v>
      </c>
      <c r="B1" s="208"/>
      <c r="C1" s="208"/>
      <c r="D1" s="208"/>
      <c r="E1" s="208"/>
      <c r="F1" s="208"/>
    </row>
    <row r="2" spans="1:19" s="55" customFormat="1" x14ac:dyDescent="0.25">
      <c r="A2" s="56"/>
      <c r="B2" s="56"/>
      <c r="C2" s="56"/>
      <c r="D2" s="56"/>
      <c r="E2" s="56"/>
      <c r="F2" s="56"/>
    </row>
    <row r="3" spans="1:19" s="55" customFormat="1" ht="19.5" customHeight="1" x14ac:dyDescent="0.25">
      <c r="A3" s="57" t="s">
        <v>317</v>
      </c>
      <c r="B3" s="57"/>
      <c r="C3" s="57"/>
      <c r="D3" s="57"/>
      <c r="E3" s="57"/>
      <c r="F3" s="58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4" spans="1:19" s="55" customFormat="1" ht="19.5" customHeight="1" x14ac:dyDescent="0.25">
      <c r="A4" s="57"/>
      <c r="B4" s="57"/>
      <c r="C4" s="57"/>
      <c r="D4" s="57"/>
      <c r="E4" s="57"/>
      <c r="F4" s="58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</row>
    <row r="5" spans="1:19" s="55" customFormat="1" ht="36.75" customHeight="1" x14ac:dyDescent="0.25">
      <c r="A5" s="209" t="s">
        <v>137</v>
      </c>
      <c r="B5" s="209"/>
      <c r="C5" s="209"/>
      <c r="D5" s="209"/>
      <c r="E5" s="209"/>
      <c r="F5" s="209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</row>
    <row r="6" spans="1:19" s="69" customFormat="1" ht="27.75" customHeight="1" x14ac:dyDescent="0.25">
      <c r="A6" s="103" t="s">
        <v>138</v>
      </c>
      <c r="B6" s="103">
        <v>4</v>
      </c>
      <c r="C6" s="103" t="s">
        <v>139</v>
      </c>
      <c r="D6" s="117">
        <v>1735.2</v>
      </c>
      <c r="E6" s="103" t="s">
        <v>140</v>
      </c>
      <c r="F6" s="105">
        <v>1257.2</v>
      </c>
      <c r="G6" s="60"/>
      <c r="H6" s="62"/>
      <c r="I6" s="63"/>
      <c r="J6" s="64"/>
      <c r="K6" s="146"/>
      <c r="L6" s="66"/>
      <c r="M6" s="66"/>
      <c r="N6" s="66"/>
      <c r="O6" s="66"/>
      <c r="P6" s="67"/>
      <c r="Q6" s="210"/>
      <c r="R6" s="211"/>
      <c r="S6" s="68"/>
    </row>
    <row r="7" spans="1:19" s="71" customFormat="1" ht="32.25" customHeight="1" x14ac:dyDescent="0.25">
      <c r="A7" s="103" t="s">
        <v>141</v>
      </c>
      <c r="B7" s="103">
        <v>3</v>
      </c>
      <c r="C7" s="103" t="s">
        <v>142</v>
      </c>
      <c r="D7" s="117">
        <f>443.7+286.6</f>
        <v>730.3</v>
      </c>
      <c r="E7" s="103" t="s">
        <v>143</v>
      </c>
      <c r="F7" s="105">
        <v>838.1</v>
      </c>
      <c r="G7" s="60"/>
      <c r="H7" s="62"/>
      <c r="I7" s="63"/>
      <c r="J7" s="64"/>
      <c r="K7" s="146"/>
      <c r="L7" s="66"/>
      <c r="M7" s="66"/>
      <c r="N7" s="66"/>
      <c r="O7" s="66"/>
      <c r="P7" s="67"/>
      <c r="Q7" s="210"/>
      <c r="R7" s="212"/>
      <c r="S7" s="70"/>
    </row>
    <row r="8" spans="1:19" s="71" customFormat="1" ht="51" customHeight="1" x14ac:dyDescent="0.25">
      <c r="A8" s="103" t="s">
        <v>144</v>
      </c>
      <c r="B8" s="103">
        <v>34</v>
      </c>
      <c r="C8" s="103" t="s">
        <v>145</v>
      </c>
      <c r="D8" s="105">
        <v>238.6</v>
      </c>
      <c r="E8" s="103" t="s">
        <v>146</v>
      </c>
      <c r="F8" s="105">
        <v>390.7</v>
      </c>
      <c r="G8" s="60"/>
      <c r="H8" s="62"/>
      <c r="I8" s="63"/>
      <c r="J8" s="64"/>
      <c r="K8" s="146"/>
      <c r="L8" s="66"/>
      <c r="M8" s="66"/>
      <c r="N8" s="66"/>
      <c r="O8" s="66"/>
      <c r="P8" s="67"/>
      <c r="Q8" s="210"/>
      <c r="R8" s="211"/>
      <c r="S8" s="70"/>
    </row>
    <row r="9" spans="1:19" s="71" customFormat="1" ht="33.75" customHeight="1" x14ac:dyDescent="0.25">
      <c r="A9" s="61"/>
      <c r="B9" s="64"/>
      <c r="C9" s="61"/>
      <c r="D9" s="72"/>
      <c r="E9" s="64"/>
      <c r="F9" s="73"/>
      <c r="G9" s="60"/>
      <c r="H9" s="62"/>
      <c r="I9" s="63"/>
      <c r="J9" s="64"/>
      <c r="K9" s="146"/>
      <c r="L9" s="66"/>
      <c r="M9" s="66"/>
      <c r="N9" s="66"/>
      <c r="O9" s="66"/>
      <c r="P9" s="60"/>
      <c r="Q9" s="146"/>
      <c r="R9" s="147"/>
      <c r="S9" s="60"/>
    </row>
    <row r="10" spans="1:19" s="77" customFormat="1" ht="15" customHeight="1" thickBot="1" x14ac:dyDescent="0.3">
      <c r="A10" s="75"/>
      <c r="B10" s="75"/>
      <c r="C10" s="75"/>
      <c r="D10" s="75"/>
      <c r="E10" s="75"/>
      <c r="F10" s="148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</row>
    <row r="11" spans="1:19" s="77" customFormat="1" ht="30" customHeight="1" x14ac:dyDescent="0.25">
      <c r="A11" s="205" t="s">
        <v>147</v>
      </c>
      <c r="B11" s="206"/>
      <c r="C11" s="206"/>
      <c r="D11" s="206"/>
      <c r="E11" s="207"/>
      <c r="F11" s="78" t="s">
        <v>148</v>
      </c>
      <c r="G11" s="174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</row>
    <row r="12" spans="1:19" s="111" customFormat="1" ht="30" customHeight="1" x14ac:dyDescent="0.25">
      <c r="A12" s="195" t="s">
        <v>150</v>
      </c>
      <c r="B12" s="196"/>
      <c r="C12" s="196"/>
      <c r="D12" s="196"/>
      <c r="E12" s="197"/>
      <c r="F12" s="109">
        <v>64887.95900000009</v>
      </c>
      <c r="G12" s="175"/>
    </row>
    <row r="13" spans="1:19" s="111" customFormat="1" ht="30" customHeight="1" x14ac:dyDescent="0.25">
      <c r="A13" s="195" t="s">
        <v>151</v>
      </c>
      <c r="B13" s="196"/>
      <c r="C13" s="196"/>
      <c r="D13" s="196"/>
      <c r="E13" s="197"/>
      <c r="F13" s="109">
        <v>131296.62999999995</v>
      </c>
      <c r="G13" s="175"/>
    </row>
    <row r="14" spans="1:19" s="111" customFormat="1" ht="30" customHeight="1" x14ac:dyDescent="0.25">
      <c r="A14" s="195" t="s">
        <v>152</v>
      </c>
      <c r="B14" s="196"/>
      <c r="C14" s="196"/>
      <c r="D14" s="196"/>
      <c r="E14" s="197"/>
      <c r="F14" s="112">
        <f>SUM(F15:F17)</f>
        <v>419685.91000000003</v>
      </c>
    </row>
    <row r="15" spans="1:19" s="77" customFormat="1" ht="28.5" customHeight="1" x14ac:dyDescent="0.25">
      <c r="A15" s="202" t="s">
        <v>153</v>
      </c>
      <c r="B15" s="203"/>
      <c r="C15" s="203"/>
      <c r="D15" s="203"/>
      <c r="E15" s="204"/>
      <c r="F15" s="80">
        <v>295330.39</v>
      </c>
    </row>
    <row r="16" spans="1:19" s="77" customFormat="1" ht="24.75" customHeight="1" x14ac:dyDescent="0.25">
      <c r="A16" s="202" t="s">
        <v>154</v>
      </c>
      <c r="B16" s="203"/>
      <c r="C16" s="203"/>
      <c r="D16" s="203"/>
      <c r="E16" s="204"/>
      <c r="F16" s="80">
        <v>113015.52</v>
      </c>
    </row>
    <row r="17" spans="1:19" s="77" customFormat="1" ht="30" customHeight="1" x14ac:dyDescent="0.25">
      <c r="A17" s="202" t="s">
        <v>155</v>
      </c>
      <c r="B17" s="203"/>
      <c r="C17" s="203"/>
      <c r="D17" s="203"/>
      <c r="E17" s="204"/>
      <c r="F17" s="80">
        <v>11340</v>
      </c>
    </row>
    <row r="18" spans="1:19" s="111" customFormat="1" ht="30" customHeight="1" x14ac:dyDescent="0.25">
      <c r="A18" s="195" t="s">
        <v>156</v>
      </c>
      <c r="B18" s="196"/>
      <c r="C18" s="196"/>
      <c r="D18" s="196"/>
      <c r="E18" s="197"/>
      <c r="F18" s="112">
        <f>SUM(F19:F21)</f>
        <v>381943.96</v>
      </c>
    </row>
    <row r="19" spans="1:19" s="77" customFormat="1" ht="30" customHeight="1" x14ac:dyDescent="0.25">
      <c r="A19" s="202" t="s">
        <v>153</v>
      </c>
      <c r="B19" s="203"/>
      <c r="C19" s="203"/>
      <c r="D19" s="203"/>
      <c r="E19" s="204"/>
      <c r="F19" s="80">
        <v>285857.38</v>
      </c>
    </row>
    <row r="20" spans="1:19" s="77" customFormat="1" ht="30" customHeight="1" x14ac:dyDescent="0.25">
      <c r="A20" s="202" t="s">
        <v>154</v>
      </c>
      <c r="B20" s="203"/>
      <c r="C20" s="203"/>
      <c r="D20" s="203"/>
      <c r="E20" s="204"/>
      <c r="F20" s="80">
        <v>83657.58</v>
      </c>
    </row>
    <row r="21" spans="1:19" s="81" customFormat="1" ht="30" customHeight="1" x14ac:dyDescent="0.2">
      <c r="A21" s="202" t="s">
        <v>155</v>
      </c>
      <c r="B21" s="203"/>
      <c r="C21" s="203"/>
      <c r="D21" s="203"/>
      <c r="E21" s="204"/>
      <c r="F21" s="80">
        <v>12429</v>
      </c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</row>
    <row r="22" spans="1:19" s="113" customFormat="1" ht="30" customHeight="1" x14ac:dyDescent="0.25">
      <c r="A22" s="195" t="s">
        <v>157</v>
      </c>
      <c r="B22" s="196"/>
      <c r="C22" s="196"/>
      <c r="D22" s="196"/>
      <c r="E22" s="197"/>
      <c r="F22" s="112">
        <f>F12+F18</f>
        <v>446831.91900000011</v>
      </c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1"/>
    </row>
    <row r="23" spans="1:19" s="113" customFormat="1" ht="30" customHeight="1" x14ac:dyDescent="0.25">
      <c r="A23" s="195" t="s">
        <v>158</v>
      </c>
      <c r="B23" s="196"/>
      <c r="C23" s="196"/>
      <c r="D23" s="196"/>
      <c r="E23" s="197"/>
      <c r="F23" s="112">
        <f>акт21!E86</f>
        <v>385202.31200000009</v>
      </c>
      <c r="G23" s="176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</row>
    <row r="24" spans="1:19" s="113" customFormat="1" ht="30" customHeight="1" x14ac:dyDescent="0.25">
      <c r="A24" s="195" t="s">
        <v>287</v>
      </c>
      <c r="B24" s="196"/>
      <c r="C24" s="196"/>
      <c r="D24" s="196"/>
      <c r="E24" s="197"/>
      <c r="F24" s="112">
        <f>F22-F23</f>
        <v>61629.607000000018</v>
      </c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</row>
    <row r="25" spans="1:19" s="113" customFormat="1" ht="30" customHeight="1" x14ac:dyDescent="0.25">
      <c r="A25" s="195" t="s">
        <v>160</v>
      </c>
      <c r="B25" s="196"/>
      <c r="C25" s="196"/>
      <c r="D25" s="196"/>
      <c r="E25" s="197"/>
      <c r="F25" s="109">
        <f>F13+F14-F18</f>
        <v>169038.58000000002</v>
      </c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</row>
    <row r="26" spans="1:19" s="81" customFormat="1" ht="11.45" customHeight="1" x14ac:dyDescent="0.25">
      <c r="A26" s="82"/>
      <c r="B26" s="82"/>
      <c r="C26" s="82"/>
      <c r="D26" s="82"/>
      <c r="E26" s="82"/>
      <c r="F26" s="82"/>
    </row>
    <row r="27" spans="1:19" s="83" customFormat="1" ht="43.5" customHeight="1" x14ac:dyDescent="0.2">
      <c r="A27" s="194" t="s">
        <v>161</v>
      </c>
      <c r="B27" s="194"/>
      <c r="C27" s="194"/>
      <c r="D27" s="194"/>
    </row>
    <row r="28" spans="1:19" s="55" customFormat="1" ht="21.75" hidden="1" customHeight="1" x14ac:dyDescent="0.25">
      <c r="A28" s="198" t="s">
        <v>349</v>
      </c>
      <c r="B28" s="198"/>
      <c r="C28" s="198"/>
      <c r="D28" s="198"/>
    </row>
    <row r="29" spans="1:19" s="55" customFormat="1" ht="22.5" customHeight="1" x14ac:dyDescent="0.25">
      <c r="A29" s="194" t="s">
        <v>42</v>
      </c>
      <c r="B29" s="194"/>
      <c r="C29" s="194"/>
      <c r="D29" s="194"/>
    </row>
    <row r="30" spans="1:19" s="55" customFormat="1" ht="22.5" customHeight="1" x14ac:dyDescent="0.25">
      <c r="A30" s="194" t="s">
        <v>43</v>
      </c>
      <c r="B30" s="194"/>
      <c r="C30" s="194"/>
      <c r="D30" s="56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89" orientation="portrait" r:id="rId1"/>
  <colBreaks count="1" manualBreakCount="1">
    <brk id="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8"/>
  <sheetViews>
    <sheetView tabSelected="1" topLeftCell="A72" workbookViewId="0">
      <selection activeCell="B93" sqref="B93"/>
    </sheetView>
  </sheetViews>
  <sheetFormatPr defaultColWidth="8.140625" defaultRowHeight="15" x14ac:dyDescent="0.25"/>
  <cols>
    <col min="1" max="1" width="63.5703125" style="149" customWidth="1"/>
    <col min="2" max="5" width="16.140625" style="149" customWidth="1"/>
    <col min="6" max="6" width="9.42578125" style="149" bestFit="1" customWidth="1"/>
    <col min="7" max="255" width="8.140625" style="149"/>
    <col min="256" max="256" width="8.7109375" style="149" customWidth="1"/>
    <col min="257" max="257" width="31.5703125" style="149" customWidth="1"/>
    <col min="258" max="258" width="13.85546875" style="149" customWidth="1"/>
    <col min="259" max="259" width="19.140625" style="149" customWidth="1"/>
    <col min="260" max="260" width="17.5703125" style="149" customWidth="1"/>
    <col min="261" max="261" width="14.7109375" style="149" customWidth="1"/>
    <col min="262" max="511" width="8.140625" style="149"/>
    <col min="512" max="512" width="8.7109375" style="149" customWidth="1"/>
    <col min="513" max="513" width="31.5703125" style="149" customWidth="1"/>
    <col min="514" max="514" width="13.85546875" style="149" customWidth="1"/>
    <col min="515" max="515" width="19.140625" style="149" customWidth="1"/>
    <col min="516" max="516" width="17.5703125" style="149" customWidth="1"/>
    <col min="517" max="517" width="14.7109375" style="149" customWidth="1"/>
    <col min="518" max="767" width="8.140625" style="149"/>
    <col min="768" max="768" width="8.7109375" style="149" customWidth="1"/>
    <col min="769" max="769" width="31.5703125" style="149" customWidth="1"/>
    <col min="770" max="770" width="13.85546875" style="149" customWidth="1"/>
    <col min="771" max="771" width="19.140625" style="149" customWidth="1"/>
    <col min="772" max="772" width="17.5703125" style="149" customWidth="1"/>
    <col min="773" max="773" width="14.7109375" style="149" customWidth="1"/>
    <col min="774" max="1023" width="8.140625" style="149"/>
    <col min="1024" max="1024" width="8.7109375" style="149" customWidth="1"/>
    <col min="1025" max="1025" width="31.5703125" style="149" customWidth="1"/>
    <col min="1026" max="1026" width="13.85546875" style="149" customWidth="1"/>
    <col min="1027" max="1027" width="19.140625" style="149" customWidth="1"/>
    <col min="1028" max="1028" width="17.5703125" style="149" customWidth="1"/>
    <col min="1029" max="1029" width="14.7109375" style="149" customWidth="1"/>
    <col min="1030" max="1279" width="8.140625" style="149"/>
    <col min="1280" max="1280" width="8.7109375" style="149" customWidth="1"/>
    <col min="1281" max="1281" width="31.5703125" style="149" customWidth="1"/>
    <col min="1282" max="1282" width="13.85546875" style="149" customWidth="1"/>
    <col min="1283" max="1283" width="19.140625" style="149" customWidth="1"/>
    <col min="1284" max="1284" width="17.5703125" style="149" customWidth="1"/>
    <col min="1285" max="1285" width="14.7109375" style="149" customWidth="1"/>
    <col min="1286" max="1535" width="8.140625" style="149"/>
    <col min="1536" max="1536" width="8.7109375" style="149" customWidth="1"/>
    <col min="1537" max="1537" width="31.5703125" style="149" customWidth="1"/>
    <col min="1538" max="1538" width="13.85546875" style="149" customWidth="1"/>
    <col min="1539" max="1539" width="19.140625" style="149" customWidth="1"/>
    <col min="1540" max="1540" width="17.5703125" style="149" customWidth="1"/>
    <col min="1541" max="1541" width="14.7109375" style="149" customWidth="1"/>
    <col min="1542" max="1791" width="8.140625" style="149"/>
    <col min="1792" max="1792" width="8.7109375" style="149" customWidth="1"/>
    <col min="1793" max="1793" width="31.5703125" style="149" customWidth="1"/>
    <col min="1794" max="1794" width="13.85546875" style="149" customWidth="1"/>
    <col min="1795" max="1795" width="19.140625" style="149" customWidth="1"/>
    <col min="1796" max="1796" width="17.5703125" style="149" customWidth="1"/>
    <col min="1797" max="1797" width="14.7109375" style="149" customWidth="1"/>
    <col min="1798" max="2047" width="8.140625" style="149"/>
    <col min="2048" max="2048" width="8.7109375" style="149" customWidth="1"/>
    <col min="2049" max="2049" width="31.5703125" style="149" customWidth="1"/>
    <col min="2050" max="2050" width="13.85546875" style="149" customWidth="1"/>
    <col min="2051" max="2051" width="19.140625" style="149" customWidth="1"/>
    <col min="2052" max="2052" width="17.5703125" style="149" customWidth="1"/>
    <col min="2053" max="2053" width="14.7109375" style="149" customWidth="1"/>
    <col min="2054" max="2303" width="8.140625" style="149"/>
    <col min="2304" max="2304" width="8.7109375" style="149" customWidth="1"/>
    <col min="2305" max="2305" width="31.5703125" style="149" customWidth="1"/>
    <col min="2306" max="2306" width="13.85546875" style="149" customWidth="1"/>
    <col min="2307" max="2307" width="19.140625" style="149" customWidth="1"/>
    <col min="2308" max="2308" width="17.5703125" style="149" customWidth="1"/>
    <col min="2309" max="2309" width="14.7109375" style="149" customWidth="1"/>
    <col min="2310" max="2559" width="8.140625" style="149"/>
    <col min="2560" max="2560" width="8.7109375" style="149" customWidth="1"/>
    <col min="2561" max="2561" width="31.5703125" style="149" customWidth="1"/>
    <col min="2562" max="2562" width="13.85546875" style="149" customWidth="1"/>
    <col min="2563" max="2563" width="19.140625" style="149" customWidth="1"/>
    <col min="2564" max="2564" width="17.5703125" style="149" customWidth="1"/>
    <col min="2565" max="2565" width="14.7109375" style="149" customWidth="1"/>
    <col min="2566" max="2815" width="8.140625" style="149"/>
    <col min="2816" max="2816" width="8.7109375" style="149" customWidth="1"/>
    <col min="2817" max="2817" width="31.5703125" style="149" customWidth="1"/>
    <col min="2818" max="2818" width="13.85546875" style="149" customWidth="1"/>
    <col min="2819" max="2819" width="19.140625" style="149" customWidth="1"/>
    <col min="2820" max="2820" width="17.5703125" style="149" customWidth="1"/>
    <col min="2821" max="2821" width="14.7109375" style="149" customWidth="1"/>
    <col min="2822" max="3071" width="8.140625" style="149"/>
    <col min="3072" max="3072" width="8.7109375" style="149" customWidth="1"/>
    <col min="3073" max="3073" width="31.5703125" style="149" customWidth="1"/>
    <col min="3074" max="3074" width="13.85546875" style="149" customWidth="1"/>
    <col min="3075" max="3075" width="19.140625" style="149" customWidth="1"/>
    <col min="3076" max="3076" width="17.5703125" style="149" customWidth="1"/>
    <col min="3077" max="3077" width="14.7109375" style="149" customWidth="1"/>
    <col min="3078" max="3327" width="8.140625" style="149"/>
    <col min="3328" max="3328" width="8.7109375" style="149" customWidth="1"/>
    <col min="3329" max="3329" width="31.5703125" style="149" customWidth="1"/>
    <col min="3330" max="3330" width="13.85546875" style="149" customWidth="1"/>
    <col min="3331" max="3331" width="19.140625" style="149" customWidth="1"/>
    <col min="3332" max="3332" width="17.5703125" style="149" customWidth="1"/>
    <col min="3333" max="3333" width="14.7109375" style="149" customWidth="1"/>
    <col min="3334" max="3583" width="8.140625" style="149"/>
    <col min="3584" max="3584" width="8.7109375" style="149" customWidth="1"/>
    <col min="3585" max="3585" width="31.5703125" style="149" customWidth="1"/>
    <col min="3586" max="3586" width="13.85546875" style="149" customWidth="1"/>
    <col min="3587" max="3587" width="19.140625" style="149" customWidth="1"/>
    <col min="3588" max="3588" width="17.5703125" style="149" customWidth="1"/>
    <col min="3589" max="3589" width="14.7109375" style="149" customWidth="1"/>
    <col min="3590" max="3839" width="8.140625" style="149"/>
    <col min="3840" max="3840" width="8.7109375" style="149" customWidth="1"/>
    <col min="3841" max="3841" width="31.5703125" style="149" customWidth="1"/>
    <col min="3842" max="3842" width="13.85546875" style="149" customWidth="1"/>
    <col min="3843" max="3843" width="19.140625" style="149" customWidth="1"/>
    <col min="3844" max="3844" width="17.5703125" style="149" customWidth="1"/>
    <col min="3845" max="3845" width="14.7109375" style="149" customWidth="1"/>
    <col min="3846" max="4095" width="8.140625" style="149"/>
    <col min="4096" max="4096" width="8.7109375" style="149" customWidth="1"/>
    <col min="4097" max="4097" width="31.5703125" style="149" customWidth="1"/>
    <col min="4098" max="4098" width="13.85546875" style="149" customWidth="1"/>
    <col min="4099" max="4099" width="19.140625" style="149" customWidth="1"/>
    <col min="4100" max="4100" width="17.5703125" style="149" customWidth="1"/>
    <col min="4101" max="4101" width="14.7109375" style="149" customWidth="1"/>
    <col min="4102" max="4351" width="8.140625" style="149"/>
    <col min="4352" max="4352" width="8.7109375" style="149" customWidth="1"/>
    <col min="4353" max="4353" width="31.5703125" style="149" customWidth="1"/>
    <col min="4354" max="4354" width="13.85546875" style="149" customWidth="1"/>
    <col min="4355" max="4355" width="19.140625" style="149" customWidth="1"/>
    <col min="4356" max="4356" width="17.5703125" style="149" customWidth="1"/>
    <col min="4357" max="4357" width="14.7109375" style="149" customWidth="1"/>
    <col min="4358" max="4607" width="8.140625" style="149"/>
    <col min="4608" max="4608" width="8.7109375" style="149" customWidth="1"/>
    <col min="4609" max="4609" width="31.5703125" style="149" customWidth="1"/>
    <col min="4610" max="4610" width="13.85546875" style="149" customWidth="1"/>
    <col min="4611" max="4611" width="19.140625" style="149" customWidth="1"/>
    <col min="4612" max="4612" width="17.5703125" style="149" customWidth="1"/>
    <col min="4613" max="4613" width="14.7109375" style="149" customWidth="1"/>
    <col min="4614" max="4863" width="8.140625" style="149"/>
    <col min="4864" max="4864" width="8.7109375" style="149" customWidth="1"/>
    <col min="4865" max="4865" width="31.5703125" style="149" customWidth="1"/>
    <col min="4866" max="4866" width="13.85546875" style="149" customWidth="1"/>
    <col min="4867" max="4867" width="19.140625" style="149" customWidth="1"/>
    <col min="4868" max="4868" width="17.5703125" style="149" customWidth="1"/>
    <col min="4869" max="4869" width="14.7109375" style="149" customWidth="1"/>
    <col min="4870" max="5119" width="8.140625" style="149"/>
    <col min="5120" max="5120" width="8.7109375" style="149" customWidth="1"/>
    <col min="5121" max="5121" width="31.5703125" style="149" customWidth="1"/>
    <col min="5122" max="5122" width="13.85546875" style="149" customWidth="1"/>
    <col min="5123" max="5123" width="19.140625" style="149" customWidth="1"/>
    <col min="5124" max="5124" width="17.5703125" style="149" customWidth="1"/>
    <col min="5125" max="5125" width="14.7109375" style="149" customWidth="1"/>
    <col min="5126" max="5375" width="8.140625" style="149"/>
    <col min="5376" max="5376" width="8.7109375" style="149" customWidth="1"/>
    <col min="5377" max="5377" width="31.5703125" style="149" customWidth="1"/>
    <col min="5378" max="5378" width="13.85546875" style="149" customWidth="1"/>
    <col min="5379" max="5379" width="19.140625" style="149" customWidth="1"/>
    <col min="5380" max="5380" width="17.5703125" style="149" customWidth="1"/>
    <col min="5381" max="5381" width="14.7109375" style="149" customWidth="1"/>
    <col min="5382" max="5631" width="8.140625" style="149"/>
    <col min="5632" max="5632" width="8.7109375" style="149" customWidth="1"/>
    <col min="5633" max="5633" width="31.5703125" style="149" customWidth="1"/>
    <col min="5634" max="5634" width="13.85546875" style="149" customWidth="1"/>
    <col min="5635" max="5635" width="19.140625" style="149" customWidth="1"/>
    <col min="5636" max="5636" width="17.5703125" style="149" customWidth="1"/>
    <col min="5637" max="5637" width="14.7109375" style="149" customWidth="1"/>
    <col min="5638" max="5887" width="8.140625" style="149"/>
    <col min="5888" max="5888" width="8.7109375" style="149" customWidth="1"/>
    <col min="5889" max="5889" width="31.5703125" style="149" customWidth="1"/>
    <col min="5890" max="5890" width="13.85546875" style="149" customWidth="1"/>
    <col min="5891" max="5891" width="19.140625" style="149" customWidth="1"/>
    <col min="5892" max="5892" width="17.5703125" style="149" customWidth="1"/>
    <col min="5893" max="5893" width="14.7109375" style="149" customWidth="1"/>
    <col min="5894" max="6143" width="8.140625" style="149"/>
    <col min="6144" max="6144" width="8.7109375" style="149" customWidth="1"/>
    <col min="6145" max="6145" width="31.5703125" style="149" customWidth="1"/>
    <col min="6146" max="6146" width="13.85546875" style="149" customWidth="1"/>
    <col min="6147" max="6147" width="19.140625" style="149" customWidth="1"/>
    <col min="6148" max="6148" width="17.5703125" style="149" customWidth="1"/>
    <col min="6149" max="6149" width="14.7109375" style="149" customWidth="1"/>
    <col min="6150" max="6399" width="8.140625" style="149"/>
    <col min="6400" max="6400" width="8.7109375" style="149" customWidth="1"/>
    <col min="6401" max="6401" width="31.5703125" style="149" customWidth="1"/>
    <col min="6402" max="6402" width="13.85546875" style="149" customWidth="1"/>
    <col min="6403" max="6403" width="19.140625" style="149" customWidth="1"/>
    <col min="6404" max="6404" width="17.5703125" style="149" customWidth="1"/>
    <col min="6405" max="6405" width="14.7109375" style="149" customWidth="1"/>
    <col min="6406" max="6655" width="8.140625" style="149"/>
    <col min="6656" max="6656" width="8.7109375" style="149" customWidth="1"/>
    <col min="6657" max="6657" width="31.5703125" style="149" customWidth="1"/>
    <col min="6658" max="6658" width="13.85546875" style="149" customWidth="1"/>
    <col min="6659" max="6659" width="19.140625" style="149" customWidth="1"/>
    <col min="6660" max="6660" width="17.5703125" style="149" customWidth="1"/>
    <col min="6661" max="6661" width="14.7109375" style="149" customWidth="1"/>
    <col min="6662" max="6911" width="8.140625" style="149"/>
    <col min="6912" max="6912" width="8.7109375" style="149" customWidth="1"/>
    <col min="6913" max="6913" width="31.5703125" style="149" customWidth="1"/>
    <col min="6914" max="6914" width="13.85546875" style="149" customWidth="1"/>
    <col min="6915" max="6915" width="19.140625" style="149" customWidth="1"/>
    <col min="6916" max="6916" width="17.5703125" style="149" customWidth="1"/>
    <col min="6917" max="6917" width="14.7109375" style="149" customWidth="1"/>
    <col min="6918" max="7167" width="8.140625" style="149"/>
    <col min="7168" max="7168" width="8.7109375" style="149" customWidth="1"/>
    <col min="7169" max="7169" width="31.5703125" style="149" customWidth="1"/>
    <col min="7170" max="7170" width="13.85546875" style="149" customWidth="1"/>
    <col min="7171" max="7171" width="19.140625" style="149" customWidth="1"/>
    <col min="7172" max="7172" width="17.5703125" style="149" customWidth="1"/>
    <col min="7173" max="7173" width="14.7109375" style="149" customWidth="1"/>
    <col min="7174" max="7423" width="8.140625" style="149"/>
    <col min="7424" max="7424" width="8.7109375" style="149" customWidth="1"/>
    <col min="7425" max="7425" width="31.5703125" style="149" customWidth="1"/>
    <col min="7426" max="7426" width="13.85546875" style="149" customWidth="1"/>
    <col min="7427" max="7427" width="19.140625" style="149" customWidth="1"/>
    <col min="7428" max="7428" width="17.5703125" style="149" customWidth="1"/>
    <col min="7429" max="7429" width="14.7109375" style="149" customWidth="1"/>
    <col min="7430" max="7679" width="8.140625" style="149"/>
    <col min="7680" max="7680" width="8.7109375" style="149" customWidth="1"/>
    <col min="7681" max="7681" width="31.5703125" style="149" customWidth="1"/>
    <col min="7682" max="7682" width="13.85546875" style="149" customWidth="1"/>
    <col min="7683" max="7683" width="19.140625" style="149" customWidth="1"/>
    <col min="7684" max="7684" width="17.5703125" style="149" customWidth="1"/>
    <col min="7685" max="7685" width="14.7109375" style="149" customWidth="1"/>
    <col min="7686" max="7935" width="8.140625" style="149"/>
    <col min="7936" max="7936" width="8.7109375" style="149" customWidth="1"/>
    <col min="7937" max="7937" width="31.5703125" style="149" customWidth="1"/>
    <col min="7938" max="7938" width="13.85546875" style="149" customWidth="1"/>
    <col min="7939" max="7939" width="19.140625" style="149" customWidth="1"/>
    <col min="7940" max="7940" width="17.5703125" style="149" customWidth="1"/>
    <col min="7941" max="7941" width="14.7109375" style="149" customWidth="1"/>
    <col min="7942" max="8191" width="8.140625" style="149"/>
    <col min="8192" max="8192" width="8.7109375" style="149" customWidth="1"/>
    <col min="8193" max="8193" width="31.5703125" style="149" customWidth="1"/>
    <col min="8194" max="8194" width="13.85546875" style="149" customWidth="1"/>
    <col min="8195" max="8195" width="19.140625" style="149" customWidth="1"/>
    <col min="8196" max="8196" width="17.5703125" style="149" customWidth="1"/>
    <col min="8197" max="8197" width="14.7109375" style="149" customWidth="1"/>
    <col min="8198" max="8447" width="8.140625" style="149"/>
    <col min="8448" max="8448" width="8.7109375" style="149" customWidth="1"/>
    <col min="8449" max="8449" width="31.5703125" style="149" customWidth="1"/>
    <col min="8450" max="8450" width="13.85546875" style="149" customWidth="1"/>
    <col min="8451" max="8451" width="19.140625" style="149" customWidth="1"/>
    <col min="8452" max="8452" width="17.5703125" style="149" customWidth="1"/>
    <col min="8453" max="8453" width="14.7109375" style="149" customWidth="1"/>
    <col min="8454" max="8703" width="8.140625" style="149"/>
    <col min="8704" max="8704" width="8.7109375" style="149" customWidth="1"/>
    <col min="8705" max="8705" width="31.5703125" style="149" customWidth="1"/>
    <col min="8706" max="8706" width="13.85546875" style="149" customWidth="1"/>
    <col min="8707" max="8707" width="19.140625" style="149" customWidth="1"/>
    <col min="8708" max="8708" width="17.5703125" style="149" customWidth="1"/>
    <col min="8709" max="8709" width="14.7109375" style="149" customWidth="1"/>
    <col min="8710" max="8959" width="8.140625" style="149"/>
    <col min="8960" max="8960" width="8.7109375" style="149" customWidth="1"/>
    <col min="8961" max="8961" width="31.5703125" style="149" customWidth="1"/>
    <col min="8962" max="8962" width="13.85546875" style="149" customWidth="1"/>
    <col min="8963" max="8963" width="19.140625" style="149" customWidth="1"/>
    <col min="8964" max="8964" width="17.5703125" style="149" customWidth="1"/>
    <col min="8965" max="8965" width="14.7109375" style="149" customWidth="1"/>
    <col min="8966" max="9215" width="8.140625" style="149"/>
    <col min="9216" max="9216" width="8.7109375" style="149" customWidth="1"/>
    <col min="9217" max="9217" width="31.5703125" style="149" customWidth="1"/>
    <col min="9218" max="9218" width="13.85546875" style="149" customWidth="1"/>
    <col min="9219" max="9219" width="19.140625" style="149" customWidth="1"/>
    <col min="9220" max="9220" width="17.5703125" style="149" customWidth="1"/>
    <col min="9221" max="9221" width="14.7109375" style="149" customWidth="1"/>
    <col min="9222" max="9471" width="8.140625" style="149"/>
    <col min="9472" max="9472" width="8.7109375" style="149" customWidth="1"/>
    <col min="9473" max="9473" width="31.5703125" style="149" customWidth="1"/>
    <col min="9474" max="9474" width="13.85546875" style="149" customWidth="1"/>
    <col min="9475" max="9475" width="19.140625" style="149" customWidth="1"/>
    <col min="9476" max="9476" width="17.5703125" style="149" customWidth="1"/>
    <col min="9477" max="9477" width="14.7109375" style="149" customWidth="1"/>
    <col min="9478" max="9727" width="8.140625" style="149"/>
    <col min="9728" max="9728" width="8.7109375" style="149" customWidth="1"/>
    <col min="9729" max="9729" width="31.5703125" style="149" customWidth="1"/>
    <col min="9730" max="9730" width="13.85546875" style="149" customWidth="1"/>
    <col min="9731" max="9731" width="19.140625" style="149" customWidth="1"/>
    <col min="9732" max="9732" width="17.5703125" style="149" customWidth="1"/>
    <col min="9733" max="9733" width="14.7109375" style="149" customWidth="1"/>
    <col min="9734" max="9983" width="8.140625" style="149"/>
    <col min="9984" max="9984" width="8.7109375" style="149" customWidth="1"/>
    <col min="9985" max="9985" width="31.5703125" style="149" customWidth="1"/>
    <col min="9986" max="9986" width="13.85546875" style="149" customWidth="1"/>
    <col min="9987" max="9987" width="19.140625" style="149" customWidth="1"/>
    <col min="9988" max="9988" width="17.5703125" style="149" customWidth="1"/>
    <col min="9989" max="9989" width="14.7109375" style="149" customWidth="1"/>
    <col min="9990" max="10239" width="8.140625" style="149"/>
    <col min="10240" max="10240" width="8.7109375" style="149" customWidth="1"/>
    <col min="10241" max="10241" width="31.5703125" style="149" customWidth="1"/>
    <col min="10242" max="10242" width="13.85546875" style="149" customWidth="1"/>
    <col min="10243" max="10243" width="19.140625" style="149" customWidth="1"/>
    <col min="10244" max="10244" width="17.5703125" style="149" customWidth="1"/>
    <col min="10245" max="10245" width="14.7109375" style="149" customWidth="1"/>
    <col min="10246" max="10495" width="8.140625" style="149"/>
    <col min="10496" max="10496" width="8.7109375" style="149" customWidth="1"/>
    <col min="10497" max="10497" width="31.5703125" style="149" customWidth="1"/>
    <col min="10498" max="10498" width="13.85546875" style="149" customWidth="1"/>
    <col min="10499" max="10499" width="19.140625" style="149" customWidth="1"/>
    <col min="10500" max="10500" width="17.5703125" style="149" customWidth="1"/>
    <col min="10501" max="10501" width="14.7109375" style="149" customWidth="1"/>
    <col min="10502" max="10751" width="8.140625" style="149"/>
    <col min="10752" max="10752" width="8.7109375" style="149" customWidth="1"/>
    <col min="10753" max="10753" width="31.5703125" style="149" customWidth="1"/>
    <col min="10754" max="10754" width="13.85546875" style="149" customWidth="1"/>
    <col min="10755" max="10755" width="19.140625" style="149" customWidth="1"/>
    <col min="10756" max="10756" width="17.5703125" style="149" customWidth="1"/>
    <col min="10757" max="10757" width="14.7109375" style="149" customWidth="1"/>
    <col min="10758" max="11007" width="8.140625" style="149"/>
    <col min="11008" max="11008" width="8.7109375" style="149" customWidth="1"/>
    <col min="11009" max="11009" width="31.5703125" style="149" customWidth="1"/>
    <col min="11010" max="11010" width="13.85546875" style="149" customWidth="1"/>
    <col min="11011" max="11011" width="19.140625" style="149" customWidth="1"/>
    <col min="11012" max="11012" width="17.5703125" style="149" customWidth="1"/>
    <col min="11013" max="11013" width="14.7109375" style="149" customWidth="1"/>
    <col min="11014" max="11263" width="8.140625" style="149"/>
    <col min="11264" max="11264" width="8.7109375" style="149" customWidth="1"/>
    <col min="11265" max="11265" width="31.5703125" style="149" customWidth="1"/>
    <col min="11266" max="11266" width="13.85546875" style="149" customWidth="1"/>
    <col min="11267" max="11267" width="19.140625" style="149" customWidth="1"/>
    <col min="11268" max="11268" width="17.5703125" style="149" customWidth="1"/>
    <col min="11269" max="11269" width="14.7109375" style="149" customWidth="1"/>
    <col min="11270" max="11519" width="8.140625" style="149"/>
    <col min="11520" max="11520" width="8.7109375" style="149" customWidth="1"/>
    <col min="11521" max="11521" width="31.5703125" style="149" customWidth="1"/>
    <col min="11522" max="11522" width="13.85546875" style="149" customWidth="1"/>
    <col min="11523" max="11523" width="19.140625" style="149" customWidth="1"/>
    <col min="11524" max="11524" width="17.5703125" style="149" customWidth="1"/>
    <col min="11525" max="11525" width="14.7109375" style="149" customWidth="1"/>
    <col min="11526" max="11775" width="8.140625" style="149"/>
    <col min="11776" max="11776" width="8.7109375" style="149" customWidth="1"/>
    <col min="11777" max="11777" width="31.5703125" style="149" customWidth="1"/>
    <col min="11778" max="11778" width="13.85546875" style="149" customWidth="1"/>
    <col min="11779" max="11779" width="19.140625" style="149" customWidth="1"/>
    <col min="11780" max="11780" width="17.5703125" style="149" customWidth="1"/>
    <col min="11781" max="11781" width="14.7109375" style="149" customWidth="1"/>
    <col min="11782" max="12031" width="8.140625" style="149"/>
    <col min="12032" max="12032" width="8.7109375" style="149" customWidth="1"/>
    <col min="12033" max="12033" width="31.5703125" style="149" customWidth="1"/>
    <col min="12034" max="12034" width="13.85546875" style="149" customWidth="1"/>
    <col min="12035" max="12035" width="19.140625" style="149" customWidth="1"/>
    <col min="12036" max="12036" width="17.5703125" style="149" customWidth="1"/>
    <col min="12037" max="12037" width="14.7109375" style="149" customWidth="1"/>
    <col min="12038" max="12287" width="8.140625" style="149"/>
    <col min="12288" max="12288" width="8.7109375" style="149" customWidth="1"/>
    <col min="12289" max="12289" width="31.5703125" style="149" customWidth="1"/>
    <col min="12290" max="12290" width="13.85546875" style="149" customWidth="1"/>
    <col min="12291" max="12291" width="19.140625" style="149" customWidth="1"/>
    <col min="12292" max="12292" width="17.5703125" style="149" customWidth="1"/>
    <col min="12293" max="12293" width="14.7109375" style="149" customWidth="1"/>
    <col min="12294" max="12543" width="8.140625" style="149"/>
    <col min="12544" max="12544" width="8.7109375" style="149" customWidth="1"/>
    <col min="12545" max="12545" width="31.5703125" style="149" customWidth="1"/>
    <col min="12546" max="12546" width="13.85546875" style="149" customWidth="1"/>
    <col min="12547" max="12547" width="19.140625" style="149" customWidth="1"/>
    <col min="12548" max="12548" width="17.5703125" style="149" customWidth="1"/>
    <col min="12549" max="12549" width="14.7109375" style="149" customWidth="1"/>
    <col min="12550" max="12799" width="8.140625" style="149"/>
    <col min="12800" max="12800" width="8.7109375" style="149" customWidth="1"/>
    <col min="12801" max="12801" width="31.5703125" style="149" customWidth="1"/>
    <col min="12802" max="12802" width="13.85546875" style="149" customWidth="1"/>
    <col min="12803" max="12803" width="19.140625" style="149" customWidth="1"/>
    <col min="12804" max="12804" width="17.5703125" style="149" customWidth="1"/>
    <col min="12805" max="12805" width="14.7109375" style="149" customWidth="1"/>
    <col min="12806" max="13055" width="8.140625" style="149"/>
    <col min="13056" max="13056" width="8.7109375" style="149" customWidth="1"/>
    <col min="13057" max="13057" width="31.5703125" style="149" customWidth="1"/>
    <col min="13058" max="13058" width="13.85546875" style="149" customWidth="1"/>
    <col min="13059" max="13059" width="19.140625" style="149" customWidth="1"/>
    <col min="13060" max="13060" width="17.5703125" style="149" customWidth="1"/>
    <col min="13061" max="13061" width="14.7109375" style="149" customWidth="1"/>
    <col min="13062" max="13311" width="8.140625" style="149"/>
    <col min="13312" max="13312" width="8.7109375" style="149" customWidth="1"/>
    <col min="13313" max="13313" width="31.5703125" style="149" customWidth="1"/>
    <col min="13314" max="13314" width="13.85546875" style="149" customWidth="1"/>
    <col min="13315" max="13315" width="19.140625" style="149" customWidth="1"/>
    <col min="13316" max="13316" width="17.5703125" style="149" customWidth="1"/>
    <col min="13317" max="13317" width="14.7109375" style="149" customWidth="1"/>
    <col min="13318" max="13567" width="8.140625" style="149"/>
    <col min="13568" max="13568" width="8.7109375" style="149" customWidth="1"/>
    <col min="13569" max="13569" width="31.5703125" style="149" customWidth="1"/>
    <col min="13570" max="13570" width="13.85546875" style="149" customWidth="1"/>
    <col min="13571" max="13571" width="19.140625" style="149" customWidth="1"/>
    <col min="13572" max="13572" width="17.5703125" style="149" customWidth="1"/>
    <col min="13573" max="13573" width="14.7109375" style="149" customWidth="1"/>
    <col min="13574" max="13823" width="8.140625" style="149"/>
    <col min="13824" max="13824" width="8.7109375" style="149" customWidth="1"/>
    <col min="13825" max="13825" width="31.5703125" style="149" customWidth="1"/>
    <col min="13826" max="13826" width="13.85546875" style="149" customWidth="1"/>
    <col min="13827" max="13827" width="19.140625" style="149" customWidth="1"/>
    <col min="13828" max="13828" width="17.5703125" style="149" customWidth="1"/>
    <col min="13829" max="13829" width="14.7109375" style="149" customWidth="1"/>
    <col min="13830" max="14079" width="8.140625" style="149"/>
    <col min="14080" max="14080" width="8.7109375" style="149" customWidth="1"/>
    <col min="14081" max="14081" width="31.5703125" style="149" customWidth="1"/>
    <col min="14082" max="14082" width="13.85546875" style="149" customWidth="1"/>
    <col min="14083" max="14083" width="19.140625" style="149" customWidth="1"/>
    <col min="14084" max="14084" width="17.5703125" style="149" customWidth="1"/>
    <col min="14085" max="14085" width="14.7109375" style="149" customWidth="1"/>
    <col min="14086" max="14335" width="8.140625" style="149"/>
    <col min="14336" max="14336" width="8.7109375" style="149" customWidth="1"/>
    <col min="14337" max="14337" width="31.5703125" style="149" customWidth="1"/>
    <col min="14338" max="14338" width="13.85546875" style="149" customWidth="1"/>
    <col min="14339" max="14339" width="19.140625" style="149" customWidth="1"/>
    <col min="14340" max="14340" width="17.5703125" style="149" customWidth="1"/>
    <col min="14341" max="14341" width="14.7109375" style="149" customWidth="1"/>
    <col min="14342" max="14591" width="8.140625" style="149"/>
    <col min="14592" max="14592" width="8.7109375" style="149" customWidth="1"/>
    <col min="14593" max="14593" width="31.5703125" style="149" customWidth="1"/>
    <col min="14594" max="14594" width="13.85546875" style="149" customWidth="1"/>
    <col min="14595" max="14595" width="19.140625" style="149" customWidth="1"/>
    <col min="14596" max="14596" width="17.5703125" style="149" customWidth="1"/>
    <col min="14597" max="14597" width="14.7109375" style="149" customWidth="1"/>
    <col min="14598" max="14847" width="8.140625" style="149"/>
    <col min="14848" max="14848" width="8.7109375" style="149" customWidth="1"/>
    <col min="14849" max="14849" width="31.5703125" style="149" customWidth="1"/>
    <col min="14850" max="14850" width="13.85546875" style="149" customWidth="1"/>
    <col min="14851" max="14851" width="19.140625" style="149" customWidth="1"/>
    <col min="14852" max="14852" width="17.5703125" style="149" customWidth="1"/>
    <col min="14853" max="14853" width="14.7109375" style="149" customWidth="1"/>
    <col min="14854" max="15103" width="8.140625" style="149"/>
    <col min="15104" max="15104" width="8.7109375" style="149" customWidth="1"/>
    <col min="15105" max="15105" width="31.5703125" style="149" customWidth="1"/>
    <col min="15106" max="15106" width="13.85546875" style="149" customWidth="1"/>
    <col min="15107" max="15107" width="19.140625" style="149" customWidth="1"/>
    <col min="15108" max="15108" width="17.5703125" style="149" customWidth="1"/>
    <col min="15109" max="15109" width="14.7109375" style="149" customWidth="1"/>
    <col min="15110" max="15359" width="8.140625" style="149"/>
    <col min="15360" max="15360" width="8.7109375" style="149" customWidth="1"/>
    <col min="15361" max="15361" width="31.5703125" style="149" customWidth="1"/>
    <col min="15362" max="15362" width="13.85546875" style="149" customWidth="1"/>
    <col min="15363" max="15363" width="19.140625" style="149" customWidth="1"/>
    <col min="15364" max="15364" width="17.5703125" style="149" customWidth="1"/>
    <col min="15365" max="15365" width="14.7109375" style="149" customWidth="1"/>
    <col min="15366" max="15615" width="8.140625" style="149"/>
    <col min="15616" max="15616" width="8.7109375" style="149" customWidth="1"/>
    <col min="15617" max="15617" width="31.5703125" style="149" customWidth="1"/>
    <col min="15618" max="15618" width="13.85546875" style="149" customWidth="1"/>
    <col min="15619" max="15619" width="19.140625" style="149" customWidth="1"/>
    <col min="15620" max="15620" width="17.5703125" style="149" customWidth="1"/>
    <col min="15621" max="15621" width="14.7109375" style="149" customWidth="1"/>
    <col min="15622" max="15871" width="8.140625" style="149"/>
    <col min="15872" max="15872" width="8.7109375" style="149" customWidth="1"/>
    <col min="15873" max="15873" width="31.5703125" style="149" customWidth="1"/>
    <col min="15874" max="15874" width="13.85546875" style="149" customWidth="1"/>
    <col min="15875" max="15875" width="19.140625" style="149" customWidth="1"/>
    <col min="15876" max="15876" width="17.5703125" style="149" customWidth="1"/>
    <col min="15877" max="15877" width="14.7109375" style="149" customWidth="1"/>
    <col min="15878" max="16127" width="8.140625" style="149"/>
    <col min="16128" max="16128" width="8.7109375" style="149" customWidth="1"/>
    <col min="16129" max="16129" width="31.5703125" style="149" customWidth="1"/>
    <col min="16130" max="16130" width="13.85546875" style="149" customWidth="1"/>
    <col min="16131" max="16131" width="19.140625" style="149" customWidth="1"/>
    <col min="16132" max="16132" width="17.5703125" style="149" customWidth="1"/>
    <col min="16133" max="16133" width="14.7109375" style="149" customWidth="1"/>
    <col min="16134" max="16384" width="8.140625" style="149"/>
  </cols>
  <sheetData>
    <row r="1" spans="1:5" ht="23.25" hidden="1" customHeight="1" x14ac:dyDescent="0.25">
      <c r="A1" s="218"/>
      <c r="B1" s="218"/>
      <c r="C1" s="218"/>
      <c r="D1" s="218"/>
      <c r="E1" s="218"/>
    </row>
    <row r="2" spans="1:5" hidden="1" x14ac:dyDescent="0.25">
      <c r="A2" s="218" t="s">
        <v>222</v>
      </c>
      <c r="B2" s="218"/>
      <c r="C2" s="218"/>
      <c r="D2" s="218"/>
      <c r="E2" s="218"/>
    </row>
    <row r="3" spans="1:5" ht="15.75" customHeight="1" x14ac:dyDescent="0.25">
      <c r="A3" s="221" t="s">
        <v>281</v>
      </c>
      <c r="B3" s="221"/>
      <c r="C3" s="221"/>
      <c r="D3" s="221"/>
      <c r="E3" s="221"/>
    </row>
    <row r="4" spans="1:5" x14ac:dyDescent="0.25">
      <c r="A4" s="220" t="s">
        <v>223</v>
      </c>
      <c r="B4" s="220"/>
      <c r="C4" s="220"/>
      <c r="D4" s="220"/>
      <c r="E4" s="220"/>
    </row>
    <row r="5" spans="1:5" x14ac:dyDescent="0.25">
      <c r="A5" s="220" t="s">
        <v>224</v>
      </c>
      <c r="B5" s="220"/>
      <c r="C5" s="220"/>
      <c r="D5" s="220"/>
      <c r="E5" s="220"/>
    </row>
    <row r="6" spans="1:5" ht="26.25" customHeight="1" x14ac:dyDescent="0.25">
      <c r="A6" s="218" t="s">
        <v>225</v>
      </c>
      <c r="B6" s="218"/>
      <c r="C6" s="218"/>
      <c r="D6" s="218"/>
      <c r="E6" s="149" t="s">
        <v>350</v>
      </c>
    </row>
    <row r="7" spans="1:5" x14ac:dyDescent="0.25">
      <c r="A7" s="218"/>
      <c r="B7" s="218"/>
      <c r="C7" s="218"/>
      <c r="D7" s="218"/>
      <c r="E7" s="218"/>
    </row>
    <row r="8" spans="1:5" ht="45.75" customHeight="1" x14ac:dyDescent="0.25">
      <c r="A8" s="219" t="s">
        <v>280</v>
      </c>
      <c r="B8" s="219"/>
      <c r="C8" s="219"/>
      <c r="D8" s="219"/>
      <c r="E8" s="219"/>
    </row>
    <row r="9" spans="1:5" ht="29.25" customHeight="1" x14ac:dyDescent="0.25">
      <c r="A9" s="219" t="s">
        <v>227</v>
      </c>
      <c r="B9" s="219"/>
      <c r="C9" s="219"/>
      <c r="D9" s="219"/>
      <c r="E9" s="219"/>
    </row>
    <row r="10" spans="1:5" ht="30" customHeight="1" x14ac:dyDescent="0.25">
      <c r="A10" s="219" t="s">
        <v>228</v>
      </c>
      <c r="B10" s="219"/>
      <c r="C10" s="219"/>
      <c r="D10" s="219"/>
      <c r="E10" s="219"/>
    </row>
    <row r="11" spans="1:5" ht="30" customHeight="1" x14ac:dyDescent="0.25">
      <c r="A11" s="219" t="s">
        <v>229</v>
      </c>
      <c r="B11" s="219"/>
      <c r="C11" s="219"/>
      <c r="D11" s="219"/>
      <c r="E11" s="219"/>
    </row>
    <row r="12" spans="1:5" ht="29.25" customHeight="1" x14ac:dyDescent="0.25">
      <c r="A12" s="219" t="s">
        <v>230</v>
      </c>
      <c r="B12" s="219"/>
      <c r="C12" s="219"/>
      <c r="D12" s="219"/>
      <c r="E12" s="219"/>
    </row>
    <row r="13" spans="1:5" ht="28.5" customHeight="1" x14ac:dyDescent="0.25">
      <c r="A13" s="219" t="s">
        <v>231</v>
      </c>
      <c r="B13" s="219"/>
      <c r="C13" s="219"/>
      <c r="D13" s="219"/>
      <c r="E13" s="219"/>
    </row>
    <row r="14" spans="1:5" ht="15.75" customHeight="1" thickBot="1" x14ac:dyDescent="0.3">
      <c r="A14" s="218"/>
      <c r="B14" s="218"/>
      <c r="C14" s="218"/>
      <c r="D14" s="218"/>
      <c r="E14" s="218"/>
    </row>
    <row r="15" spans="1:5" ht="120.75" thickBot="1" x14ac:dyDescent="0.3">
      <c r="A15" s="153" t="s">
        <v>2</v>
      </c>
      <c r="B15" s="150" t="s">
        <v>233</v>
      </c>
      <c r="C15" s="150" t="s">
        <v>0</v>
      </c>
      <c r="D15" s="150" t="s">
        <v>232</v>
      </c>
      <c r="E15" s="150" t="s">
        <v>1</v>
      </c>
    </row>
    <row r="16" spans="1:5" ht="15" customHeight="1" x14ac:dyDescent="0.25">
      <c r="A16" s="226" t="s">
        <v>8</v>
      </c>
      <c r="B16" s="227"/>
      <c r="C16" s="227"/>
      <c r="D16" s="227"/>
      <c r="E16" s="152"/>
    </row>
    <row r="17" spans="1:5" ht="15" customHeight="1" x14ac:dyDescent="0.25">
      <c r="A17" s="162" t="s">
        <v>52</v>
      </c>
      <c r="B17" s="163" t="s">
        <v>21</v>
      </c>
      <c r="C17" s="164" t="s">
        <v>11</v>
      </c>
      <c r="D17" s="165">
        <v>0.14000000000000001</v>
      </c>
      <c r="E17" s="166">
        <v>2915.14</v>
      </c>
    </row>
    <row r="18" spans="1:5" ht="28.15" customHeight="1" x14ac:dyDescent="0.25">
      <c r="A18" s="222" t="s">
        <v>234</v>
      </c>
      <c r="B18" s="223"/>
      <c r="C18" s="223"/>
      <c r="D18" s="224"/>
      <c r="E18" s="167"/>
    </row>
    <row r="19" spans="1:5" ht="15" customHeight="1" x14ac:dyDescent="0.25">
      <c r="A19" s="168" t="s">
        <v>313</v>
      </c>
      <c r="B19" s="169" t="s">
        <v>346</v>
      </c>
      <c r="C19" s="164" t="s">
        <v>20</v>
      </c>
      <c r="D19" s="165">
        <f>E19</f>
        <v>1788.6</v>
      </c>
      <c r="E19" s="166">
        <v>1788.6</v>
      </c>
    </row>
    <row r="20" spans="1:5" ht="15" customHeight="1" x14ac:dyDescent="0.25">
      <c r="A20" s="168" t="s">
        <v>318</v>
      </c>
      <c r="B20" s="170">
        <v>4.351</v>
      </c>
      <c r="C20" s="164" t="s">
        <v>12</v>
      </c>
      <c r="D20" s="165">
        <f>E20/B20</f>
        <v>985.71362905079297</v>
      </c>
      <c r="E20" s="166">
        <v>4288.84</v>
      </c>
    </row>
    <row r="21" spans="1:5" ht="15.75" customHeight="1" x14ac:dyDescent="0.25">
      <c r="A21" s="168" t="s">
        <v>343</v>
      </c>
      <c r="B21" s="169" t="s">
        <v>346</v>
      </c>
      <c r="C21" s="164" t="s">
        <v>13</v>
      </c>
      <c r="D21" s="165">
        <f>E21</f>
        <v>9307</v>
      </c>
      <c r="E21" s="166">
        <v>9307</v>
      </c>
    </row>
    <row r="22" spans="1:5" ht="30" customHeight="1" x14ac:dyDescent="0.25">
      <c r="A22" s="168" t="s">
        <v>209</v>
      </c>
      <c r="B22" s="169" t="s">
        <v>346</v>
      </c>
      <c r="C22" s="164" t="s">
        <v>11</v>
      </c>
      <c r="D22" s="165">
        <f>E22</f>
        <v>662.2</v>
      </c>
      <c r="E22" s="166">
        <v>662.2</v>
      </c>
    </row>
    <row r="23" spans="1:5" ht="15" customHeight="1" x14ac:dyDescent="0.25">
      <c r="A23" s="125" t="s">
        <v>237</v>
      </c>
      <c r="B23" s="130" t="s">
        <v>22</v>
      </c>
      <c r="C23" s="130" t="s">
        <v>11</v>
      </c>
      <c r="D23" s="130">
        <f t="shared" ref="D23" si="0">E23</f>
        <v>1284.6300000000001</v>
      </c>
      <c r="E23" s="130">
        <v>1284.6300000000001</v>
      </c>
    </row>
    <row r="24" spans="1:5" ht="15" customHeight="1" x14ac:dyDescent="0.25">
      <c r="A24" s="168" t="s">
        <v>235</v>
      </c>
      <c r="B24" s="169" t="s">
        <v>213</v>
      </c>
      <c r="C24" s="164" t="s">
        <v>12</v>
      </c>
      <c r="D24" s="165">
        <f>E24</f>
        <v>141421.20000000001</v>
      </c>
      <c r="E24" s="166">
        <v>141421.20000000001</v>
      </c>
    </row>
    <row r="25" spans="1:5" ht="15" customHeight="1" x14ac:dyDescent="0.25">
      <c r="A25" s="168" t="s">
        <v>236</v>
      </c>
      <c r="B25" s="169" t="s">
        <v>213</v>
      </c>
      <c r="C25" s="164" t="s">
        <v>12</v>
      </c>
      <c r="D25" s="165">
        <f>E25</f>
        <v>887.64</v>
      </c>
      <c r="E25" s="166">
        <v>887.64</v>
      </c>
    </row>
    <row r="26" spans="1:5" ht="15" customHeight="1" x14ac:dyDescent="0.25">
      <c r="A26" s="225" t="s">
        <v>319</v>
      </c>
      <c r="B26" s="223"/>
      <c r="C26" s="223"/>
      <c r="D26" s="224"/>
      <c r="E26" s="167"/>
    </row>
    <row r="27" spans="1:5" ht="15" customHeight="1" x14ac:dyDescent="0.25">
      <c r="A27" s="168" t="s">
        <v>320</v>
      </c>
      <c r="B27" s="169" t="s">
        <v>346</v>
      </c>
      <c r="C27" s="164" t="s">
        <v>11</v>
      </c>
      <c r="D27" s="165">
        <f>E27</f>
        <v>1246.01</v>
      </c>
      <c r="E27" s="166">
        <v>1246.01</v>
      </c>
    </row>
    <row r="28" spans="1:5" ht="15" customHeight="1" x14ac:dyDescent="0.25">
      <c r="A28" s="225" t="s">
        <v>321</v>
      </c>
      <c r="B28" s="223"/>
      <c r="C28" s="223"/>
      <c r="D28" s="224"/>
      <c r="E28" s="167"/>
    </row>
    <row r="29" spans="1:5" ht="15" customHeight="1" x14ac:dyDescent="0.25">
      <c r="A29" s="168" t="s">
        <v>322</v>
      </c>
      <c r="B29" s="169" t="s">
        <v>346</v>
      </c>
      <c r="C29" s="164" t="s">
        <v>13</v>
      </c>
      <c r="D29" s="165">
        <f>E29</f>
        <v>50</v>
      </c>
      <c r="E29" s="166">
        <v>50</v>
      </c>
    </row>
    <row r="30" spans="1:5" ht="15" customHeight="1" x14ac:dyDescent="0.25">
      <c r="A30" s="225" t="s">
        <v>104</v>
      </c>
      <c r="B30" s="223"/>
      <c r="C30" s="223"/>
      <c r="D30" s="224"/>
      <c r="E30" s="167"/>
    </row>
    <row r="31" spans="1:5" ht="15" customHeight="1" x14ac:dyDescent="0.25">
      <c r="A31" s="168" t="s">
        <v>168</v>
      </c>
      <c r="B31" s="169" t="s">
        <v>346</v>
      </c>
      <c r="C31" s="164" t="s">
        <v>11</v>
      </c>
      <c r="D31" s="165">
        <f>E31</f>
        <v>64593.919999999998</v>
      </c>
      <c r="E31" s="166">
        <v>64593.919999999998</v>
      </c>
    </row>
    <row r="32" spans="1:5" ht="15" customHeight="1" x14ac:dyDescent="0.25">
      <c r="A32" s="222" t="s">
        <v>238</v>
      </c>
      <c r="B32" s="223"/>
      <c r="C32" s="223"/>
      <c r="D32" s="224"/>
      <c r="E32" s="167"/>
    </row>
    <row r="33" spans="1:5" ht="15" customHeight="1" x14ac:dyDescent="0.25">
      <c r="A33" s="162" t="s">
        <v>323</v>
      </c>
      <c r="B33" s="171">
        <v>1</v>
      </c>
      <c r="C33" s="164" t="s">
        <v>13</v>
      </c>
      <c r="D33" s="165">
        <f>E33/B33</f>
        <v>980.62</v>
      </c>
      <c r="E33" s="166">
        <v>980.62</v>
      </c>
    </row>
    <row r="34" spans="1:5" ht="16.899999999999999" customHeight="1" x14ac:dyDescent="0.25">
      <c r="A34" s="162" t="s">
        <v>324</v>
      </c>
      <c r="B34" s="172">
        <v>0.02</v>
      </c>
      <c r="C34" s="164" t="s">
        <v>15</v>
      </c>
      <c r="D34" s="165">
        <f t="shared" ref="D34:D73" si="1">E34/B34</f>
        <v>76106.5</v>
      </c>
      <c r="E34" s="166">
        <v>1522.13</v>
      </c>
    </row>
    <row r="35" spans="1:5" ht="28.15" customHeight="1" x14ac:dyDescent="0.25">
      <c r="A35" s="162" t="s">
        <v>240</v>
      </c>
      <c r="B35" s="171">
        <v>1</v>
      </c>
      <c r="C35" s="164" t="s">
        <v>195</v>
      </c>
      <c r="D35" s="165">
        <f t="shared" si="1"/>
        <v>1440.67</v>
      </c>
      <c r="E35" s="166">
        <v>1440.67</v>
      </c>
    </row>
    <row r="36" spans="1:5" ht="15" customHeight="1" x14ac:dyDescent="0.25">
      <c r="A36" s="162" t="s">
        <v>325</v>
      </c>
      <c r="B36" s="171">
        <v>1</v>
      </c>
      <c r="C36" s="164" t="s">
        <v>326</v>
      </c>
      <c r="D36" s="165">
        <f t="shared" si="1"/>
        <v>86.82</v>
      </c>
      <c r="E36" s="166">
        <v>86.82</v>
      </c>
    </row>
    <row r="37" spans="1:5" ht="15" customHeight="1" x14ac:dyDescent="0.25">
      <c r="A37" s="162" t="s">
        <v>327</v>
      </c>
      <c r="B37" s="171">
        <v>2</v>
      </c>
      <c r="C37" s="164" t="s">
        <v>13</v>
      </c>
      <c r="D37" s="165">
        <f t="shared" si="1"/>
        <v>746.25</v>
      </c>
      <c r="E37" s="166">
        <v>1492.5</v>
      </c>
    </row>
    <row r="38" spans="1:5" ht="15" customHeight="1" x14ac:dyDescent="0.25">
      <c r="A38" s="162" t="s">
        <v>328</v>
      </c>
      <c r="B38" s="171">
        <v>2</v>
      </c>
      <c r="C38" s="164" t="s">
        <v>329</v>
      </c>
      <c r="D38" s="165">
        <f t="shared" si="1"/>
        <v>305.08999999999997</v>
      </c>
      <c r="E38" s="166">
        <v>610.17999999999995</v>
      </c>
    </row>
    <row r="39" spans="1:5" ht="15" customHeight="1" x14ac:dyDescent="0.25">
      <c r="A39" s="162" t="s">
        <v>304</v>
      </c>
      <c r="B39" s="171">
        <v>3</v>
      </c>
      <c r="C39" s="164" t="s">
        <v>76</v>
      </c>
      <c r="D39" s="165">
        <f t="shared" si="1"/>
        <v>98.426666666666662</v>
      </c>
      <c r="E39" s="166">
        <v>295.27999999999997</v>
      </c>
    </row>
    <row r="40" spans="1:5" ht="15" customHeight="1" x14ac:dyDescent="0.25">
      <c r="A40" s="162" t="s">
        <v>55</v>
      </c>
      <c r="B40" s="171">
        <v>1</v>
      </c>
      <c r="C40" s="164" t="s">
        <v>14</v>
      </c>
      <c r="D40" s="165">
        <f t="shared" si="1"/>
        <v>1005.22</v>
      </c>
      <c r="E40" s="166">
        <v>1005.22</v>
      </c>
    </row>
    <row r="41" spans="1:5" ht="15" customHeight="1" x14ac:dyDescent="0.25">
      <c r="A41" s="162" t="s">
        <v>330</v>
      </c>
      <c r="B41" s="171">
        <v>1</v>
      </c>
      <c r="C41" s="164" t="s">
        <v>331</v>
      </c>
      <c r="D41" s="165">
        <f t="shared" si="1"/>
        <v>736.44</v>
      </c>
      <c r="E41" s="166">
        <v>736.44</v>
      </c>
    </row>
    <row r="42" spans="1:5" ht="15" customHeight="1" x14ac:dyDescent="0.25">
      <c r="A42" s="162" t="s">
        <v>113</v>
      </c>
      <c r="B42" s="171">
        <v>1</v>
      </c>
      <c r="C42" s="164" t="s">
        <v>15</v>
      </c>
      <c r="D42" s="165">
        <f t="shared" si="1"/>
        <v>961.8</v>
      </c>
      <c r="E42" s="166">
        <v>961.8</v>
      </c>
    </row>
    <row r="43" spans="1:5" ht="15" customHeight="1" x14ac:dyDescent="0.25">
      <c r="A43" s="162" t="s">
        <v>332</v>
      </c>
      <c r="B43" s="171">
        <v>1</v>
      </c>
      <c r="C43" s="164" t="s">
        <v>13</v>
      </c>
      <c r="D43" s="165">
        <f t="shared" si="1"/>
        <v>149.54</v>
      </c>
      <c r="E43" s="166">
        <v>149.54</v>
      </c>
    </row>
    <row r="44" spans="1:5" ht="15" customHeight="1" x14ac:dyDescent="0.25">
      <c r="A44" s="162" t="s">
        <v>333</v>
      </c>
      <c r="B44" s="172">
        <v>0.39</v>
      </c>
      <c r="C44" s="164" t="s">
        <v>16</v>
      </c>
      <c r="D44" s="165">
        <f t="shared" si="1"/>
        <v>4035.8717948717949</v>
      </c>
      <c r="E44" s="166">
        <v>1573.99</v>
      </c>
    </row>
    <row r="45" spans="1:5" ht="15" customHeight="1" x14ac:dyDescent="0.25">
      <c r="A45" s="162" t="s">
        <v>71</v>
      </c>
      <c r="B45" s="172">
        <v>0.06</v>
      </c>
      <c r="C45" s="164" t="s">
        <v>72</v>
      </c>
      <c r="D45" s="165">
        <f t="shared" si="1"/>
        <v>30243.833333333336</v>
      </c>
      <c r="E45" s="166">
        <v>1814.63</v>
      </c>
    </row>
    <row r="46" spans="1:5" ht="30" customHeight="1" x14ac:dyDescent="0.25">
      <c r="A46" s="162" t="s">
        <v>56</v>
      </c>
      <c r="B46" s="173">
        <f>1.467*2</f>
        <v>2.9340000000000002</v>
      </c>
      <c r="C46" s="164" t="s">
        <v>16</v>
      </c>
      <c r="D46" s="165">
        <f t="shared" si="1"/>
        <v>2022.2835719154737</v>
      </c>
      <c r="E46" s="166">
        <f>2991.33+2942.05</f>
        <v>5933.38</v>
      </c>
    </row>
    <row r="47" spans="1:5" ht="15" customHeight="1" x14ac:dyDescent="0.25">
      <c r="A47" s="162" t="s">
        <v>334</v>
      </c>
      <c r="B47" s="171">
        <v>1</v>
      </c>
      <c r="C47" s="164" t="s">
        <v>14</v>
      </c>
      <c r="D47" s="165">
        <f t="shared" si="1"/>
        <v>611.75</v>
      </c>
      <c r="E47" s="166">
        <v>611.75</v>
      </c>
    </row>
    <row r="48" spans="1:5" ht="15" customHeight="1" x14ac:dyDescent="0.25">
      <c r="A48" s="162" t="s">
        <v>90</v>
      </c>
      <c r="B48" s="172">
        <v>0.14000000000000001</v>
      </c>
      <c r="C48" s="164" t="s">
        <v>15</v>
      </c>
      <c r="D48" s="165">
        <f t="shared" si="1"/>
        <v>17289.785714285714</v>
      </c>
      <c r="E48" s="166">
        <v>2420.5700000000002</v>
      </c>
    </row>
    <row r="49" spans="1:5" ht="15" customHeight="1" x14ac:dyDescent="0.25">
      <c r="A49" s="162" t="s">
        <v>59</v>
      </c>
      <c r="B49" s="171">
        <v>5</v>
      </c>
      <c r="C49" s="164" t="s">
        <v>18</v>
      </c>
      <c r="D49" s="165">
        <f t="shared" si="1"/>
        <v>254.00799999999998</v>
      </c>
      <c r="E49" s="166">
        <v>1270.04</v>
      </c>
    </row>
    <row r="50" spans="1:5" ht="15" customHeight="1" x14ac:dyDescent="0.25">
      <c r="A50" s="162" t="s">
        <v>307</v>
      </c>
      <c r="B50" s="171">
        <v>3</v>
      </c>
      <c r="C50" s="164" t="s">
        <v>76</v>
      </c>
      <c r="D50" s="165">
        <f t="shared" si="1"/>
        <v>78.933333333333337</v>
      </c>
      <c r="E50" s="166">
        <v>236.8</v>
      </c>
    </row>
    <row r="51" spans="1:5" ht="15" customHeight="1" x14ac:dyDescent="0.25">
      <c r="A51" s="162" t="s">
        <v>246</v>
      </c>
      <c r="B51" s="171">
        <v>1</v>
      </c>
      <c r="C51" s="164" t="s">
        <v>13</v>
      </c>
      <c r="D51" s="165">
        <f t="shared" si="1"/>
        <v>7368.26</v>
      </c>
      <c r="E51" s="166">
        <v>7368.26</v>
      </c>
    </row>
    <row r="52" spans="1:5" ht="15" customHeight="1" x14ac:dyDescent="0.25">
      <c r="A52" s="162" t="s">
        <v>172</v>
      </c>
      <c r="B52" s="171">
        <v>1</v>
      </c>
      <c r="C52" s="164" t="s">
        <v>14</v>
      </c>
      <c r="D52" s="165">
        <f t="shared" si="1"/>
        <v>10936.37</v>
      </c>
      <c r="E52" s="166">
        <v>10936.37</v>
      </c>
    </row>
    <row r="53" spans="1:5" ht="15" customHeight="1" x14ac:dyDescent="0.25">
      <c r="A53" s="162" t="s">
        <v>248</v>
      </c>
      <c r="B53" s="171">
        <v>1</v>
      </c>
      <c r="C53" s="164" t="s">
        <v>19</v>
      </c>
      <c r="D53" s="165">
        <f t="shared" si="1"/>
        <v>857.06</v>
      </c>
      <c r="E53" s="166">
        <v>857.06</v>
      </c>
    </row>
    <row r="54" spans="1:5" ht="15" customHeight="1" x14ac:dyDescent="0.25">
      <c r="A54" s="162" t="s">
        <v>249</v>
      </c>
      <c r="B54" s="171">
        <v>1</v>
      </c>
      <c r="C54" s="164" t="s">
        <v>19</v>
      </c>
      <c r="D54" s="165">
        <f t="shared" si="1"/>
        <v>598.84</v>
      </c>
      <c r="E54" s="166">
        <v>598.84</v>
      </c>
    </row>
    <row r="55" spans="1:5" ht="15" customHeight="1" x14ac:dyDescent="0.25">
      <c r="A55" s="162" t="s">
        <v>62</v>
      </c>
      <c r="B55" s="171">
        <v>34</v>
      </c>
      <c r="C55" s="164" t="s">
        <v>19</v>
      </c>
      <c r="D55" s="165">
        <f t="shared" si="1"/>
        <v>300.03176470588232</v>
      </c>
      <c r="E55" s="166">
        <v>10201.08</v>
      </c>
    </row>
    <row r="56" spans="1:5" ht="15" customHeight="1" x14ac:dyDescent="0.25">
      <c r="A56" s="178" t="s">
        <v>252</v>
      </c>
      <c r="B56" s="179"/>
      <c r="C56" s="179"/>
      <c r="D56" s="180"/>
      <c r="E56" s="167"/>
    </row>
    <row r="57" spans="1:5" ht="15" customHeight="1" x14ac:dyDescent="0.25">
      <c r="A57" s="162" t="s">
        <v>335</v>
      </c>
      <c r="B57" s="173">
        <v>2.1999999999999999E-2</v>
      </c>
      <c r="C57" s="164" t="s">
        <v>15</v>
      </c>
      <c r="D57" s="165">
        <f t="shared" si="1"/>
        <v>18782.272727272728</v>
      </c>
      <c r="E57" s="166">
        <v>413.21</v>
      </c>
    </row>
    <row r="58" spans="1:5" ht="15" customHeight="1" x14ac:dyDescent="0.25">
      <c r="A58" s="162" t="s">
        <v>336</v>
      </c>
      <c r="B58" s="172">
        <v>0.02</v>
      </c>
      <c r="C58" s="164" t="s">
        <v>17</v>
      </c>
      <c r="D58" s="165">
        <f t="shared" si="1"/>
        <v>132727</v>
      </c>
      <c r="E58" s="166">
        <v>2654.54</v>
      </c>
    </row>
    <row r="59" spans="1:5" ht="13.15" customHeight="1" x14ac:dyDescent="0.25">
      <c r="A59" s="162" t="s">
        <v>337</v>
      </c>
      <c r="B59" s="173">
        <v>1.9E-2</v>
      </c>
      <c r="C59" s="164" t="s">
        <v>69</v>
      </c>
      <c r="D59" s="165">
        <f t="shared" si="1"/>
        <v>2933.1578947368421</v>
      </c>
      <c r="E59" s="166">
        <v>55.73</v>
      </c>
    </row>
    <row r="60" spans="1:5" ht="29.45" customHeight="1" x14ac:dyDescent="0.25">
      <c r="A60" s="162" t="s">
        <v>338</v>
      </c>
      <c r="B60" s="173">
        <v>2.1999999999999999E-2</v>
      </c>
      <c r="C60" s="164" t="s">
        <v>69</v>
      </c>
      <c r="D60" s="165">
        <f t="shared" si="1"/>
        <v>8472.7272727272739</v>
      </c>
      <c r="E60" s="166">
        <v>186.4</v>
      </c>
    </row>
    <row r="61" spans="1:5" ht="15" customHeight="1" x14ac:dyDescent="0.25">
      <c r="A61" s="162" t="s">
        <v>259</v>
      </c>
      <c r="B61" s="173">
        <v>5.0000000000000001E-3</v>
      </c>
      <c r="C61" s="164" t="s">
        <v>69</v>
      </c>
      <c r="D61" s="165">
        <f t="shared" si="1"/>
        <v>33470</v>
      </c>
      <c r="E61" s="166">
        <v>167.35</v>
      </c>
    </row>
    <row r="62" spans="1:5" ht="15" customHeight="1" x14ac:dyDescent="0.25">
      <c r="A62" s="162" t="s">
        <v>94</v>
      </c>
      <c r="B62" s="172">
        <v>0.08</v>
      </c>
      <c r="C62" s="164" t="s">
        <v>17</v>
      </c>
      <c r="D62" s="165">
        <f t="shared" si="1"/>
        <v>4321.875</v>
      </c>
      <c r="E62" s="166">
        <v>345.75</v>
      </c>
    </row>
    <row r="63" spans="1:5" ht="14.45" customHeight="1" x14ac:dyDescent="0.25">
      <c r="A63" s="162" t="s">
        <v>202</v>
      </c>
      <c r="B63" s="173">
        <v>1.2999999999999999E-2</v>
      </c>
      <c r="C63" s="164" t="s">
        <v>15</v>
      </c>
      <c r="D63" s="165">
        <f t="shared" si="1"/>
        <v>107222.3076923077</v>
      </c>
      <c r="E63" s="166">
        <v>1393.89</v>
      </c>
    </row>
    <row r="64" spans="1:5" ht="30.6" customHeight="1" x14ac:dyDescent="0.25">
      <c r="A64" s="162" t="s">
        <v>339</v>
      </c>
      <c r="B64" s="173">
        <v>2.1999999999999999E-2</v>
      </c>
      <c r="C64" s="164" t="s">
        <v>69</v>
      </c>
      <c r="D64" s="165">
        <f t="shared" si="1"/>
        <v>113518.18181818182</v>
      </c>
      <c r="E64" s="166">
        <v>2497.4</v>
      </c>
    </row>
    <row r="65" spans="1:7" ht="15" customHeight="1" x14ac:dyDescent="0.25">
      <c r="A65" s="162" t="s">
        <v>263</v>
      </c>
      <c r="B65" s="172">
        <v>0.01</v>
      </c>
      <c r="C65" s="164" t="s">
        <v>17</v>
      </c>
      <c r="D65" s="165">
        <f t="shared" si="1"/>
        <v>54090.999999999993</v>
      </c>
      <c r="E65" s="166">
        <v>540.91</v>
      </c>
    </row>
    <row r="66" spans="1:7" ht="13.9" customHeight="1" x14ac:dyDescent="0.25">
      <c r="A66" s="162" t="s">
        <v>176</v>
      </c>
      <c r="B66" s="172">
        <v>0.01</v>
      </c>
      <c r="C66" s="164" t="s">
        <v>72</v>
      </c>
      <c r="D66" s="165">
        <f t="shared" si="1"/>
        <v>30618</v>
      </c>
      <c r="E66" s="166">
        <v>306.18</v>
      </c>
    </row>
    <row r="67" spans="1:7" ht="29.25" customHeight="1" x14ac:dyDescent="0.25">
      <c r="A67" s="162" t="s">
        <v>63</v>
      </c>
      <c r="B67" s="173">
        <v>1.4670000000000001</v>
      </c>
      <c r="C67" s="164" t="s">
        <v>16</v>
      </c>
      <c r="D67" s="165">
        <f t="shared" si="1"/>
        <v>2011.935923653715</v>
      </c>
      <c r="E67" s="166">
        <v>2951.51</v>
      </c>
    </row>
    <row r="68" spans="1:7" ht="29.25" customHeight="1" x14ac:dyDescent="0.25">
      <c r="A68" s="162" t="s">
        <v>340</v>
      </c>
      <c r="B68" s="173">
        <v>1.4670000000000001</v>
      </c>
      <c r="C68" s="164" t="s">
        <v>16</v>
      </c>
      <c r="D68" s="165">
        <f t="shared" si="1"/>
        <v>2013.6332651670075</v>
      </c>
      <c r="E68" s="166">
        <v>2954</v>
      </c>
    </row>
    <row r="69" spans="1:7" ht="28.15" customHeight="1" x14ac:dyDescent="0.25">
      <c r="A69" s="162" t="s">
        <v>341</v>
      </c>
      <c r="B69" s="173">
        <f>2*2.514</f>
        <v>5.0279999999999996</v>
      </c>
      <c r="C69" s="164" t="s">
        <v>16</v>
      </c>
      <c r="D69" s="165">
        <f t="shared" si="1"/>
        <v>1831.1654733492444</v>
      </c>
      <c r="E69" s="166">
        <f>2*4603.55</f>
        <v>9207.1</v>
      </c>
    </row>
    <row r="70" spans="1:7" ht="13.15" customHeight="1" x14ac:dyDescent="0.25">
      <c r="A70" s="162" t="s">
        <v>342</v>
      </c>
      <c r="B70" s="173">
        <v>4.3999999999999997E-2</v>
      </c>
      <c r="C70" s="164" t="s">
        <v>15</v>
      </c>
      <c r="D70" s="165">
        <f t="shared" si="1"/>
        <v>142607.72727272726</v>
      </c>
      <c r="E70" s="166">
        <v>6274.74</v>
      </c>
    </row>
    <row r="71" spans="1:7" ht="27" customHeight="1" x14ac:dyDescent="0.25">
      <c r="A71" s="162" t="s">
        <v>86</v>
      </c>
      <c r="B71" s="173">
        <v>1.7849999999999999</v>
      </c>
      <c r="C71" s="164" t="s">
        <v>16</v>
      </c>
      <c r="D71" s="165">
        <f t="shared" si="1"/>
        <v>1918.6890756302523</v>
      </c>
      <c r="E71" s="166">
        <v>3424.86</v>
      </c>
    </row>
    <row r="72" spans="1:7" ht="17.45" customHeight="1" x14ac:dyDescent="0.25">
      <c r="A72" s="162" t="s">
        <v>184</v>
      </c>
      <c r="B72" s="172">
        <v>0.01</v>
      </c>
      <c r="C72" s="164" t="s">
        <v>185</v>
      </c>
      <c r="D72" s="165">
        <f t="shared" si="1"/>
        <v>42143</v>
      </c>
      <c r="E72" s="166">
        <v>421.43</v>
      </c>
    </row>
    <row r="73" spans="1:7" ht="25.9" customHeight="1" x14ac:dyDescent="0.25">
      <c r="A73" s="162" t="s">
        <v>270</v>
      </c>
      <c r="B73" s="172">
        <v>0.02</v>
      </c>
      <c r="C73" s="164" t="s">
        <v>17</v>
      </c>
      <c r="D73" s="165">
        <f t="shared" si="1"/>
        <v>51413.5</v>
      </c>
      <c r="E73" s="166">
        <v>1028.27</v>
      </c>
    </row>
    <row r="74" spans="1:7" ht="17.25" customHeight="1" x14ac:dyDescent="0.25">
      <c r="A74" s="222" t="s">
        <v>80</v>
      </c>
      <c r="B74" s="223"/>
      <c r="C74" s="223"/>
      <c r="D74" s="224"/>
      <c r="E74" s="167"/>
    </row>
    <row r="75" spans="1:7" ht="28.9" customHeight="1" x14ac:dyDescent="0.25">
      <c r="A75" s="162" t="s">
        <v>81</v>
      </c>
      <c r="B75" s="163" t="s">
        <v>212</v>
      </c>
      <c r="C75" s="164" t="s">
        <v>11</v>
      </c>
      <c r="D75" s="165">
        <f>E75</f>
        <v>7179.9</v>
      </c>
      <c r="E75" s="166">
        <v>7179.9</v>
      </c>
    </row>
    <row r="76" spans="1:7" ht="15" customHeight="1" x14ac:dyDescent="0.25">
      <c r="A76" s="178" t="s">
        <v>98</v>
      </c>
      <c r="B76" s="179"/>
      <c r="C76" s="179"/>
      <c r="D76" s="180"/>
      <c r="E76" s="167"/>
    </row>
    <row r="77" spans="1:7" ht="21" customHeight="1" x14ac:dyDescent="0.25">
      <c r="A77" s="162" t="s">
        <v>126</v>
      </c>
      <c r="B77" s="163" t="s">
        <v>212</v>
      </c>
      <c r="C77" s="164" t="s">
        <v>11</v>
      </c>
      <c r="D77" s="165">
        <f>E77</f>
        <v>21600</v>
      </c>
      <c r="E77" s="166">
        <v>21600</v>
      </c>
    </row>
    <row r="78" spans="1:7" ht="17.25" customHeight="1" thickBot="1" x14ac:dyDescent="0.3">
      <c r="A78" s="222" t="s">
        <v>310</v>
      </c>
      <c r="B78" s="223"/>
      <c r="C78" s="223"/>
      <c r="D78" s="224"/>
      <c r="E78" s="167"/>
    </row>
    <row r="79" spans="1:7" ht="15" customHeight="1" x14ac:dyDescent="0.25">
      <c r="A79" s="162" t="s">
        <v>79</v>
      </c>
      <c r="B79" s="163" t="s">
        <v>346</v>
      </c>
      <c r="C79" s="164" t="s">
        <v>11</v>
      </c>
      <c r="D79" s="165">
        <f>E79</f>
        <v>3690.36</v>
      </c>
      <c r="E79" s="166">
        <v>3690.36</v>
      </c>
      <c r="F79" s="154">
        <f>SUM(E17:E80)</f>
        <v>350183.9200000001</v>
      </c>
      <c r="G79" s="151" t="s">
        <v>344</v>
      </c>
    </row>
    <row r="80" spans="1:7" s="1" customFormat="1" ht="30" x14ac:dyDescent="0.2">
      <c r="A80" s="162" t="s">
        <v>311</v>
      </c>
      <c r="B80" s="163" t="s">
        <v>346</v>
      </c>
      <c r="C80" s="164" t="s">
        <v>11</v>
      </c>
      <c r="D80" s="165">
        <f>E80</f>
        <v>1341.24</v>
      </c>
      <c r="E80" s="166">
        <v>1341.24</v>
      </c>
    </row>
    <row r="81" spans="1:6" s="1" customFormat="1" ht="14.25" x14ac:dyDescent="0.2">
      <c r="A81" s="39" t="s">
        <v>10</v>
      </c>
      <c r="B81" s="141"/>
      <c r="C81" s="141"/>
      <c r="D81" s="141"/>
      <c r="E81" s="141"/>
    </row>
    <row r="82" spans="1:6" x14ac:dyDescent="0.25">
      <c r="A82" s="43" t="s">
        <v>66</v>
      </c>
      <c r="B82" s="140" t="s">
        <v>21</v>
      </c>
      <c r="C82" s="140" t="s">
        <v>11</v>
      </c>
      <c r="D82" s="140">
        <f>E82</f>
        <v>35018.392000000014</v>
      </c>
      <c r="E82" s="140">
        <f>SUM(E17:E80)*10%</f>
        <v>35018.392000000014</v>
      </c>
    </row>
    <row r="83" spans="1:6" x14ac:dyDescent="0.25">
      <c r="A83" s="144" t="s">
        <v>24</v>
      </c>
      <c r="B83" s="140"/>
      <c r="C83" s="140"/>
      <c r="D83" s="140"/>
      <c r="E83" s="145">
        <f>F79+E82</f>
        <v>385202.31200000009</v>
      </c>
    </row>
    <row r="84" spans="1:6" x14ac:dyDescent="0.25">
      <c r="A84" s="218"/>
      <c r="B84" s="218"/>
      <c r="C84" s="218"/>
      <c r="D84" s="218"/>
      <c r="E84" s="218"/>
    </row>
    <row r="85" spans="1:6" s="157" customFormat="1" ht="21.75" customHeight="1" x14ac:dyDescent="0.25">
      <c r="A85" s="218"/>
      <c r="B85" s="218"/>
      <c r="C85" s="218"/>
      <c r="D85" s="218"/>
      <c r="E85" s="218"/>
      <c r="F85" s="156"/>
    </row>
    <row r="86" spans="1:6" s="157" customFormat="1" ht="20.25" customHeight="1" x14ac:dyDescent="0.25">
      <c r="A86" s="229" t="s">
        <v>347</v>
      </c>
      <c r="B86" s="229"/>
      <c r="C86" s="229"/>
      <c r="D86" s="229"/>
      <c r="E86" s="155">
        <f>E83</f>
        <v>385202.31200000009</v>
      </c>
      <c r="F86" s="158"/>
    </row>
    <row r="87" spans="1:6" s="157" customFormat="1" ht="20.25" customHeight="1" x14ac:dyDescent="0.25">
      <c r="A87" s="228" t="s">
        <v>351</v>
      </c>
      <c r="B87" s="228"/>
      <c r="C87" s="228"/>
      <c r="D87" s="228"/>
      <c r="E87" s="228"/>
      <c r="F87" s="159"/>
    </row>
    <row r="88" spans="1:6" s="157" customFormat="1" ht="24" customHeight="1" x14ac:dyDescent="0.25">
      <c r="A88" s="229" t="s">
        <v>274</v>
      </c>
      <c r="B88" s="229"/>
      <c r="C88" s="229"/>
      <c r="D88" s="229"/>
      <c r="E88" s="229"/>
      <c r="F88" s="159"/>
    </row>
    <row r="89" spans="1:6" s="157" customFormat="1" ht="24" customHeight="1" x14ac:dyDescent="0.25">
      <c r="A89" s="229" t="s">
        <v>275</v>
      </c>
      <c r="B89" s="229"/>
      <c r="C89" s="229"/>
      <c r="D89" s="229"/>
      <c r="E89" s="229"/>
      <c r="F89" s="159"/>
    </row>
    <row r="90" spans="1:6" s="157" customFormat="1" ht="30.75" customHeight="1" x14ac:dyDescent="0.25">
      <c r="A90" s="229" t="s">
        <v>276</v>
      </c>
      <c r="B90" s="229"/>
      <c r="C90" s="229"/>
      <c r="D90" s="229"/>
      <c r="E90" s="229"/>
      <c r="F90" s="159"/>
    </row>
    <row r="91" spans="1:6" s="157" customFormat="1" x14ac:dyDescent="0.25">
      <c r="A91" s="160"/>
      <c r="B91" s="160"/>
      <c r="C91" s="160"/>
      <c r="D91" s="160"/>
      <c r="E91" s="160"/>
      <c r="F91" s="160"/>
    </row>
    <row r="92" spans="1:6" s="157" customFormat="1" ht="24.75" customHeight="1" x14ac:dyDescent="0.25">
      <c r="A92" s="229" t="s">
        <v>345</v>
      </c>
      <c r="B92" s="229"/>
      <c r="C92" s="229"/>
      <c r="D92" s="229"/>
      <c r="E92" s="229"/>
      <c r="F92" s="159"/>
    </row>
    <row r="93" spans="1:6" s="177" customFormat="1" ht="18.75" customHeight="1" x14ac:dyDescent="0.25">
      <c r="A93" s="161" t="s">
        <v>312</v>
      </c>
      <c r="B93" s="161"/>
      <c r="C93" s="161"/>
      <c r="D93" s="161"/>
      <c r="E93" s="161"/>
    </row>
    <row r="94" spans="1:6" s="177" customFormat="1" ht="24.75" customHeight="1" x14ac:dyDescent="0.25">
      <c r="A94" s="161" t="s">
        <v>348</v>
      </c>
      <c r="B94" s="161"/>
      <c r="C94" s="161"/>
      <c r="D94" s="161"/>
      <c r="E94" s="161"/>
    </row>
    <row r="95" spans="1:6" s="177" customFormat="1" ht="10.5" customHeight="1" x14ac:dyDescent="0.25">
      <c r="B95" s="161"/>
      <c r="C95" s="161"/>
      <c r="D95" s="161" t="s">
        <v>26</v>
      </c>
      <c r="E95" s="161"/>
    </row>
    <row r="96" spans="1:6" s="177" customFormat="1" x14ac:dyDescent="0.25">
      <c r="A96" s="218"/>
      <c r="B96" s="218"/>
      <c r="C96" s="218"/>
      <c r="D96" s="218"/>
      <c r="E96" s="218"/>
    </row>
    <row r="97" spans="1:5" s="177" customFormat="1" x14ac:dyDescent="0.25">
      <c r="A97" s="218" t="s">
        <v>277</v>
      </c>
      <c r="B97" s="218"/>
      <c r="C97" s="218"/>
      <c r="D97" s="218"/>
      <c r="E97" s="218"/>
    </row>
    <row r="98" spans="1:5" s="177" customFormat="1" ht="10.5" customHeight="1" x14ac:dyDescent="0.25">
      <c r="B98" s="218"/>
      <c r="C98" s="218"/>
      <c r="D98" s="218" t="s">
        <v>26</v>
      </c>
      <c r="E98" s="218"/>
    </row>
  </sheetData>
  <mergeCells count="34">
    <mergeCell ref="A97:E97"/>
    <mergeCell ref="B98:C98"/>
    <mergeCell ref="D98:E98"/>
    <mergeCell ref="A90:E90"/>
    <mergeCell ref="A92:E92"/>
    <mergeCell ref="A85:E85"/>
    <mergeCell ref="A87:E87"/>
    <mergeCell ref="A88:E88"/>
    <mergeCell ref="A89:E89"/>
    <mergeCell ref="A96:E96"/>
    <mergeCell ref="A86:D86"/>
    <mergeCell ref="A11:E11"/>
    <mergeCell ref="A12:E12"/>
    <mergeCell ref="A13:E13"/>
    <mergeCell ref="A14:E14"/>
    <mergeCell ref="A84:E84"/>
    <mergeCell ref="A32:D32"/>
    <mergeCell ref="A30:D30"/>
    <mergeCell ref="A28:D28"/>
    <mergeCell ref="A26:D26"/>
    <mergeCell ref="A18:D18"/>
    <mergeCell ref="A16:D16"/>
    <mergeCell ref="A74:D74"/>
    <mergeCell ref="A78:D78"/>
    <mergeCell ref="A7:E7"/>
    <mergeCell ref="A8:E8"/>
    <mergeCell ref="A9:E9"/>
    <mergeCell ref="A5:E5"/>
    <mergeCell ref="A10:E10"/>
    <mergeCell ref="A1:E1"/>
    <mergeCell ref="A2:E2"/>
    <mergeCell ref="A4:E4"/>
    <mergeCell ref="A3:E3"/>
    <mergeCell ref="A6:D6"/>
  </mergeCells>
  <pageMargins left="0.7" right="0.7" top="0.75" bottom="0.75" header="0.3" footer="0.3"/>
  <pageSetup paperSize="9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2022-04-10T16:57:32Z</dcterms:modified>
</cp:coreProperties>
</file>