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5" yWindow="480" windowWidth="16410" windowHeight="1069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акт2019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'2019'!$A$1:$F$33</definedName>
    <definedName name="_xlnm.Print_Area" localSheetId="6">'2020'!$A$1:$F$31</definedName>
    <definedName name="_xlnm.Print_Area" localSheetId="8">'2021'!$A$1:$F$31</definedName>
    <definedName name="_xlnm.Print_Area" localSheetId="0">Акт!$A$1:$E$104</definedName>
    <definedName name="_xlnm.Print_Area" localSheetId="3">'Акт (2)'!$A$1:$E$107</definedName>
    <definedName name="_xlnm.Print_Area" localSheetId="5">акт2019!$A$2:$E$108</definedName>
    <definedName name="_xlnm.Print_Area" localSheetId="9">акт21!$A$3:$E$100</definedName>
    <definedName name="_xlnm.Print_Area" localSheetId="7">Лист1!$A$3:$E$103</definedName>
  </definedNames>
  <calcPr calcId="145621"/>
</workbook>
</file>

<file path=xl/calcChain.xml><?xml version="1.0" encoding="utf-8"?>
<calcChain xmlns="http://schemas.openxmlformats.org/spreadsheetml/2006/main">
  <c r="F25" i="9" l="1"/>
  <c r="F79" i="10" l="1"/>
  <c r="A89" i="10"/>
  <c r="E44" i="10" l="1"/>
  <c r="B44" i="10"/>
  <c r="E66" i="10"/>
  <c r="B66" i="10"/>
  <c r="D23" i="10" l="1"/>
  <c r="E22" i="10"/>
  <c r="D22" i="10" s="1"/>
  <c r="D24" i="10"/>
  <c r="F18" i="9" l="1"/>
  <c r="F23" i="9" s="1"/>
  <c r="F14" i="9"/>
  <c r="F26" i="9" s="1"/>
  <c r="E84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82" i="10"/>
  <c r="D80" i="10"/>
  <c r="D79" i="10"/>
  <c r="D77" i="10"/>
  <c r="D75" i="10"/>
  <c r="D73" i="10"/>
  <c r="D30" i="10"/>
  <c r="D28" i="10"/>
  <c r="D26" i="10"/>
  <c r="D21" i="10"/>
  <c r="D20" i="10"/>
  <c r="D19" i="10"/>
  <c r="E85" i="10" l="1"/>
  <c r="E88" i="10" s="1"/>
  <c r="F24" i="9" s="1"/>
  <c r="D84" i="10"/>
  <c r="D85" i="8"/>
  <c r="D83" i="8"/>
  <c r="D81" i="8"/>
  <c r="D77" i="8"/>
  <c r="D66" i="8"/>
  <c r="D57" i="8"/>
  <c r="D37" i="8"/>
  <c r="D36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8" i="8"/>
  <c r="D59" i="8"/>
  <c r="D60" i="8"/>
  <c r="D61" i="8"/>
  <c r="D63" i="8"/>
  <c r="D64" i="8"/>
  <c r="D65" i="8"/>
  <c r="D67" i="8"/>
  <c r="D68" i="8"/>
  <c r="D69" i="8"/>
  <c r="D70" i="8"/>
  <c r="D71" i="8"/>
  <c r="D72" i="8"/>
  <c r="D73" i="8"/>
  <c r="D74" i="8"/>
  <c r="D75" i="8"/>
  <c r="D76" i="8"/>
  <c r="D78" i="8"/>
  <c r="D79" i="8"/>
  <c r="D35" i="8"/>
  <c r="D20" i="8"/>
  <c r="D21" i="8"/>
  <c r="D22" i="8"/>
  <c r="D23" i="8"/>
  <c r="D24" i="8"/>
  <c r="D25" i="8"/>
  <c r="D27" i="8"/>
  <c r="D29" i="8"/>
  <c r="D31" i="8"/>
  <c r="D33" i="8"/>
  <c r="D19" i="8"/>
  <c r="E87" i="8" l="1"/>
  <c r="D87" i="8" s="1"/>
  <c r="E88" i="8" l="1"/>
  <c r="F24" i="7" s="1"/>
  <c r="F25" i="7" s="1"/>
  <c r="F23" i="7"/>
  <c r="F19" i="7"/>
  <c r="F15" i="7"/>
  <c r="F14" i="7" s="1"/>
  <c r="F18" i="7"/>
  <c r="F26" i="7" l="1"/>
  <c r="E93" i="3"/>
  <c r="E94" i="3" s="1"/>
  <c r="F24" i="6" s="1"/>
  <c r="F28" i="6"/>
  <c r="F23" i="6"/>
  <c r="F23" i="4"/>
  <c r="F18" i="6"/>
  <c r="D91" i="3"/>
  <c r="D90" i="3"/>
  <c r="D88" i="3"/>
  <c r="D86" i="3"/>
  <c r="D84" i="3"/>
  <c r="D73" i="3"/>
  <c r="D52" i="3"/>
  <c r="D34" i="3"/>
  <c r="D33" i="3"/>
  <c r="D31" i="3"/>
  <c r="D29" i="3"/>
  <c r="D27" i="3"/>
  <c r="D24" i="3"/>
  <c r="D25" i="3"/>
  <c r="D23" i="3"/>
  <c r="D19" i="3"/>
  <c r="D17" i="3"/>
  <c r="D21" i="3"/>
  <c r="D22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4" i="3"/>
  <c r="D55" i="3"/>
  <c r="D56" i="3"/>
  <c r="D57" i="3"/>
  <c r="D58" i="3"/>
  <c r="D59" i="3"/>
  <c r="D61" i="3"/>
  <c r="D62" i="3"/>
  <c r="D63" i="3"/>
  <c r="D64" i="3"/>
  <c r="D65" i="3"/>
  <c r="D66" i="3"/>
  <c r="D67" i="3"/>
  <c r="D68" i="3"/>
  <c r="D69" i="3"/>
  <c r="D70" i="3"/>
  <c r="D71" i="3"/>
  <c r="D72" i="3"/>
  <c r="D74" i="3"/>
  <c r="D75" i="3"/>
  <c r="D76" i="3"/>
  <c r="D77" i="3"/>
  <c r="D78" i="3"/>
  <c r="D79" i="3"/>
  <c r="D80" i="3"/>
  <c r="D81" i="3"/>
  <c r="D82" i="3"/>
  <c r="D20" i="3"/>
  <c r="F27" i="6" l="1"/>
  <c r="D93" i="3"/>
  <c r="F19" i="6" l="1"/>
  <c r="F15" i="6"/>
  <c r="F14" i="6" s="1"/>
  <c r="D87" i="5" l="1"/>
  <c r="D86" i="5"/>
  <c r="D84" i="5"/>
  <c r="D82" i="5"/>
  <c r="D68" i="5"/>
  <c r="D69" i="5"/>
  <c r="D70" i="5"/>
  <c r="D71" i="5"/>
  <c r="D73" i="5"/>
  <c r="D74" i="5"/>
  <c r="D75" i="5"/>
  <c r="D76" i="5"/>
  <c r="D77" i="5"/>
  <c r="D78" i="5"/>
  <c r="D79" i="5"/>
  <c r="D80" i="5"/>
  <c r="D67" i="5"/>
  <c r="D65" i="5"/>
  <c r="D63" i="5"/>
  <c r="D57" i="5" l="1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3" i="5"/>
  <c r="D54" i="5"/>
  <c r="D55" i="5"/>
  <c r="D56" i="5"/>
  <c r="D58" i="5"/>
  <c r="D59" i="5"/>
  <c r="D60" i="5"/>
  <c r="D61" i="5"/>
  <c r="D28" i="5"/>
  <c r="E26" i="5"/>
  <c r="D26" i="5" s="1"/>
  <c r="D18" i="5"/>
  <c r="D20" i="5"/>
  <c r="D22" i="5"/>
  <c r="D24" i="5"/>
  <c r="D17" i="5"/>
  <c r="D9" i="5"/>
  <c r="D7" i="5"/>
  <c r="D11" i="5"/>
  <c r="D12" i="5"/>
  <c r="D13" i="5"/>
  <c r="D14" i="5"/>
  <c r="D15" i="5"/>
  <c r="D10" i="5"/>
  <c r="E89" i="5" l="1"/>
  <c r="E90" i="5" s="1"/>
  <c r="F24" i="4" s="1"/>
  <c r="D89" i="5" l="1"/>
  <c r="F16" i="4"/>
  <c r="F15" i="4" s="1"/>
  <c r="F13" i="4"/>
  <c r="F19" i="4"/>
  <c r="F25" i="4" s="1"/>
  <c r="F26" i="4" l="1"/>
  <c r="E34" i="2"/>
  <c r="B32" i="2"/>
  <c r="B30" i="2"/>
  <c r="B31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C33" i="2"/>
  <c r="D33" i="2"/>
  <c r="E87" i="1"/>
  <c r="B33" i="2" l="1"/>
  <c r="D86" i="1"/>
  <c r="D84" i="1"/>
  <c r="D83" i="1"/>
  <c r="D81" i="1"/>
  <c r="D79" i="1"/>
  <c r="D77" i="1"/>
  <c r="D76" i="1"/>
  <c r="D74" i="1"/>
  <c r="D73" i="1"/>
  <c r="D72" i="1"/>
  <c r="D71" i="1"/>
  <c r="D70" i="1"/>
  <c r="D69" i="1"/>
  <c r="D68" i="1"/>
  <c r="D66" i="1"/>
  <c r="D65" i="1"/>
  <c r="D64" i="1"/>
  <c r="D63" i="1"/>
  <c r="D62" i="1"/>
  <c r="D61" i="1"/>
  <c r="D59" i="1"/>
  <c r="D57" i="1"/>
  <c r="D55" i="1"/>
  <c r="D54" i="1"/>
  <c r="D53" i="1"/>
  <c r="D52" i="1"/>
  <c r="D51" i="1"/>
  <c r="D50" i="1"/>
  <c r="D49" i="1"/>
  <c r="D48" i="1"/>
  <c r="D47" i="1"/>
  <c r="D46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1" i="1"/>
  <c r="D19" i="1"/>
  <c r="D18" i="1"/>
  <c r="D17" i="1"/>
  <c r="D16" i="1"/>
  <c r="D14" i="1"/>
  <c r="D12" i="1"/>
  <c r="D11" i="1"/>
  <c r="D10" i="1"/>
  <c r="D9" i="1"/>
  <c r="D7" i="1"/>
</calcChain>
</file>

<file path=xl/sharedStrings.xml><?xml version="1.0" encoding="utf-8"?>
<sst xmlns="http://schemas.openxmlformats.org/spreadsheetml/2006/main" count="1133" uniqueCount="377">
  <si>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</si>
  <si>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</si>
  <si>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</si>
  <si>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</si>
  <si>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</si>
  <si>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</si>
  <si>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</si>
  <si>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</si>
  <si>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</si>
  <si>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</si>
  <si>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</si>
  <si>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</si>
  <si>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</si>
  <si>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</si>
  <si>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</si>
  <si>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</si>
  <si>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</si>
  <si>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</si>
  <si>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</si>
  <si>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</si>
  <si>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</si>
  <si>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</si>
  <si>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</si>
  <si>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</si>
  <si>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</si>
  <si>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</si>
  <si>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</si>
  <si>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</si>
  <si>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</si>
  <si>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</si>
  <si>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</si>
  <si>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</si>
  <si>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</si>
  <si>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</si>
  <si>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</si>
  <si>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</si>
  <si>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</si>
  <si>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</si>
  <si>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</si>
  <si>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</si>
  <si>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</si>
  <si>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</si>
  <si>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</si>
  <si>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</si>
  <si>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</si>
  <si>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</si>
  <si>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</si>
  <si>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</si>
  <si>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</si>
  <si>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</si>
  <si>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</si>
  <si>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</si>
  <si>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</si>
  <si>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</si>
  <si>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</si>
  <si>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</si>
  <si>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</si>
  <si>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</si>
  <si>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</si>
  <si>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</si>
  <si>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</si>
  <si>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</si>
  <si>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</si>
  <si>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</si>
  <si>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</si>
  <si>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</si>
  <si>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</si>
  <si>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</si>
  <si>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</si>
  <si>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</si>
  <si>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</si>
  <si>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</si>
  <si>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Услуги а/вышки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</si>
  <si>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</si>
  <si>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</si>
  <si>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</si>
  <si>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</si>
  <si>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</si>
  <si>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1 м 2 основания</t>
  </si>
  <si>
    <t xml:space="preserve">     Промывка трубопровода системы отопления</t>
  </si>
  <si>
    <t>м3</t>
  </si>
  <si>
    <t>Текущий ремонт конструктивных элементов жилых зданий</t>
  </si>
  <si>
    <t>1 участок</t>
  </si>
  <si>
    <t>Уборка лестничных клеток</t>
  </si>
  <si>
    <t xml:space="preserve">     Уборка л/клеток</t>
  </si>
  <si>
    <t xml:space="preserve">     Очистка канализационной сети: внутренней</t>
  </si>
  <si>
    <t>Обслуживание ОДПУ</t>
  </si>
  <si>
    <t xml:space="preserve">     Осмотр кровли, чердака, люков</t>
  </si>
  <si>
    <t xml:space="preserve">     Техническое обслуживание ОДПУ</t>
  </si>
  <si>
    <t xml:space="preserve">     Регулировка КОРАЛЛа накидной гайкой, проверка работоспособности</t>
  </si>
  <si>
    <t>Ежемесячно</t>
  </si>
  <si>
    <t>м</t>
  </si>
  <si>
    <t>Коммунальные ресурсы на содержание общ. имущества МКД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</si>
  <si>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</si>
  <si>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</si>
  <si>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>По нормативу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</si>
  <si>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</si>
  <si>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</si>
  <si>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</si>
  <si>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</si>
  <si>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Очистка желобов от мусора: вручную (при расчете 1 кг. мусора = 3 м 1 желоба)</t>
  </si>
  <si>
    <t>100 м2</t>
  </si>
  <si>
    <t>ГВС на содержание общ. имущества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</si>
  <si>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</si>
  <si>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</si>
  <si>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</si>
  <si>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Резерв на 01.01.2017 г.</t>
  </si>
  <si>
    <t>Аренда общего имущества МКД</t>
  </si>
  <si>
    <t>Расходы на истребование задолженности по оплате жилых помещений</t>
  </si>
  <si>
    <t xml:space="preserve">     Ликвидация воздушных пробок в системе отопления, в стояке</t>
  </si>
  <si>
    <t>1 стояк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</si>
  <si>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</si>
  <si>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</si>
  <si>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Проверка на прогрев отопительных приборов с регулировкой.</t>
  </si>
  <si>
    <t>100 приборов</t>
  </si>
  <si>
    <t>1 замер</t>
  </si>
  <si>
    <t>10 шт.</t>
  </si>
  <si>
    <t xml:space="preserve">     Осмотр кровли, чердака, подъездов, подвального помещения -подготовка к зиме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</si>
  <si>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</si>
  <si>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Истребование дебиторской задолженности</t>
  </si>
  <si>
    <t xml:space="preserve">     Смена отдельных участков трубопроводов из полиэтиленовых  труб высокой плотности: диам. 100 мм</t>
  </si>
  <si>
    <t>Отчет по бюджету №77/12-2017</t>
  </si>
  <si>
    <t>Резерв  (доходы за минусом расходов) на  01.01.2018 г. -  95 766,79 руб.</t>
  </si>
  <si>
    <t>Задолженность по оплате за содержание и текущий ремонт на 01.01.2018 г. -  113 493,75 руб.</t>
  </si>
  <si>
    <t>Вознаграждение председателю совета дома</t>
  </si>
  <si>
    <t>Обслуживание ВДГО</t>
  </si>
  <si>
    <t>Уборка чердаков и подвалов</t>
  </si>
  <si>
    <t>АКТ № 77/12-2017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</si>
  <si>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12  квартала 77.</t>
  </si>
  <si>
    <t xml:space="preserve">     Омоложение одиночных кустарников</t>
  </si>
  <si>
    <t xml:space="preserve">     Разделка древесины мягких пород, полученной от валки леса, диам. стволов:более 32 см</t>
  </si>
  <si>
    <t xml:space="preserve">     Формовочная обрезка деревьев высотой: более 5 м</t>
  </si>
  <si>
    <t>1 дерево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</si>
  <si>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</si>
  <si>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</si>
  <si>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Демонтаж-монтаж смывного бачка типа "Компакт"</t>
  </si>
  <si>
    <t xml:space="preserve">     Снятие замеров температуры ГВС</t>
  </si>
  <si>
    <t xml:space="preserve">     Устранение течи из гибких подводок присоединения санитарных приборов</t>
  </si>
  <si>
    <t xml:space="preserve">     Осмотр квартир</t>
  </si>
  <si>
    <t xml:space="preserve">     Очистка канализационного стояка от наледи</t>
  </si>
  <si>
    <t xml:space="preserve">     Очистка кровли от снега, сбивание сосулей</t>
  </si>
  <si>
    <t xml:space="preserve">     Смена дверных приборов: пружин</t>
  </si>
  <si>
    <t xml:space="preserve">     Смена стекол толщиной 2-3 мм  на штапиках по замазке: в деревянных переплетах при S проема до 1 м2</t>
  </si>
  <si>
    <t xml:space="preserve">     Изоляция трубопровода матами с совмещенным покрывным  слоем</t>
  </si>
  <si>
    <t>1 м3</t>
  </si>
  <si>
    <t xml:space="preserve">     Прокладка трубопроводов канализационных из полиэтиленовых труб высокой плотности: 110 мм</t>
  </si>
  <si>
    <t xml:space="preserve">     Разборка трубопровода из чугунных канализационных труб.</t>
  </si>
  <si>
    <t xml:space="preserve">     Демонтаж-монтаж частей канализационных вытяжек</t>
  </si>
  <si>
    <t xml:space="preserve">     Ремонт и восстановление герметизации дверных и оконных проемов монтажной пеной</t>
  </si>
  <si>
    <t xml:space="preserve">     Ремонт отдельных мест скатной кровли (материалом Унифлекс)</t>
  </si>
  <si>
    <t xml:space="preserve">     Снятие оконных переплетов: остекленных</t>
  </si>
  <si>
    <t xml:space="preserve">     Улучшенная окраска масляными составами по дереву: доски объявлений</t>
  </si>
  <si>
    <t xml:space="preserve">     Установка досок объявлений с изготовлением</t>
  </si>
  <si>
    <t xml:space="preserve">     Устройство окна с форточкой, двойное остекление, окраска</t>
  </si>
  <si>
    <t>1 рама</t>
  </si>
  <si>
    <t xml:space="preserve">     Очистка чердаков и подвалов</t>
  </si>
  <si>
    <t xml:space="preserve">     Уборка чердаков и подвалов</t>
  </si>
  <si>
    <t>на общую сумму 428 630,41 (Четыреста двадцать восемь тысяч шестьсот тридцать) рублей 41 коп.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</si>
  <si>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</si>
  <si>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</si>
  <si>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</si>
  <si>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</si>
  <si>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</si>
  <si>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</si>
  <si>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</si>
  <si>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</si>
  <si>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</si>
  <si>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</si>
  <si>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</si>
  <si>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</si>
  <si>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</si>
  <si>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Корректировка бюджета за 2017 год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</si>
  <si>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</si>
  <si>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</si>
  <si>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</si>
  <si>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</si>
  <si>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</si>
  <si>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</si>
  <si>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</si>
  <si>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</si>
  <si>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</si>
  <si>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</si>
  <si>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</si>
  <si>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</si>
  <si>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</si>
  <si>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77/12-2018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</si>
  <si>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</si>
  <si>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</si>
  <si>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Окраска скамейки без спинки</t>
  </si>
  <si>
    <t xml:space="preserve">     Ремонт качели-балансир</t>
  </si>
  <si>
    <t xml:space="preserve">     Ремонт качели-маятник с окраской отремонтированных мест</t>
  </si>
  <si>
    <t xml:space="preserve">     Ремонт песочницы</t>
  </si>
  <si>
    <t xml:space="preserve">     Ремонт скамейки без спинки</t>
  </si>
  <si>
    <t xml:space="preserve">     Вознаграждение председателю совета дома 2017 год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</si>
  <si>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</si>
  <si>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</si>
  <si>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>Обслуживание газового оборудования</t>
  </si>
  <si>
    <t xml:space="preserve">     Техобслуживание газового оборудования</t>
  </si>
  <si>
    <t xml:space="preserve">     Осмотр выпусков канализации  (засоры, подпоры) прим.</t>
  </si>
  <si>
    <t xml:space="preserve">     Осмотр, замеры, опломбировка ПУ Т/У с представителем</t>
  </si>
  <si>
    <t xml:space="preserve">     Ремонт смесителя без душа, без снятия с места, смена прокладок</t>
  </si>
  <si>
    <t>1 смеситель</t>
  </si>
  <si>
    <t xml:space="preserve">     Сдача ИТП представителю энергоснабжающей организации</t>
  </si>
  <si>
    <t xml:space="preserve">     Снятие замеров температуры воздуха в квартире</t>
  </si>
  <si>
    <t xml:space="preserve">     Устранение засоров санитарных приборов</t>
  </si>
  <si>
    <t>1 прибор</t>
  </si>
  <si>
    <t xml:space="preserve">     Закрытие слуховых окон и люков выхода на кровлю</t>
  </si>
  <si>
    <t xml:space="preserve">     Очистка  кровли от снега, сбивание сосулей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</si>
  <si>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</si>
  <si>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</si>
  <si>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</si>
  <si>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</si>
  <si>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Замена трубопровода диаметром: 25 мм</t>
  </si>
  <si>
    <t xml:space="preserve">     Монтаж решеток на подвальные окна, приямки, загрузочные люки</t>
  </si>
  <si>
    <t>т</t>
  </si>
  <si>
    <t xml:space="preserve">     Осмотр замеры рамок холодной воды</t>
  </si>
  <si>
    <t>чел.-ч</t>
  </si>
  <si>
    <t xml:space="preserve">     Устройство решетки из просечки без обрамления</t>
  </si>
  <si>
    <t xml:space="preserve">     Демонтаж-монтаж жалюзийных решеток</t>
  </si>
  <si>
    <t xml:space="preserve">     Железнение цементных покрытий</t>
  </si>
  <si>
    <t xml:space="preserve">     Корчевка пней вручную давностью рубки до трех лет.</t>
  </si>
  <si>
    <t xml:space="preserve">     Приготовление бетона (М50-М75)</t>
  </si>
  <si>
    <t>100 м3</t>
  </si>
  <si>
    <t xml:space="preserve">     Ремонт деревянных решеток</t>
  </si>
  <si>
    <t xml:space="preserve">     Ремонт отмостки: бетонной</t>
  </si>
  <si>
    <t xml:space="preserve">     Устройство деревянной решетки на подъезное окно</t>
  </si>
  <si>
    <t xml:space="preserve">     Услуги  по вывозу и утилизации листвы, веток, деревьев, скошенной травы , смета и др.</t>
  </si>
  <si>
    <t>АКТ № 77/12-2018</t>
  </si>
  <si>
    <t>"31" марта 2019 г.</t>
  </si>
  <si>
    <t>По договору</t>
  </si>
  <si>
    <t>По плану</t>
  </si>
  <si>
    <t xml:space="preserve">     Вознаграждение председателю совета дома 2018 год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</si>
  <si>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</si>
  <si>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</si>
  <si>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</si>
  <si>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437 222.70 руб. (Четыреста тридцать семь тысяч двести двадцать два рубля 70 копеек)</t>
  </si>
  <si>
    <t>Отчет по бюджету № 77/12-2019</t>
  </si>
  <si>
    <t>Период: с 01.01.2019 по 31.12.2019 года.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</si>
  <si>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</si>
  <si>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</si>
  <si>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</si>
  <si>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</si>
  <si>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</si>
  <si>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</si>
  <si>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</si>
  <si>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</si>
  <si>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</si>
  <si>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</si>
  <si>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</si>
  <si>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</si>
  <si>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 xml:space="preserve">     Ручная газовая резка круглой стали диаметром до 24 мм срезка замка, кронштейна , штырей</t>
  </si>
  <si>
    <t xml:space="preserve">     Устройство оконного блока с окраской и остеклением</t>
  </si>
  <si>
    <t>Благоустройство и обеспечение санитарного состояния МКД и придомовой територии</t>
  </si>
  <si>
    <t xml:space="preserve">     Обрезка деревьев высотой: более 5 м без формовки</t>
  </si>
  <si>
    <t xml:space="preserve">     Обрезка деревьев высотой: до 5 м</t>
  </si>
  <si>
    <t xml:space="preserve">     Разделка древесины мягких пород, полученной от валки леса, диам. стволов: до 16 см</t>
  </si>
  <si>
    <t xml:space="preserve">     Уборка придомовой территории и лестничных клеток</t>
  </si>
  <si>
    <t xml:space="preserve">     Услуги спец.техники по благоустройству (очистка наледи, снега)</t>
  </si>
  <si>
    <t xml:space="preserve">     Вознаграждение председателю совета дома</t>
  </si>
  <si>
    <t>Изготовление ключей</t>
  </si>
  <si>
    <t xml:space="preserve">     Изготовление ключей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</si>
  <si>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</si>
  <si>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</si>
  <si>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</si>
  <si>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</si>
  <si>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Смена внутренних трубопроводов из стальных труб д. до 15мм</t>
  </si>
  <si>
    <t xml:space="preserve">     Установка вентилей и клапанов обратных муфтовых д. до 15 мм (для предохр. клапана)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</si>
  <si>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</si>
  <si>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</si>
  <si>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 чердачного помещения</t>
  </si>
  <si>
    <t xml:space="preserve">     Осмотр системы центрального отопления, устройств в чердачных и подвальных помещениях.</t>
  </si>
  <si>
    <t xml:space="preserve">     Перемотка сгона со сливом стояка</t>
  </si>
  <si>
    <t xml:space="preserve">     Подготовка элеваторного узла</t>
  </si>
  <si>
    <t xml:space="preserve">     Промывка выпусков канализации (устранение засора)</t>
  </si>
  <si>
    <t xml:space="preserve">     Расконсервация системы отопления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</si>
  <si>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</si>
  <si>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</si>
  <si>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Заделка стыков соединений стояков (раструб-труба)</t>
  </si>
  <si>
    <t xml:space="preserve">     Ремонт и восстановление герметизации дверных и оконных проемов</t>
  </si>
  <si>
    <t xml:space="preserve">     Ремонт козырьков над подъездом (сварка)</t>
  </si>
  <si>
    <t xml:space="preserve">     Ремонт металлических ограждений.</t>
  </si>
  <si>
    <t xml:space="preserve">     Ремонт отдельных мест скатной кровли (материалом Ризолит)</t>
  </si>
  <si>
    <t xml:space="preserve">     Ремонт штукатурки лестничных маршей и площадок.</t>
  </si>
  <si>
    <t xml:space="preserve">     Смена дверных приборов: ручки-скобы</t>
  </si>
  <si>
    <t xml:space="preserve">     М. Ремонт оконных переплетов (пристрожка, установка угольников, укрепление)</t>
  </si>
  <si>
    <t>1 створка</t>
  </si>
  <si>
    <t xml:space="preserve">     Открытие подъездного окна</t>
  </si>
  <si>
    <t xml:space="preserve">     Приварка накладки</t>
  </si>
  <si>
    <t xml:space="preserve">     Приварка шарнира</t>
  </si>
  <si>
    <t xml:space="preserve">     Проверка исправности канализационных вытяжек</t>
  </si>
  <si>
    <t>1 кв</t>
  </si>
  <si>
    <t xml:space="preserve">     Смена дверных приборов: навесного замка</t>
  </si>
  <si>
    <t xml:space="preserve">     Смена оконных приборов: завертки форточные</t>
  </si>
  <si>
    <t xml:space="preserve">     Смена оконных приборов: задвижки</t>
  </si>
  <si>
    <t>Текущий ремонт</t>
  </si>
  <si>
    <t xml:space="preserve">     Замена коррозийных участков газопровода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</si>
  <si>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</si>
  <si>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</si>
  <si>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</si>
  <si>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</si>
  <si>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</si>
  <si>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ч</t>
  </si>
  <si>
    <t>По графику</t>
  </si>
  <si>
    <t>- субсидия</t>
  </si>
  <si>
    <t>Благоустройство дворовой территории</t>
  </si>
  <si>
    <t>Налог на прибыль (1%)</t>
  </si>
  <si>
    <t>АКТ № 77/12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</si>
  <si>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</si>
  <si>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 xml:space="preserve">                                _______________________________________      ____________________________________</t>
  </si>
  <si>
    <t xml:space="preserve">           2. Всего за период с "01"января 2019 г. по "31"декября 2019 г. выполнено работ на общую сумму 451913.15 руб. (Четыреста пятьдесят одна тысяча девятьсот тринадцать рублей 15 копеек)</t>
  </si>
  <si>
    <t>Отчет по бюджету № 77/12-2020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</si>
  <si>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</si>
  <si>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</si>
  <si>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</si>
  <si>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Обезжиривание металлических поверхностей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</si>
  <si>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</si>
  <si>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</si>
  <si>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</si>
  <si>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Ремонт мусорного контейнера</t>
  </si>
  <si>
    <t>Дезинсекция и дератизация</t>
  </si>
  <si>
    <t xml:space="preserve">     Дезинсекция и дератизация</t>
  </si>
  <si>
    <t xml:space="preserve">     Врезка в действующие внутренние сети трубопроводов отопления и водоснобжения д. 15мм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</si>
  <si>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</si>
  <si>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</si>
  <si>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</si>
  <si>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внутренних трубопроводов из стальных труб д. 25 мм</t>
  </si>
  <si>
    <t xml:space="preserve">     Смена внутренних трубопроводов из стальных труб д. до 32 мм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</si>
  <si>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</si>
  <si>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</si>
  <si>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</si>
  <si>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</si>
  <si>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</si>
  <si>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проверка работы приборов ИТП, РХВ</t>
  </si>
  <si>
    <t xml:space="preserve">     Перезапуск системы отопления с регулировкой</t>
  </si>
  <si>
    <t xml:space="preserve">     Перекрытие потока воды: отопление, ГВС, ХВС</t>
  </si>
  <si>
    <t xml:space="preserve">     Огрунтовка ранее окрашенных фасадов бетонконтактом</t>
  </si>
  <si>
    <t xml:space="preserve">     Окраска контейнера</t>
  </si>
  <si>
    <t xml:space="preserve">     Очистка поверхностей щетками</t>
  </si>
  <si>
    <t xml:space="preserve">     Приготовление растворов вручную.</t>
  </si>
  <si>
    <t xml:space="preserve">     Ремонт штукатурки гладких фасадов по камню и бетону с земли и лесов.</t>
  </si>
  <si>
    <t xml:space="preserve">     Ремонт штукатурки гладких фасадов по камню и бетону с земли и: на каждые следущие 10 мм толщ 61-10-1</t>
  </si>
  <si>
    <t xml:space="preserve">     Ручная односторонняя сварка деталей контейнера из листовой стали</t>
  </si>
  <si>
    <t>10 м</t>
  </si>
  <si>
    <t xml:space="preserve">     Укрепление дверных приборов: петли (шарниры), шпингалеты, ручки накладные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</si>
  <si>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</si>
  <si>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</si>
  <si>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402173.10 руб. (Четыреста две тысячи сто семьдесят три рубля 10 копеек)</t>
  </si>
  <si>
    <t xml:space="preserve">                       _________________________________________      ____________________________________</t>
  </si>
  <si>
    <t xml:space="preserve">     Вырезка сухих ветвей деревьев лиственных пород диаметр: до 350 мм при кол-ве срезанных ветвей  до 5</t>
  </si>
  <si>
    <t xml:space="preserve">     Подчеканка раструбов канализационных труб диаметром: 101-125 мм</t>
  </si>
  <si>
    <t xml:space="preserve">     Смена внутренних трубопроводов из стальных труб д. 20 мм</t>
  </si>
  <si>
    <t xml:space="preserve">     Смена внутренних трубопроводов из стальных труб д. до 25 мм</t>
  </si>
  <si>
    <t xml:space="preserve">     Осмотр и устранение мелких неисправностей на РХВ</t>
  </si>
  <si>
    <t xml:space="preserve">     Осмотр СТО в ИТП, РХВ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</si>
  <si>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</si>
  <si>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</si>
  <si>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Окраска масляными составами  по дереву: доски объявления</t>
  </si>
  <si>
    <t xml:space="preserve">     Разборка обшивки:неоштукатуренных деревянных коробов</t>
  </si>
  <si>
    <t xml:space="preserve">     Ремонт штукатурки откосов внутри здания по камню и бетону цем-извест раствором: прямолинейных</t>
  </si>
  <si>
    <t xml:space="preserve">     Укрепление металлических антенн</t>
  </si>
  <si>
    <t xml:space="preserve">     Установка доски объявлений - б/у</t>
  </si>
  <si>
    <t xml:space="preserve">     Установка перегородок: дощатых однослойных коробов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</si>
  <si>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</si>
  <si>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</si>
  <si>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вышка</t>
  </si>
  <si>
    <t>1 м 1 основания</t>
  </si>
  <si>
    <t xml:space="preserve">     Замена окон</t>
  </si>
  <si>
    <t xml:space="preserve">     Покрытие поверхностей грунтовкой глубокого проникновения: за 1 раз стен</t>
  </si>
  <si>
    <t xml:space="preserve">     Шпатлевка стен по штукатурке</t>
  </si>
  <si>
    <t>568021.65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</si>
  <si>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</si>
  <si>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</si>
  <si>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</si>
  <si>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77/12-2021</t>
  </si>
  <si>
    <t>Период: с 01.01.2021 по 31.12.2021 года.</t>
  </si>
  <si>
    <t>Отчет составил: экономист                                 _______________</t>
  </si>
  <si>
    <t>30 марта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</si>
</sst>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  <font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3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4" fillId="2" borderId="7" xfId="0" applyFont="1" applyFill="1" applyBorder="1" applyAlignment="1">
      <alignment vertical="center" wrapText="1"/>
    </xf>
    <xf numFmtId="0" fontId="14" fillId="2" borderId="8" xfId="0" applyFont="1" applyFill="1" applyBorder="1" applyAlignment="1">
      <alignment horizontal="center" vertical="center" wrapText="1"/>
    </xf>
    <xf numFmtId="2" fontId="14" fillId="2" borderId="8" xfId="0" applyNumberFormat="1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horizontal="center" vertical="center"/>
    </xf>
    <xf numFmtId="2" fontId="15" fillId="0" borderId="5" xfId="0" applyNumberFormat="1" applyFont="1" applyFill="1" applyBorder="1" applyAlignment="1">
      <alignment horizontal="center" vertical="center"/>
    </xf>
    <xf numFmtId="165" fontId="15" fillId="0" borderId="10" xfId="0" applyNumberFormat="1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vertical="center"/>
    </xf>
    <xf numFmtId="0" fontId="14" fillId="2" borderId="7" xfId="0" applyFont="1" applyFill="1" applyBorder="1" applyAlignment="1">
      <alignment vertical="center"/>
    </xf>
    <xf numFmtId="0" fontId="16" fillId="0" borderId="6" xfId="0" applyFont="1" applyBorder="1" applyAlignment="1">
      <alignment vertical="top"/>
    </xf>
    <xf numFmtId="164" fontId="15" fillId="0" borderId="5" xfId="1" applyFont="1" applyBorder="1" applyAlignment="1">
      <alignment horizontal="center" vertical="center"/>
    </xf>
    <xf numFmtId="164" fontId="16" fillId="0" borderId="10" xfId="1" applyFont="1" applyBorder="1" applyAlignment="1">
      <alignment horizontal="center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1" xfId="1" applyFont="1" applyBorder="1" applyAlignment="1">
      <alignment wrapText="1"/>
    </xf>
    <xf numFmtId="164" fontId="18" fillId="0" borderId="13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7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19" fillId="0" borderId="22" xfId="1" applyFont="1" applyBorder="1" applyAlignment="1">
      <alignment horizontal="right" vertical="top" wrapText="1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4" fillId="0" borderId="0" xfId="0" applyFont="1" applyAlignment="1">
      <alignment horizontal="center" vertical="center"/>
    </xf>
    <xf numFmtId="0" fontId="15" fillId="0" borderId="7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2" fillId="0" borderId="21" xfId="1" applyFont="1" applyFill="1" applyBorder="1" applyAlignment="1">
      <alignment horizontal="left" vertical="center"/>
    </xf>
    <xf numFmtId="164" fontId="22" fillId="0" borderId="0" xfId="1" applyFont="1" applyFill="1" applyAlignment="1">
      <alignment horizontal="left" vertical="center"/>
    </xf>
    <xf numFmtId="164" fontId="22" fillId="0" borderId="0" xfId="1" applyFont="1" applyFill="1" applyAlignment="1">
      <alignment horizontal="left" vertical="top"/>
    </xf>
    <xf numFmtId="164" fontId="20" fillId="0" borderId="22" xfId="1" applyFont="1" applyBorder="1" applyAlignment="1">
      <alignment horizontal="right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2" xfId="1" applyFont="1" applyBorder="1" applyAlignment="1">
      <alignment horizontal="right" vertical="top" wrapText="1"/>
    </xf>
    <xf numFmtId="164" fontId="25" fillId="0" borderId="0" xfId="1" applyFont="1"/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8" fillId="0" borderId="0" xfId="1" applyNumberFormat="1" applyFont="1" applyFill="1" applyBorder="1" applyAlignment="1">
      <alignment horizontal="left" vertical="top" wrapText="1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0" fontId="15" fillId="0" borderId="0" xfId="0" applyFont="1" applyFill="1" applyAlignment="1">
      <alignment horizontal="center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164" fontId="15" fillId="0" borderId="1" xfId="1" applyNumberFormat="1" applyFont="1" applyFill="1" applyBorder="1" applyAlignment="1">
      <alignment horizontal="center" vertical="center"/>
    </xf>
    <xf numFmtId="164" fontId="15" fillId="0" borderId="1" xfId="1" applyNumberFormat="1" applyFont="1" applyFill="1" applyBorder="1" applyAlignment="1">
      <alignment horizontal="center"/>
    </xf>
    <xf numFmtId="164" fontId="14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horizontal="center" vertical="top" wrapText="1"/>
    </xf>
    <xf numFmtId="164" fontId="22" fillId="0" borderId="1" xfId="1" applyNumberFormat="1" applyFont="1" applyFill="1" applyBorder="1" applyAlignment="1">
      <alignment horizontal="center"/>
    </xf>
    <xf numFmtId="164" fontId="22" fillId="0" borderId="1" xfId="1" applyNumberFormat="1" applyFont="1" applyFill="1" applyBorder="1" applyAlignment="1">
      <alignment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2" borderId="8" xfId="1" applyFont="1" applyFill="1" applyBorder="1" applyAlignment="1">
      <alignment horizontal="center" vertical="center" wrapText="1"/>
    </xf>
    <xf numFmtId="164" fontId="14" fillId="2" borderId="9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10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4" fillId="0" borderId="1" xfId="1" applyFont="1" applyFill="1" applyBorder="1" applyAlignment="1">
      <alignment horizontal="center" vertical="center" wrapText="1"/>
    </xf>
    <xf numFmtId="0" fontId="22" fillId="0" borderId="0" xfId="0" applyFont="1" applyAlignment="1">
      <alignment horizontal="justify" vertical="center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24" xfId="0" applyFont="1" applyBorder="1" applyAlignment="1">
      <alignment horizontal="centerContinuous" vertical="center" wrapText="1"/>
    </xf>
    <xf numFmtId="0" fontId="15" fillId="0" borderId="26" xfId="0" applyFont="1" applyBorder="1" applyAlignment="1">
      <alignment horizontal="left" vertical="center"/>
    </xf>
    <xf numFmtId="0" fontId="15" fillId="0" borderId="23" xfId="0" applyFont="1" applyBorder="1" applyAlignment="1">
      <alignment horizontal="center" vertical="center" wrapText="1"/>
    </xf>
    <xf numFmtId="0" fontId="16" fillId="0" borderId="31" xfId="0" applyFont="1" applyBorder="1" applyAlignment="1">
      <alignment vertical="center" wrapText="1"/>
    </xf>
    <xf numFmtId="2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6" borderId="25" xfId="0" applyFont="1" applyFill="1" applyBorder="1" applyAlignment="1">
      <alignment horizontal="left" vertical="center" wrapText="1"/>
    </xf>
    <xf numFmtId="0" fontId="15" fillId="6" borderId="28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9" xfId="0" applyNumberFormat="1" applyFont="1" applyFill="1" applyBorder="1" applyAlignment="1">
      <alignment horizontal="center" vertical="center"/>
    </xf>
    <xf numFmtId="2" fontId="16" fillId="6" borderId="27" xfId="0" applyNumberFormat="1" applyFont="1" applyFill="1" applyBorder="1" applyAlignment="1">
      <alignment horizontal="center" vertical="center" wrapText="1"/>
    </xf>
    <xf numFmtId="166" fontId="15" fillId="6" borderId="28" xfId="0" applyNumberFormat="1" applyFont="1" applyFill="1" applyBorder="1" applyAlignment="1">
      <alignment horizontal="center" vertical="center"/>
    </xf>
    <xf numFmtId="165" fontId="15" fillId="6" borderId="28" xfId="0" applyNumberFormat="1" applyFont="1" applyFill="1" applyBorder="1" applyAlignment="1">
      <alignment horizontal="center" vertical="center"/>
    </xf>
    <xf numFmtId="168" fontId="15" fillId="6" borderId="28" xfId="0" applyNumberFormat="1" applyFont="1" applyFill="1" applyBorder="1" applyAlignment="1">
      <alignment horizontal="center" vertical="center"/>
    </xf>
    <xf numFmtId="167" fontId="15" fillId="6" borderId="28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164" fontId="20" fillId="7" borderId="0" xfId="1" applyFont="1" applyFill="1" applyAlignment="1">
      <alignment horizontal="left" vertical="top"/>
    </xf>
    <xf numFmtId="0" fontId="15" fillId="6" borderId="32" xfId="0" applyFont="1" applyFill="1" applyBorder="1" applyAlignment="1">
      <alignment vertical="center" wrapText="1"/>
    </xf>
    <xf numFmtId="0" fontId="15" fillId="6" borderId="5" xfId="0" applyFont="1" applyFill="1" applyBorder="1" applyAlignment="1">
      <alignment horizontal="center" vertical="center"/>
    </xf>
    <xf numFmtId="2" fontId="15" fillId="6" borderId="1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0" fillId="4" borderId="14" xfId="1" applyFont="1" applyFill="1" applyBorder="1" applyAlignment="1">
      <alignment horizontal="left" vertical="center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2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0" borderId="18" xfId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2" fillId="0" borderId="18" xfId="1" applyFont="1" applyFill="1" applyBorder="1" applyAlignment="1">
      <alignment horizontal="left" vertical="center"/>
    </xf>
    <xf numFmtId="164" fontId="22" fillId="0" borderId="19" xfId="1" applyFont="1" applyFill="1" applyBorder="1" applyAlignment="1">
      <alignment horizontal="left" vertical="center"/>
    </xf>
    <xf numFmtId="164" fontId="22" fillId="0" borderId="20" xfId="1" applyFont="1" applyFill="1" applyBorder="1" applyAlignment="1">
      <alignment horizontal="left" vertical="center"/>
    </xf>
    <xf numFmtId="164" fontId="19" fillId="0" borderId="18" xfId="1" applyFont="1" applyBorder="1" applyAlignment="1">
      <alignment horizontal="left" vertical="top" wrapText="1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22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49" fontId="19" fillId="0" borderId="18" xfId="1" applyNumberFormat="1" applyFont="1" applyBorder="1" applyAlignment="1">
      <alignment horizontal="left" vertical="top" wrapText="1"/>
    </xf>
    <xf numFmtId="49" fontId="19" fillId="0" borderId="19" xfId="1" applyNumberFormat="1" applyFont="1" applyBorder="1" applyAlignment="1">
      <alignment horizontal="left" vertical="top" wrapText="1"/>
    </xf>
    <xf numFmtId="49" fontId="19" fillId="0" borderId="20" xfId="1" applyNumberFormat="1" applyFont="1" applyBorder="1" applyAlignment="1">
      <alignment horizontal="left" vertical="top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4" fillId="6" borderId="6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3"/>
  <sheetViews>
    <sheetView view="pageBreakPreview" topLeftCell="A67" zoomScaleNormal="100" zoomScaleSheetLayoutView="100" workbookViewId="0">
      <selection activeCell="E80" sqref="E80"/>
    </sheetView>
  </sheetViews>
  <sheetFormatPr defaultColWidth="9.140625" defaultRowHeight="12.75" x14ac:dyDescent="0.2"/>
  <cols>
    <col min="1" max="1" width="50.4257812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85" t="s">
        <v>127</v>
      </c>
      <c r="B1" s="185"/>
      <c r="C1" s="185"/>
      <c r="D1" s="185"/>
      <c r="E1" s="185"/>
      <c r="I1" s="3"/>
    </row>
    <row r="2" spans="1:9" ht="31.5" customHeight="1" x14ac:dyDescent="0.2">
      <c r="A2" s="184" t="s">
        <v>128</v>
      </c>
      <c r="B2" s="184"/>
      <c r="C2" s="184"/>
      <c r="D2" s="184"/>
      <c r="E2" s="184"/>
      <c r="I2" s="3"/>
    </row>
    <row r="3" spans="1:9" ht="14.25" x14ac:dyDescent="0.2">
      <c r="A3" s="20" t="s">
        <v>6</v>
      </c>
      <c r="B3" s="21"/>
      <c r="C3" s="21"/>
      <c r="D3" s="186" t="s">
        <v>7</v>
      </c>
      <c r="E3" s="186"/>
      <c r="I3" s="3" t="s">
        <v>5</v>
      </c>
    </row>
    <row r="4" spans="1:9" x14ac:dyDescent="0.2">
      <c r="A4" s="16"/>
      <c r="B4" s="17"/>
      <c r="C4" s="17"/>
      <c r="D4" s="18"/>
      <c r="E4" s="18"/>
      <c r="I4" s="3"/>
    </row>
    <row r="5" spans="1:9" s="19" customFormat="1" ht="120" x14ac:dyDescent="0.2">
      <c r="A5" s="33" t="s">
        <v>2</v>
      </c>
      <c r="B5" s="33" t="s">
        <v>3</v>
      </c>
      <c r="C5" s="33" t="s">
        <v>0</v>
      </c>
      <c r="D5" s="33" t="s">
        <v>4</v>
      </c>
      <c r="E5" s="33" t="s">
        <v>1</v>
      </c>
      <c r="I5" s="3"/>
    </row>
    <row r="6" spans="1:9" s="34" customFormat="1" ht="14.25" x14ac:dyDescent="0.25">
      <c r="A6" s="38" t="s">
        <v>8</v>
      </c>
      <c r="B6" s="39"/>
      <c r="C6" s="39"/>
      <c r="D6" s="40"/>
      <c r="E6" s="41"/>
    </row>
    <row r="7" spans="1:9" s="35" customFormat="1" ht="15" x14ac:dyDescent="0.25">
      <c r="A7" s="42" t="s">
        <v>52</v>
      </c>
      <c r="B7" s="43" t="s">
        <v>21</v>
      </c>
      <c r="C7" s="43" t="s">
        <v>11</v>
      </c>
      <c r="D7" s="44">
        <f>E7</f>
        <v>4597.79</v>
      </c>
      <c r="E7" s="45">
        <v>4597.79</v>
      </c>
    </row>
    <row r="8" spans="1:9" s="34" customFormat="1" ht="14.25" x14ac:dyDescent="0.25">
      <c r="A8" s="38" t="s">
        <v>37</v>
      </c>
      <c r="B8" s="39"/>
      <c r="C8" s="39"/>
      <c r="D8" s="40"/>
      <c r="E8" s="41"/>
    </row>
    <row r="9" spans="1:9" s="35" customFormat="1" ht="15" x14ac:dyDescent="0.25">
      <c r="A9" s="42" t="s">
        <v>53</v>
      </c>
      <c r="B9" s="46">
        <v>400</v>
      </c>
      <c r="C9" s="43" t="s">
        <v>12</v>
      </c>
      <c r="D9" s="44">
        <f>E9/B9</f>
        <v>3.95</v>
      </c>
      <c r="E9" s="45">
        <v>1580</v>
      </c>
    </row>
    <row r="10" spans="1:9" s="35" customFormat="1" ht="15" x14ac:dyDescent="0.25">
      <c r="A10" s="42" t="s">
        <v>129</v>
      </c>
      <c r="B10" s="47">
        <v>0.06</v>
      </c>
      <c r="C10" s="43" t="s">
        <v>116</v>
      </c>
      <c r="D10" s="44">
        <f>E10/B10</f>
        <v>32630</v>
      </c>
      <c r="E10" s="45">
        <v>1957.8</v>
      </c>
    </row>
    <row r="11" spans="1:9" s="34" customFormat="1" ht="30" x14ac:dyDescent="0.25">
      <c r="A11" s="42" t="s">
        <v>130</v>
      </c>
      <c r="B11" s="47">
        <v>0.06</v>
      </c>
      <c r="C11" s="43" t="s">
        <v>17</v>
      </c>
      <c r="D11" s="44">
        <f>E11/B11</f>
        <v>33331.5</v>
      </c>
      <c r="E11" s="45">
        <v>1999.89</v>
      </c>
    </row>
    <row r="12" spans="1:9" s="35" customFormat="1" ht="15" x14ac:dyDescent="0.25">
      <c r="A12" s="50" t="s">
        <v>131</v>
      </c>
      <c r="B12" s="46">
        <v>8</v>
      </c>
      <c r="C12" s="43" t="s">
        <v>132</v>
      </c>
      <c r="D12" s="44">
        <f>E12/B12</f>
        <v>2292.9324999999999</v>
      </c>
      <c r="E12" s="45">
        <v>18343.46</v>
      </c>
    </row>
    <row r="13" spans="1:9" s="34" customFormat="1" ht="14.25" x14ac:dyDescent="0.25">
      <c r="A13" s="51" t="s">
        <v>51</v>
      </c>
      <c r="B13" s="39"/>
      <c r="C13" s="39"/>
      <c r="D13" s="40"/>
      <c r="E13" s="41"/>
    </row>
    <row r="14" spans="1:9" s="35" customFormat="1" ht="30" x14ac:dyDescent="0.25">
      <c r="A14" s="42" t="s">
        <v>54</v>
      </c>
      <c r="B14" s="43" t="s">
        <v>21</v>
      </c>
      <c r="C14" s="43" t="s">
        <v>11</v>
      </c>
      <c r="D14" s="44">
        <f>E14</f>
        <v>70735.199999999997</v>
      </c>
      <c r="E14" s="45">
        <v>70735.199999999997</v>
      </c>
    </row>
    <row r="15" spans="1:9" s="34" customFormat="1" ht="14.25" x14ac:dyDescent="0.25">
      <c r="A15" s="51" t="s">
        <v>92</v>
      </c>
      <c r="B15" s="39"/>
      <c r="C15" s="39"/>
      <c r="D15" s="40"/>
      <c r="E15" s="41"/>
    </row>
    <row r="16" spans="1:9" s="35" customFormat="1" ht="15" x14ac:dyDescent="0.25">
      <c r="A16" s="42" t="s">
        <v>93</v>
      </c>
      <c r="B16" s="43" t="s">
        <v>22</v>
      </c>
      <c r="C16" s="43" t="s">
        <v>11</v>
      </c>
      <c r="D16" s="44">
        <f>E16</f>
        <v>3599.01</v>
      </c>
      <c r="E16" s="45">
        <v>3599.01</v>
      </c>
    </row>
    <row r="17" spans="1:5" s="35" customFormat="1" ht="30" x14ac:dyDescent="0.25">
      <c r="A17" s="42" t="s">
        <v>94</v>
      </c>
      <c r="B17" s="43" t="s">
        <v>95</v>
      </c>
      <c r="C17" s="43" t="s">
        <v>11</v>
      </c>
      <c r="D17" s="44">
        <f>E17</f>
        <v>1949.58</v>
      </c>
      <c r="E17" s="45">
        <v>1949.58</v>
      </c>
    </row>
    <row r="18" spans="1:5" s="35" customFormat="1" ht="15" x14ac:dyDescent="0.25">
      <c r="A18" s="42" t="s">
        <v>96</v>
      </c>
      <c r="B18" s="43" t="s">
        <v>95</v>
      </c>
      <c r="C18" s="43" t="s">
        <v>11</v>
      </c>
      <c r="D18" s="44">
        <f>E18</f>
        <v>1647.23</v>
      </c>
      <c r="E18" s="45">
        <v>1647.23</v>
      </c>
    </row>
    <row r="19" spans="1:5" s="35" customFormat="1" ht="30" x14ac:dyDescent="0.25">
      <c r="A19" s="42" t="s">
        <v>97</v>
      </c>
      <c r="B19" s="43" t="s">
        <v>22</v>
      </c>
      <c r="C19" s="43" t="s">
        <v>11</v>
      </c>
      <c r="D19" s="44">
        <f>E19</f>
        <v>3252.15</v>
      </c>
      <c r="E19" s="45">
        <v>3252.15</v>
      </c>
    </row>
    <row r="20" spans="1:5" s="35" customFormat="1" ht="15" x14ac:dyDescent="0.25">
      <c r="A20" s="51" t="s">
        <v>76</v>
      </c>
      <c r="B20" s="39"/>
      <c r="C20" s="39"/>
      <c r="D20" s="40"/>
      <c r="E20" s="41"/>
    </row>
    <row r="21" spans="1:5" s="35" customFormat="1" ht="30" x14ac:dyDescent="0.25">
      <c r="A21" s="42" t="s">
        <v>77</v>
      </c>
      <c r="B21" s="43" t="s">
        <v>22</v>
      </c>
      <c r="C21" s="43" t="s">
        <v>11</v>
      </c>
      <c r="D21" s="44">
        <f>E21</f>
        <v>10066.36</v>
      </c>
      <c r="E21" s="45">
        <v>10066.36</v>
      </c>
    </row>
    <row r="22" spans="1:5" s="35" customFormat="1" ht="15" x14ac:dyDescent="0.25">
      <c r="A22" s="38" t="s">
        <v>38</v>
      </c>
      <c r="B22" s="39"/>
      <c r="C22" s="39"/>
      <c r="D22" s="40"/>
      <c r="E22" s="41"/>
    </row>
    <row r="23" spans="1:5" s="35" customFormat="1" ht="30" x14ac:dyDescent="0.25">
      <c r="A23" s="42" t="s">
        <v>133</v>
      </c>
      <c r="B23" s="46">
        <v>2</v>
      </c>
      <c r="C23" s="43" t="s">
        <v>134</v>
      </c>
      <c r="D23" s="44">
        <f t="shared" ref="D23:D44" si="0">E23/B23</f>
        <v>176.44</v>
      </c>
      <c r="E23" s="45">
        <v>352.88</v>
      </c>
    </row>
    <row r="24" spans="1:5" s="35" customFormat="1" ht="30" x14ac:dyDescent="0.25">
      <c r="A24" s="42" t="s">
        <v>135</v>
      </c>
      <c r="B24" s="47">
        <v>0.02</v>
      </c>
      <c r="C24" s="43" t="s">
        <v>13</v>
      </c>
      <c r="D24" s="44">
        <f t="shared" si="0"/>
        <v>2994.5</v>
      </c>
      <c r="E24" s="45">
        <v>59.89</v>
      </c>
    </row>
    <row r="25" spans="1:5" s="35" customFormat="1" ht="15" x14ac:dyDescent="0.25">
      <c r="A25" s="42" t="s">
        <v>73</v>
      </c>
      <c r="B25" s="46">
        <v>2</v>
      </c>
      <c r="C25" s="43" t="s">
        <v>74</v>
      </c>
      <c r="D25" s="44">
        <f t="shared" si="0"/>
        <v>72.59</v>
      </c>
      <c r="E25" s="45">
        <v>145.18</v>
      </c>
    </row>
    <row r="26" spans="1:5" s="35" customFormat="1" ht="15" x14ac:dyDescent="0.25">
      <c r="A26" s="42" t="s">
        <v>55</v>
      </c>
      <c r="B26" s="46">
        <v>1</v>
      </c>
      <c r="C26" s="43" t="s">
        <v>14</v>
      </c>
      <c r="D26" s="44">
        <f t="shared" si="0"/>
        <v>796.94</v>
      </c>
      <c r="E26" s="45">
        <v>796.94</v>
      </c>
    </row>
    <row r="27" spans="1:5" s="35" customFormat="1" ht="30" x14ac:dyDescent="0.25">
      <c r="A27" s="42" t="s">
        <v>109</v>
      </c>
      <c r="B27" s="46">
        <v>7</v>
      </c>
      <c r="C27" s="43" t="s">
        <v>110</v>
      </c>
      <c r="D27" s="44">
        <f t="shared" si="0"/>
        <v>438.25857142857143</v>
      </c>
      <c r="E27" s="45">
        <v>3067.81</v>
      </c>
    </row>
    <row r="28" spans="1:5" s="35" customFormat="1" ht="15" x14ac:dyDescent="0.25">
      <c r="A28" s="42" t="s">
        <v>111</v>
      </c>
      <c r="B28" s="47">
        <v>0.09</v>
      </c>
      <c r="C28" s="43" t="s">
        <v>15</v>
      </c>
      <c r="D28" s="44">
        <f t="shared" si="0"/>
        <v>3540.7777777777783</v>
      </c>
      <c r="E28" s="45">
        <v>318.67</v>
      </c>
    </row>
    <row r="29" spans="1:5" s="35" customFormat="1" ht="15" x14ac:dyDescent="0.25">
      <c r="A29" s="42" t="s">
        <v>70</v>
      </c>
      <c r="B29" s="47">
        <v>0.15</v>
      </c>
      <c r="C29" s="43" t="s">
        <v>71</v>
      </c>
      <c r="D29" s="44">
        <f t="shared" si="0"/>
        <v>22125.533333333333</v>
      </c>
      <c r="E29" s="45">
        <v>3318.83</v>
      </c>
    </row>
    <row r="30" spans="1:5" s="35" customFormat="1" ht="30" x14ac:dyDescent="0.25">
      <c r="A30" s="42" t="s">
        <v>56</v>
      </c>
      <c r="B30" s="47">
        <v>2.12</v>
      </c>
      <c r="C30" s="43" t="s">
        <v>16</v>
      </c>
      <c r="D30" s="44">
        <f t="shared" si="0"/>
        <v>1386.5141509433961</v>
      </c>
      <c r="E30" s="45">
        <v>2939.41</v>
      </c>
    </row>
    <row r="31" spans="1:5" s="35" customFormat="1" ht="15" x14ac:dyDescent="0.25">
      <c r="A31" s="42" t="s">
        <v>57</v>
      </c>
      <c r="B31" s="47">
        <v>0.03</v>
      </c>
      <c r="C31" s="43" t="s">
        <v>17</v>
      </c>
      <c r="D31" s="44">
        <f t="shared" si="0"/>
        <v>22486.000000000004</v>
      </c>
      <c r="E31" s="45">
        <v>674.58</v>
      </c>
    </row>
    <row r="32" spans="1:5" s="34" customFormat="1" ht="30" x14ac:dyDescent="0.25">
      <c r="A32" s="42" t="s">
        <v>58</v>
      </c>
      <c r="B32" s="46">
        <v>1</v>
      </c>
      <c r="C32" s="43" t="s">
        <v>14</v>
      </c>
      <c r="D32" s="44">
        <f t="shared" si="0"/>
        <v>384.58</v>
      </c>
      <c r="E32" s="45">
        <v>384.58</v>
      </c>
    </row>
    <row r="33" spans="1:5" s="35" customFormat="1" ht="15" x14ac:dyDescent="0.25">
      <c r="A33" s="42" t="s">
        <v>85</v>
      </c>
      <c r="B33" s="47">
        <v>0.06</v>
      </c>
      <c r="C33" s="43" t="s">
        <v>15</v>
      </c>
      <c r="D33" s="44">
        <f t="shared" si="0"/>
        <v>13612.666666666668</v>
      </c>
      <c r="E33" s="45">
        <v>816.76</v>
      </c>
    </row>
    <row r="34" spans="1:5" s="35" customFormat="1" ht="30" x14ac:dyDescent="0.25">
      <c r="A34" s="42" t="s">
        <v>59</v>
      </c>
      <c r="B34" s="46">
        <v>5</v>
      </c>
      <c r="C34" s="43" t="s">
        <v>18</v>
      </c>
      <c r="D34" s="44">
        <f t="shared" si="0"/>
        <v>151.42000000000002</v>
      </c>
      <c r="E34" s="45">
        <v>757.1</v>
      </c>
    </row>
    <row r="35" spans="1:5" s="35" customFormat="1" ht="15" x14ac:dyDescent="0.25">
      <c r="A35" s="42" t="s">
        <v>75</v>
      </c>
      <c r="B35" s="46">
        <v>1</v>
      </c>
      <c r="C35" s="43" t="s">
        <v>74</v>
      </c>
      <c r="D35" s="44">
        <f t="shared" si="0"/>
        <v>54.46</v>
      </c>
      <c r="E35" s="45">
        <v>54.46</v>
      </c>
    </row>
    <row r="36" spans="1:5" s="35" customFormat="1" ht="15" x14ac:dyDescent="0.25">
      <c r="A36" s="42" t="s">
        <v>112</v>
      </c>
      <c r="B36" s="46">
        <v>1</v>
      </c>
      <c r="C36" s="43" t="s">
        <v>13</v>
      </c>
      <c r="D36" s="44">
        <f t="shared" si="0"/>
        <v>3999.51</v>
      </c>
      <c r="E36" s="45">
        <v>3999.51</v>
      </c>
    </row>
    <row r="37" spans="1:5" s="35" customFormat="1" ht="30" x14ac:dyDescent="0.25">
      <c r="A37" s="42" t="s">
        <v>113</v>
      </c>
      <c r="B37" s="47">
        <v>0.01</v>
      </c>
      <c r="C37" s="43" t="s">
        <v>114</v>
      </c>
      <c r="D37" s="44">
        <f t="shared" si="0"/>
        <v>6268</v>
      </c>
      <c r="E37" s="45">
        <v>62.68</v>
      </c>
    </row>
    <row r="38" spans="1:5" s="34" customFormat="1" ht="15" x14ac:dyDescent="0.25">
      <c r="A38" s="42" t="s">
        <v>79</v>
      </c>
      <c r="B38" s="46">
        <v>10359</v>
      </c>
      <c r="C38" s="43" t="s">
        <v>80</v>
      </c>
      <c r="D38" s="44">
        <f t="shared" si="0"/>
        <v>1.3102471281011681</v>
      </c>
      <c r="E38" s="45">
        <v>13572.85</v>
      </c>
    </row>
    <row r="39" spans="1:5" s="35" customFormat="1" ht="15" x14ac:dyDescent="0.25">
      <c r="A39" s="42" t="s">
        <v>60</v>
      </c>
      <c r="B39" s="46">
        <v>1</v>
      </c>
      <c r="C39" s="43" t="s">
        <v>13</v>
      </c>
      <c r="D39" s="44">
        <f t="shared" si="0"/>
        <v>387.91</v>
      </c>
      <c r="E39" s="45">
        <v>387.91</v>
      </c>
    </row>
    <row r="40" spans="1:5" s="34" customFormat="1" ht="30" x14ac:dyDescent="0.25">
      <c r="A40" s="42" t="s">
        <v>61</v>
      </c>
      <c r="B40" s="46">
        <v>1</v>
      </c>
      <c r="C40" s="43" t="s">
        <v>19</v>
      </c>
      <c r="D40" s="44">
        <f t="shared" si="0"/>
        <v>423.03</v>
      </c>
      <c r="E40" s="45">
        <v>423.03</v>
      </c>
    </row>
    <row r="41" spans="1:5" s="35" customFormat="1" ht="15" x14ac:dyDescent="0.25">
      <c r="A41" s="42" t="s">
        <v>136</v>
      </c>
      <c r="B41" s="46">
        <v>1</v>
      </c>
      <c r="C41" s="43" t="s">
        <v>115</v>
      </c>
      <c r="D41" s="44">
        <f t="shared" si="0"/>
        <v>232.69</v>
      </c>
      <c r="E41" s="45">
        <v>232.69</v>
      </c>
    </row>
    <row r="42" spans="1:5" s="35" customFormat="1" ht="15" x14ac:dyDescent="0.25">
      <c r="A42" s="42" t="s">
        <v>62</v>
      </c>
      <c r="B42" s="46">
        <v>35</v>
      </c>
      <c r="C42" s="43" t="s">
        <v>19</v>
      </c>
      <c r="D42" s="44">
        <f t="shared" si="0"/>
        <v>226.22171428571428</v>
      </c>
      <c r="E42" s="45">
        <v>7917.76</v>
      </c>
    </row>
    <row r="43" spans="1:5" s="35" customFormat="1" ht="30" x14ac:dyDescent="0.25">
      <c r="A43" s="42" t="s">
        <v>98</v>
      </c>
      <c r="B43" s="46">
        <v>2</v>
      </c>
      <c r="C43" s="43" t="s">
        <v>99</v>
      </c>
      <c r="D43" s="44">
        <f t="shared" si="0"/>
        <v>59.015000000000001</v>
      </c>
      <c r="E43" s="45">
        <v>118.03</v>
      </c>
    </row>
    <row r="44" spans="1:5" s="35" customFormat="1" ht="30" x14ac:dyDescent="0.25">
      <c r="A44" s="42" t="s">
        <v>137</v>
      </c>
      <c r="B44" s="46">
        <v>1</v>
      </c>
      <c r="C44" s="43" t="s">
        <v>99</v>
      </c>
      <c r="D44" s="44">
        <f t="shared" si="0"/>
        <v>96.72</v>
      </c>
      <c r="E44" s="45">
        <v>96.72</v>
      </c>
    </row>
    <row r="45" spans="1:5" s="35" customFormat="1" ht="15" x14ac:dyDescent="0.25">
      <c r="A45" s="38" t="s">
        <v>39</v>
      </c>
      <c r="B45" s="39"/>
      <c r="C45" s="39"/>
      <c r="D45" s="40"/>
      <c r="E45" s="41"/>
    </row>
    <row r="46" spans="1:5" s="35" customFormat="1" ht="15" x14ac:dyDescent="0.25">
      <c r="A46" s="42" t="s">
        <v>138</v>
      </c>
      <c r="B46" s="47">
        <v>0.03</v>
      </c>
      <c r="C46" s="43" t="s">
        <v>71</v>
      </c>
      <c r="D46" s="44">
        <f t="shared" ref="D46:D55" si="1">E46/B46</f>
        <v>25196.333333333332</v>
      </c>
      <c r="E46" s="45">
        <v>755.89</v>
      </c>
    </row>
    <row r="47" spans="1:5" s="34" customFormat="1" ht="15" x14ac:dyDescent="0.25">
      <c r="A47" s="42" t="s">
        <v>87</v>
      </c>
      <c r="B47" s="47">
        <v>0.17</v>
      </c>
      <c r="C47" s="43" t="s">
        <v>16</v>
      </c>
      <c r="D47" s="44">
        <f t="shared" si="1"/>
        <v>1825.4705882352939</v>
      </c>
      <c r="E47" s="45">
        <v>310.33</v>
      </c>
    </row>
    <row r="48" spans="1:5" s="35" customFormat="1" ht="30" x14ac:dyDescent="0.25">
      <c r="A48" s="42" t="s">
        <v>63</v>
      </c>
      <c r="B48" s="49">
        <v>1.5660000000000001</v>
      </c>
      <c r="C48" s="43" t="s">
        <v>16</v>
      </c>
      <c r="D48" s="44">
        <f t="shared" si="1"/>
        <v>1641.5708812260534</v>
      </c>
      <c r="E48" s="45">
        <v>2570.6999999999998</v>
      </c>
    </row>
    <row r="49" spans="1:5" s="35" customFormat="1" ht="30" x14ac:dyDescent="0.25">
      <c r="A49" s="42" t="s">
        <v>117</v>
      </c>
      <c r="B49" s="49">
        <v>1.2090000000000001</v>
      </c>
      <c r="C49" s="43" t="s">
        <v>16</v>
      </c>
      <c r="D49" s="44">
        <f t="shared" si="1"/>
        <v>1568.9081885856078</v>
      </c>
      <c r="E49" s="45">
        <v>1896.81</v>
      </c>
    </row>
    <row r="50" spans="1:5" s="35" customFormat="1" ht="30" x14ac:dyDescent="0.25">
      <c r="A50" s="42" t="s">
        <v>100</v>
      </c>
      <c r="B50" s="46">
        <v>50</v>
      </c>
      <c r="C50" s="43" t="s">
        <v>91</v>
      </c>
      <c r="D50" s="44">
        <f t="shared" si="1"/>
        <v>41.483400000000003</v>
      </c>
      <c r="E50" s="45">
        <v>2074.17</v>
      </c>
    </row>
    <row r="51" spans="1:5" s="35" customFormat="1" ht="15" x14ac:dyDescent="0.25">
      <c r="A51" s="42" t="s">
        <v>139</v>
      </c>
      <c r="B51" s="46">
        <v>1</v>
      </c>
      <c r="C51" s="43" t="s">
        <v>110</v>
      </c>
      <c r="D51" s="44">
        <f t="shared" si="1"/>
        <v>141.58000000000001</v>
      </c>
      <c r="E51" s="45">
        <v>141.58000000000001</v>
      </c>
    </row>
    <row r="52" spans="1:5" s="34" customFormat="1" ht="15" x14ac:dyDescent="0.25">
      <c r="A52" s="42" t="s">
        <v>140</v>
      </c>
      <c r="B52" s="46">
        <v>20</v>
      </c>
      <c r="C52" s="43" t="s">
        <v>78</v>
      </c>
      <c r="D52" s="44">
        <f t="shared" si="1"/>
        <v>45.427999999999997</v>
      </c>
      <c r="E52" s="45">
        <v>908.56</v>
      </c>
    </row>
    <row r="53" spans="1:5" s="35" customFormat="1" ht="45" x14ac:dyDescent="0.25">
      <c r="A53" s="42" t="s">
        <v>118</v>
      </c>
      <c r="B53" s="49">
        <v>2.8860000000000001</v>
      </c>
      <c r="C53" s="43" t="s">
        <v>16</v>
      </c>
      <c r="D53" s="44">
        <f t="shared" si="1"/>
        <v>2058.8808038808038</v>
      </c>
      <c r="E53" s="45">
        <v>5941.93</v>
      </c>
    </row>
    <row r="54" spans="1:5" s="35" customFormat="1" ht="15" x14ac:dyDescent="0.25">
      <c r="A54" s="42" t="s">
        <v>141</v>
      </c>
      <c r="B54" s="47">
        <v>0.01</v>
      </c>
      <c r="C54" s="43" t="s">
        <v>114</v>
      </c>
      <c r="D54" s="44">
        <f t="shared" si="1"/>
        <v>31735</v>
      </c>
      <c r="E54" s="45">
        <v>317.35000000000002</v>
      </c>
    </row>
    <row r="55" spans="1:5" s="34" customFormat="1" ht="45" x14ac:dyDescent="0.25">
      <c r="A55" s="42" t="s">
        <v>142</v>
      </c>
      <c r="B55" s="49">
        <v>6.0000000000000001E-3</v>
      </c>
      <c r="C55" s="43" t="s">
        <v>101</v>
      </c>
      <c r="D55" s="44">
        <f t="shared" si="1"/>
        <v>108881.66666666666</v>
      </c>
      <c r="E55" s="45">
        <v>653.29</v>
      </c>
    </row>
    <row r="56" spans="1:5" s="35" customFormat="1" ht="15" x14ac:dyDescent="0.25">
      <c r="A56" s="38" t="s">
        <v>86</v>
      </c>
      <c r="B56" s="39"/>
      <c r="C56" s="39"/>
      <c r="D56" s="40"/>
      <c r="E56" s="41"/>
    </row>
    <row r="57" spans="1:5" ht="15" x14ac:dyDescent="0.2">
      <c r="A57" s="42" t="s">
        <v>88</v>
      </c>
      <c r="B57" s="43" t="s">
        <v>90</v>
      </c>
      <c r="C57" s="43" t="s">
        <v>11</v>
      </c>
      <c r="D57" s="44">
        <f>E57/12</f>
        <v>1800</v>
      </c>
      <c r="E57" s="45">
        <v>21600</v>
      </c>
    </row>
    <row r="58" spans="1:5" ht="14.25" x14ac:dyDescent="0.2">
      <c r="A58" s="51" t="s">
        <v>108</v>
      </c>
      <c r="B58" s="39"/>
      <c r="C58" s="39"/>
      <c r="D58" s="40"/>
      <c r="E58" s="41"/>
    </row>
    <row r="59" spans="1:5" ht="15" x14ac:dyDescent="0.2">
      <c r="A59" s="42" t="s">
        <v>119</v>
      </c>
      <c r="B59" s="43" t="s">
        <v>22</v>
      </c>
      <c r="C59" s="43" t="s">
        <v>11</v>
      </c>
      <c r="D59" s="44">
        <f>E59</f>
        <v>1270.43</v>
      </c>
      <c r="E59" s="45">
        <v>1270.43</v>
      </c>
    </row>
    <row r="60" spans="1:5" ht="14.25" x14ac:dyDescent="0.2">
      <c r="A60" s="38" t="s">
        <v>40</v>
      </c>
      <c r="B60" s="39"/>
      <c r="C60" s="39"/>
      <c r="D60" s="40"/>
      <c r="E60" s="41"/>
    </row>
    <row r="61" spans="1:5" ht="30" x14ac:dyDescent="0.2">
      <c r="A61" s="42" t="s">
        <v>143</v>
      </c>
      <c r="B61" s="47">
        <v>0.15</v>
      </c>
      <c r="C61" s="43" t="s">
        <v>144</v>
      </c>
      <c r="D61" s="44">
        <f t="shared" ref="D61:D66" si="2">E61/B61</f>
        <v>20526.266666666666</v>
      </c>
      <c r="E61" s="45">
        <v>3078.94</v>
      </c>
    </row>
    <row r="62" spans="1:5" ht="15" x14ac:dyDescent="0.2">
      <c r="A62" s="42" t="s">
        <v>64</v>
      </c>
      <c r="B62" s="46">
        <v>2</v>
      </c>
      <c r="C62" s="43" t="s">
        <v>13</v>
      </c>
      <c r="D62" s="44">
        <f t="shared" si="2"/>
        <v>936.9</v>
      </c>
      <c r="E62" s="45">
        <v>1873.8</v>
      </c>
    </row>
    <row r="63" spans="1:5" ht="30" x14ac:dyDescent="0.2">
      <c r="A63" s="42" t="s">
        <v>145</v>
      </c>
      <c r="B63" s="49">
        <v>6.2E-2</v>
      </c>
      <c r="C63" s="43" t="s">
        <v>15</v>
      </c>
      <c r="D63" s="44">
        <f t="shared" si="2"/>
        <v>53944.354838709682</v>
      </c>
      <c r="E63" s="45">
        <v>3344.55</v>
      </c>
    </row>
    <row r="64" spans="1:5" ht="30" x14ac:dyDescent="0.2">
      <c r="A64" s="42" t="s">
        <v>146</v>
      </c>
      <c r="B64" s="49">
        <v>6.2E-2</v>
      </c>
      <c r="C64" s="43" t="s">
        <v>15</v>
      </c>
      <c r="D64" s="44">
        <f t="shared" si="2"/>
        <v>33188.225806451614</v>
      </c>
      <c r="E64" s="45">
        <v>2057.67</v>
      </c>
    </row>
    <row r="65" spans="1:5" ht="30" x14ac:dyDescent="0.2">
      <c r="A65" s="42" t="s">
        <v>89</v>
      </c>
      <c r="B65" s="46">
        <v>2</v>
      </c>
      <c r="C65" s="43" t="s">
        <v>13</v>
      </c>
      <c r="D65" s="44">
        <f t="shared" si="2"/>
        <v>368.44499999999999</v>
      </c>
      <c r="E65" s="45">
        <v>736.89</v>
      </c>
    </row>
    <row r="66" spans="1:5" ht="45" x14ac:dyDescent="0.2">
      <c r="A66" s="42" t="s">
        <v>120</v>
      </c>
      <c r="B66" s="46">
        <v>2</v>
      </c>
      <c r="C66" s="43" t="s">
        <v>82</v>
      </c>
      <c r="D66" s="44">
        <f t="shared" si="2"/>
        <v>1597.79</v>
      </c>
      <c r="E66" s="45">
        <v>3195.58</v>
      </c>
    </row>
    <row r="67" spans="1:5" ht="14.25" x14ac:dyDescent="0.2">
      <c r="A67" s="51" t="s">
        <v>81</v>
      </c>
      <c r="B67" s="39"/>
      <c r="C67" s="39"/>
      <c r="D67" s="40"/>
      <c r="E67" s="41"/>
    </row>
    <row r="68" spans="1:5" ht="30" x14ac:dyDescent="0.2">
      <c r="A68" s="42" t="s">
        <v>147</v>
      </c>
      <c r="B68" s="49">
        <v>3.4000000000000002E-2</v>
      </c>
      <c r="C68" s="43" t="s">
        <v>15</v>
      </c>
      <c r="D68" s="44">
        <f t="shared" ref="D68:D74" si="3">E68/B68</f>
        <v>32341.764705882346</v>
      </c>
      <c r="E68" s="45">
        <v>1099.6199999999999</v>
      </c>
    </row>
    <row r="69" spans="1:5" ht="30" x14ac:dyDescent="0.2">
      <c r="A69" s="42" t="s">
        <v>148</v>
      </c>
      <c r="B69" s="49">
        <v>7.4999999999999997E-2</v>
      </c>
      <c r="C69" s="43" t="s">
        <v>15</v>
      </c>
      <c r="D69" s="44">
        <f t="shared" si="3"/>
        <v>25763.333333333336</v>
      </c>
      <c r="E69" s="45">
        <v>1932.25</v>
      </c>
    </row>
    <row r="70" spans="1:5" ht="30" x14ac:dyDescent="0.2">
      <c r="A70" s="42" t="s">
        <v>149</v>
      </c>
      <c r="B70" s="48">
        <v>1.5</v>
      </c>
      <c r="C70" s="43" t="s">
        <v>12</v>
      </c>
      <c r="D70" s="44">
        <f t="shared" si="3"/>
        <v>350.39333333333337</v>
      </c>
      <c r="E70" s="45">
        <v>525.59</v>
      </c>
    </row>
    <row r="71" spans="1:5" ht="15" x14ac:dyDescent="0.2">
      <c r="A71" s="42" t="s">
        <v>150</v>
      </c>
      <c r="B71" s="49">
        <v>1.4999999999999999E-2</v>
      </c>
      <c r="C71" s="43" t="s">
        <v>101</v>
      </c>
      <c r="D71" s="44">
        <f t="shared" si="3"/>
        <v>20233.333333333336</v>
      </c>
      <c r="E71" s="45">
        <v>303.5</v>
      </c>
    </row>
    <row r="72" spans="1:5" ht="30" x14ac:dyDescent="0.2">
      <c r="A72" s="42" t="s">
        <v>151</v>
      </c>
      <c r="B72" s="49">
        <v>6.0000000000000001E-3</v>
      </c>
      <c r="C72" s="43" t="s">
        <v>101</v>
      </c>
      <c r="D72" s="44">
        <f t="shared" si="3"/>
        <v>29018.333333333336</v>
      </c>
      <c r="E72" s="45">
        <v>174.11</v>
      </c>
    </row>
    <row r="73" spans="1:5" ht="15" x14ac:dyDescent="0.2">
      <c r="A73" s="42" t="s">
        <v>152</v>
      </c>
      <c r="B73" s="47">
        <v>0.01</v>
      </c>
      <c r="C73" s="43" t="s">
        <v>17</v>
      </c>
      <c r="D73" s="44">
        <f t="shared" si="3"/>
        <v>42805</v>
      </c>
      <c r="E73" s="45">
        <v>428.05</v>
      </c>
    </row>
    <row r="74" spans="1:5" ht="30" x14ac:dyDescent="0.2">
      <c r="A74" s="42" t="s">
        <v>153</v>
      </c>
      <c r="B74" s="46">
        <v>2</v>
      </c>
      <c r="C74" s="43" t="s">
        <v>154</v>
      </c>
      <c r="D74" s="44">
        <f t="shared" si="3"/>
        <v>5448.5550000000003</v>
      </c>
      <c r="E74" s="45">
        <v>10897.11</v>
      </c>
    </row>
    <row r="75" spans="1:5" ht="14.25" x14ac:dyDescent="0.2">
      <c r="A75" s="38" t="s">
        <v>41</v>
      </c>
      <c r="B75" s="39"/>
      <c r="C75" s="39"/>
      <c r="D75" s="40"/>
      <c r="E75" s="41"/>
    </row>
    <row r="76" spans="1:5" ht="15" x14ac:dyDescent="0.2">
      <c r="A76" s="42" t="s">
        <v>72</v>
      </c>
      <c r="B76" s="43" t="s">
        <v>22</v>
      </c>
      <c r="C76" s="43" t="s">
        <v>11</v>
      </c>
      <c r="D76" s="44">
        <f>E76</f>
        <v>6000</v>
      </c>
      <c r="E76" s="45">
        <v>6000</v>
      </c>
    </row>
    <row r="77" spans="1:5" ht="15" x14ac:dyDescent="0.2">
      <c r="A77" s="42" t="s">
        <v>65</v>
      </c>
      <c r="B77" s="43" t="s">
        <v>22</v>
      </c>
      <c r="C77" s="43" t="s">
        <v>11</v>
      </c>
      <c r="D77" s="44">
        <f>E77</f>
        <v>10750</v>
      </c>
      <c r="E77" s="45">
        <v>10750</v>
      </c>
    </row>
    <row r="78" spans="1:5" ht="14.25" x14ac:dyDescent="0.2">
      <c r="A78" s="38" t="s">
        <v>83</v>
      </c>
      <c r="B78" s="39"/>
      <c r="C78" s="39"/>
      <c r="D78" s="40"/>
      <c r="E78" s="41"/>
    </row>
    <row r="79" spans="1:5" ht="15" x14ac:dyDescent="0.2">
      <c r="A79" s="42" t="s">
        <v>84</v>
      </c>
      <c r="B79" s="43" t="s">
        <v>23</v>
      </c>
      <c r="C79" s="43" t="s">
        <v>12</v>
      </c>
      <c r="D79" s="44">
        <f>E79</f>
        <v>47746.26</v>
      </c>
      <c r="E79" s="45">
        <v>47746.26</v>
      </c>
    </row>
    <row r="80" spans="1:5" ht="14.25" x14ac:dyDescent="0.2">
      <c r="A80" s="38" t="s">
        <v>9</v>
      </c>
      <c r="B80" s="39"/>
      <c r="C80" s="39"/>
      <c r="D80" s="40"/>
      <c r="E80" s="41"/>
    </row>
    <row r="81" spans="1:5" ht="15" x14ac:dyDescent="0.2">
      <c r="A81" s="42" t="s">
        <v>66</v>
      </c>
      <c r="B81" s="43" t="s">
        <v>23</v>
      </c>
      <c r="C81" s="43" t="s">
        <v>12</v>
      </c>
      <c r="D81" s="44">
        <f>E81</f>
        <v>82052.83</v>
      </c>
      <c r="E81" s="45">
        <v>82052.83</v>
      </c>
    </row>
    <row r="82" spans="1:5" ht="14.25" x14ac:dyDescent="0.2">
      <c r="A82" s="38" t="s">
        <v>126</v>
      </c>
      <c r="B82" s="39"/>
      <c r="C82" s="39"/>
      <c r="D82" s="40"/>
      <c r="E82" s="41"/>
    </row>
    <row r="83" spans="1:5" ht="15" x14ac:dyDescent="0.2">
      <c r="A83" s="42" t="s">
        <v>155</v>
      </c>
      <c r="B83" s="48">
        <v>660.6</v>
      </c>
      <c r="C83" s="43" t="s">
        <v>12</v>
      </c>
      <c r="D83" s="44">
        <f>E83/B83</f>
        <v>7.0499999999999989</v>
      </c>
      <c r="E83" s="45">
        <v>4657.2299999999996</v>
      </c>
    </row>
    <row r="84" spans="1:5" ht="15" x14ac:dyDescent="0.2">
      <c r="A84" s="42" t="s">
        <v>156</v>
      </c>
      <c r="B84" s="48">
        <v>657.9</v>
      </c>
      <c r="C84" s="43" t="s">
        <v>12</v>
      </c>
      <c r="D84" s="44">
        <f>E84/B84</f>
        <v>1.3599939200486397</v>
      </c>
      <c r="E84" s="45">
        <v>894.74</v>
      </c>
    </row>
    <row r="85" spans="1:5" ht="14.25" x14ac:dyDescent="0.2">
      <c r="A85" s="38" t="s">
        <v>10</v>
      </c>
      <c r="B85" s="39"/>
      <c r="C85" s="39"/>
      <c r="D85" s="40"/>
      <c r="E85" s="41"/>
    </row>
    <row r="86" spans="1:5" ht="15" x14ac:dyDescent="0.2">
      <c r="A86" s="42" t="s">
        <v>67</v>
      </c>
      <c r="B86" s="43" t="s">
        <v>21</v>
      </c>
      <c r="C86" s="43" t="s">
        <v>11</v>
      </c>
      <c r="D86" s="44">
        <f>E86</f>
        <v>48460.3</v>
      </c>
      <c r="E86" s="45">
        <v>48460.3</v>
      </c>
    </row>
    <row r="87" spans="1:5" ht="14.25" customHeight="1" x14ac:dyDescent="0.2">
      <c r="A87" s="27" t="s">
        <v>24</v>
      </c>
      <c r="B87" s="30" t="s">
        <v>20</v>
      </c>
      <c r="C87" s="28"/>
      <c r="D87" s="30"/>
      <c r="E87" s="29">
        <f>SUM(E7:E86)</f>
        <v>428876.79999999993</v>
      </c>
    </row>
    <row r="88" spans="1:5" ht="15" customHeight="1" x14ac:dyDescent="0.2">
      <c r="D88" s="13"/>
    </row>
    <row r="89" spans="1:5" ht="15" customHeight="1" x14ac:dyDescent="0.2">
      <c r="A89" s="13" t="s">
        <v>30</v>
      </c>
      <c r="B89" s="13"/>
      <c r="C89" s="13"/>
      <c r="D89" s="13"/>
      <c r="E89" s="13"/>
    </row>
    <row r="90" spans="1:5" ht="15" x14ac:dyDescent="0.2">
      <c r="A90" s="13" t="s">
        <v>157</v>
      </c>
      <c r="B90" s="13"/>
      <c r="C90" s="13"/>
      <c r="D90" s="13"/>
      <c r="E90" s="13"/>
    </row>
    <row r="91" spans="1:5" ht="15" customHeight="1" x14ac:dyDescent="0.2">
      <c r="A91" s="13" t="s">
        <v>31</v>
      </c>
      <c r="B91" s="13"/>
      <c r="C91" s="13"/>
      <c r="D91" s="13"/>
      <c r="E91" s="13"/>
    </row>
    <row r="92" spans="1:5" ht="15" customHeight="1" x14ac:dyDescent="0.2">
      <c r="A92" s="13" t="s">
        <v>32</v>
      </c>
      <c r="B92" s="13"/>
      <c r="C92" s="13"/>
      <c r="D92" s="14"/>
      <c r="E92" s="13"/>
    </row>
    <row r="93" spans="1:5" ht="15" customHeight="1" x14ac:dyDescent="0.2">
      <c r="A93" s="36" t="s">
        <v>68</v>
      </c>
      <c r="B93" s="14"/>
      <c r="C93" s="14"/>
      <c r="E93" s="14"/>
    </row>
    <row r="94" spans="1:5" ht="15" customHeight="1" x14ac:dyDescent="0.25">
      <c r="A94" s="36" t="s">
        <v>69</v>
      </c>
      <c r="D94" s="2"/>
    </row>
    <row r="95" spans="1:5" ht="15" customHeight="1" x14ac:dyDescent="0.25">
      <c r="A95" s="36"/>
      <c r="D95" s="2"/>
    </row>
    <row r="96" spans="1:5" ht="15" x14ac:dyDescent="0.25">
      <c r="A96" s="6" t="s">
        <v>25</v>
      </c>
      <c r="B96" s="2"/>
      <c r="C96" s="2"/>
      <c r="D96" s="2"/>
      <c r="E96" s="2"/>
    </row>
    <row r="97" spans="1:5" ht="15" customHeight="1" x14ac:dyDescent="0.25">
      <c r="A97" s="6"/>
      <c r="B97" s="2"/>
      <c r="C97" s="2"/>
      <c r="D97" s="37"/>
      <c r="E97" s="2"/>
    </row>
    <row r="98" spans="1:5" ht="15" x14ac:dyDescent="0.25">
      <c r="A98" s="183" t="s">
        <v>48</v>
      </c>
      <c r="B98" s="183"/>
      <c r="C98" s="37" t="s">
        <v>29</v>
      </c>
      <c r="D98" s="4"/>
      <c r="E98" s="5"/>
    </row>
    <row r="99" spans="1:5" ht="15" customHeight="1" x14ac:dyDescent="0.25">
      <c r="A99" s="187" t="s">
        <v>49</v>
      </c>
      <c r="B99" s="187"/>
      <c r="C99" s="4" t="s">
        <v>26</v>
      </c>
      <c r="D99" s="2"/>
      <c r="E99" s="2"/>
    </row>
    <row r="100" spans="1:5" ht="15" x14ac:dyDescent="0.25">
      <c r="A100" s="6"/>
      <c r="B100" s="2"/>
      <c r="C100" s="2"/>
      <c r="D100" s="37"/>
      <c r="E100" s="2"/>
    </row>
    <row r="101" spans="1:5" ht="15" customHeight="1" x14ac:dyDescent="0.25">
      <c r="A101" s="183" t="s">
        <v>28</v>
      </c>
      <c r="B101" s="183"/>
      <c r="C101" s="37" t="s">
        <v>29</v>
      </c>
      <c r="D101" s="4"/>
      <c r="E101" s="2"/>
    </row>
    <row r="102" spans="1:5" ht="15" customHeight="1" x14ac:dyDescent="0.25">
      <c r="A102" s="15" t="s">
        <v>27</v>
      </c>
      <c r="B102" s="5"/>
      <c r="C102" s="4" t="s">
        <v>26</v>
      </c>
      <c r="D102" s="2"/>
      <c r="E102" s="2"/>
    </row>
    <row r="103" spans="1:5" ht="15" x14ac:dyDescent="0.25">
      <c r="A103" s="2"/>
      <c r="B103" s="2"/>
      <c r="C103" s="2"/>
      <c r="E103" s="2"/>
    </row>
  </sheetData>
  <mergeCells count="6">
    <mergeCell ref="A101:B101"/>
    <mergeCell ref="A2:E2"/>
    <mergeCell ref="A1:E1"/>
    <mergeCell ref="D3:E3"/>
    <mergeCell ref="A99:B99"/>
    <mergeCell ref="A98:B9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2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view="pageBreakPreview" zoomScale="90" zoomScaleNormal="100" zoomScaleSheetLayoutView="90" workbookViewId="0">
      <selection activeCell="E35" sqref="E35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188" t="s">
        <v>121</v>
      </c>
      <c r="B1" s="188"/>
      <c r="C1" s="188"/>
      <c r="D1" s="188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195"/>
      <c r="D3" s="195"/>
    </row>
    <row r="4" spans="1:4" x14ac:dyDescent="0.25">
      <c r="A4" s="8"/>
      <c r="B4" s="9"/>
      <c r="C4" s="12"/>
      <c r="D4" s="12"/>
    </row>
    <row r="5" spans="1:4" x14ac:dyDescent="0.25">
      <c r="A5" s="22" t="s">
        <v>33</v>
      </c>
      <c r="B5" s="22" t="s">
        <v>34</v>
      </c>
      <c r="C5" s="23" t="s">
        <v>35</v>
      </c>
      <c r="D5" s="23" t="s">
        <v>36</v>
      </c>
    </row>
    <row r="6" spans="1:4" x14ac:dyDescent="0.25">
      <c r="A6" s="25" t="s">
        <v>106</v>
      </c>
      <c r="B6" s="189">
        <v>51587.82</v>
      </c>
      <c r="C6" s="190"/>
      <c r="D6" s="191"/>
    </row>
    <row r="7" spans="1:4" x14ac:dyDescent="0.25">
      <c r="A7" s="31" t="s">
        <v>46</v>
      </c>
      <c r="B7" s="53" t="s">
        <v>20</v>
      </c>
      <c r="C7" s="32">
        <v>330687.12</v>
      </c>
      <c r="D7" s="54">
        <v>345136.75</v>
      </c>
    </row>
    <row r="8" spans="1:4" x14ac:dyDescent="0.25">
      <c r="A8" s="31" t="s">
        <v>107</v>
      </c>
      <c r="B8" s="53" t="s">
        <v>20</v>
      </c>
      <c r="C8" s="32">
        <v>7500</v>
      </c>
      <c r="D8" s="54">
        <v>9268.32</v>
      </c>
    </row>
    <row r="9" spans="1:4" x14ac:dyDescent="0.25">
      <c r="A9" s="31" t="s">
        <v>124</v>
      </c>
      <c r="B9" s="53" t="s">
        <v>20</v>
      </c>
      <c r="C9" s="32">
        <v>17682</v>
      </c>
      <c r="D9" s="54">
        <v>8708.6200000000008</v>
      </c>
    </row>
    <row r="10" spans="1:4" x14ac:dyDescent="0.25">
      <c r="A10" s="31" t="s">
        <v>50</v>
      </c>
      <c r="B10" s="53" t="s">
        <v>20</v>
      </c>
      <c r="C10" s="32">
        <v>70735.199999999997</v>
      </c>
      <c r="D10" s="54">
        <v>81592.37</v>
      </c>
    </row>
    <row r="11" spans="1:4" x14ac:dyDescent="0.25">
      <c r="A11" s="31" t="s">
        <v>102</v>
      </c>
      <c r="B11" s="53" t="s">
        <v>20</v>
      </c>
      <c r="C11" s="32">
        <v>6258.24</v>
      </c>
      <c r="D11" s="54">
        <v>3335.38</v>
      </c>
    </row>
    <row r="12" spans="1:4" x14ac:dyDescent="0.25">
      <c r="A12" s="31" t="s">
        <v>125</v>
      </c>
      <c r="B12" s="53" t="s">
        <v>20</v>
      </c>
      <c r="C12" s="32">
        <v>13793.4</v>
      </c>
      <c r="D12" s="54">
        <v>15027.9</v>
      </c>
    </row>
    <row r="13" spans="1:4" x14ac:dyDescent="0.25">
      <c r="A13" s="31" t="s">
        <v>86</v>
      </c>
      <c r="B13" s="53" t="s">
        <v>20</v>
      </c>
      <c r="C13" s="32">
        <v>21574.2</v>
      </c>
      <c r="D13" s="54">
        <v>13075.42</v>
      </c>
    </row>
    <row r="14" spans="1:4" x14ac:dyDescent="0.25">
      <c r="A14" s="31" t="s">
        <v>103</v>
      </c>
      <c r="B14" s="53" t="s">
        <v>20</v>
      </c>
      <c r="C14" s="32">
        <v>1949.58</v>
      </c>
      <c r="D14" s="54" t="s">
        <v>20</v>
      </c>
    </row>
    <row r="15" spans="1:4" x14ac:dyDescent="0.25">
      <c r="A15" s="31" t="s">
        <v>104</v>
      </c>
      <c r="B15" s="53" t="s">
        <v>20</v>
      </c>
      <c r="C15" s="32">
        <v>1647.23</v>
      </c>
      <c r="D15" s="54">
        <v>1955.11</v>
      </c>
    </row>
    <row r="16" spans="1:4" x14ac:dyDescent="0.25">
      <c r="A16" s="52" t="s">
        <v>105</v>
      </c>
      <c r="B16" s="53" t="s">
        <v>20</v>
      </c>
      <c r="C16" s="32">
        <v>12776.09</v>
      </c>
      <c r="D16" s="54">
        <v>3423.16</v>
      </c>
    </row>
    <row r="17" spans="1:4" x14ac:dyDescent="0.25">
      <c r="A17" s="31" t="s">
        <v>8</v>
      </c>
      <c r="B17" s="53">
        <f>Акт!E7</f>
        <v>4597.79</v>
      </c>
      <c r="C17" s="32" t="s">
        <v>20</v>
      </c>
      <c r="D17" s="54" t="s">
        <v>20</v>
      </c>
    </row>
    <row r="18" spans="1:4" x14ac:dyDescent="0.25">
      <c r="A18" s="31" t="s">
        <v>37</v>
      </c>
      <c r="B18" s="53">
        <f>SUM(Акт!E9:E12)</f>
        <v>23881.15</v>
      </c>
      <c r="C18" s="32" t="s">
        <v>20</v>
      </c>
      <c r="D18" s="54" t="s">
        <v>20</v>
      </c>
    </row>
    <row r="19" spans="1:4" ht="30" x14ac:dyDescent="0.25">
      <c r="A19" s="31" t="s">
        <v>51</v>
      </c>
      <c r="B19" s="53">
        <f>Акт!E14</f>
        <v>70735.199999999997</v>
      </c>
      <c r="C19" s="32" t="s">
        <v>20</v>
      </c>
      <c r="D19" s="54" t="s">
        <v>20</v>
      </c>
    </row>
    <row r="20" spans="1:4" ht="30" x14ac:dyDescent="0.25">
      <c r="A20" s="31" t="s">
        <v>92</v>
      </c>
      <c r="B20" s="53">
        <f>SUM(Акт!E16:E19)</f>
        <v>10447.969999999999</v>
      </c>
      <c r="C20" s="32" t="s">
        <v>20</v>
      </c>
      <c r="D20" s="54" t="s">
        <v>20</v>
      </c>
    </row>
    <row r="21" spans="1:4" ht="30" x14ac:dyDescent="0.25">
      <c r="A21" s="31" t="s">
        <v>76</v>
      </c>
      <c r="B21" s="53">
        <f>Акт!E21</f>
        <v>10066.36</v>
      </c>
      <c r="C21" s="32" t="s">
        <v>20</v>
      </c>
      <c r="D21" s="54" t="s">
        <v>20</v>
      </c>
    </row>
    <row r="22" spans="1:4" x14ac:dyDescent="0.25">
      <c r="A22" s="31" t="s">
        <v>38</v>
      </c>
      <c r="B22" s="53">
        <f>SUM(Акт!E23:E44)</f>
        <v>40498.269999999997</v>
      </c>
      <c r="C22" s="32" t="s">
        <v>20</v>
      </c>
      <c r="D22" s="54" t="s">
        <v>20</v>
      </c>
    </row>
    <row r="23" spans="1:4" x14ac:dyDescent="0.25">
      <c r="A23" s="31" t="s">
        <v>39</v>
      </c>
      <c r="B23" s="53">
        <f>SUM(Акт!E46:E55)</f>
        <v>15570.61</v>
      </c>
      <c r="C23" s="32" t="s">
        <v>20</v>
      </c>
      <c r="D23" s="54" t="s">
        <v>20</v>
      </c>
    </row>
    <row r="24" spans="1:4" x14ac:dyDescent="0.25">
      <c r="A24" s="31" t="s">
        <v>86</v>
      </c>
      <c r="B24" s="53">
        <f>Акт!E57</f>
        <v>21600</v>
      </c>
      <c r="C24" s="32" t="s">
        <v>20</v>
      </c>
      <c r="D24" s="54" t="s">
        <v>20</v>
      </c>
    </row>
    <row r="25" spans="1:4" ht="30" x14ac:dyDescent="0.25">
      <c r="A25" s="31" t="s">
        <v>108</v>
      </c>
      <c r="B25" s="53">
        <f>Акт!E59</f>
        <v>1270.43</v>
      </c>
      <c r="C25" s="32" t="s">
        <v>20</v>
      </c>
      <c r="D25" s="54" t="s">
        <v>20</v>
      </c>
    </row>
    <row r="26" spans="1:4" x14ac:dyDescent="0.25">
      <c r="A26" s="31" t="s">
        <v>40</v>
      </c>
      <c r="B26" s="53">
        <f>SUM(Акт!E61:E66)</f>
        <v>14287.43</v>
      </c>
      <c r="C26" s="32" t="s">
        <v>20</v>
      </c>
      <c r="D26" s="54" t="s">
        <v>20</v>
      </c>
    </row>
    <row r="27" spans="1:4" ht="30" x14ac:dyDescent="0.25">
      <c r="A27" s="31" t="s">
        <v>81</v>
      </c>
      <c r="B27" s="53">
        <f>SUM(Акт!E68:E74)</f>
        <v>15360.23</v>
      </c>
      <c r="C27" s="32" t="s">
        <v>20</v>
      </c>
      <c r="D27" s="54" t="s">
        <v>20</v>
      </c>
    </row>
    <row r="28" spans="1:4" x14ac:dyDescent="0.25">
      <c r="A28" s="31" t="s">
        <v>41</v>
      </c>
      <c r="B28" s="53">
        <f>SUM(Акт!E76:E77)</f>
        <v>16750</v>
      </c>
      <c r="C28" s="32" t="s">
        <v>20</v>
      </c>
      <c r="D28" s="54" t="s">
        <v>20</v>
      </c>
    </row>
    <row r="29" spans="1:4" s="11" customFormat="1" ht="15.75" customHeight="1" x14ac:dyDescent="0.25">
      <c r="A29" s="52" t="s">
        <v>83</v>
      </c>
      <c r="B29" s="53">
        <f>Акт!E79</f>
        <v>47746.26</v>
      </c>
      <c r="C29" s="32" t="s">
        <v>20</v>
      </c>
      <c r="D29" s="54" t="s">
        <v>20</v>
      </c>
    </row>
    <row r="30" spans="1:4" s="11" customFormat="1" x14ac:dyDescent="0.25">
      <c r="A30" s="31" t="s">
        <v>9</v>
      </c>
      <c r="B30" s="53">
        <f>Акт!E81</f>
        <v>82052.83</v>
      </c>
      <c r="C30" s="32" t="s">
        <v>20</v>
      </c>
      <c r="D30" s="54" t="s">
        <v>20</v>
      </c>
    </row>
    <row r="31" spans="1:4" s="11" customFormat="1" ht="15.75" customHeight="1" x14ac:dyDescent="0.25">
      <c r="A31" s="52" t="s">
        <v>126</v>
      </c>
      <c r="B31" s="53">
        <f>SUM(Акт!E83:E84)</f>
        <v>5551.9699999999993</v>
      </c>
      <c r="C31" s="32" t="s">
        <v>20</v>
      </c>
      <c r="D31" s="54" t="s">
        <v>20</v>
      </c>
    </row>
    <row r="32" spans="1:4" s="11" customFormat="1" x14ac:dyDescent="0.25">
      <c r="A32" s="31" t="s">
        <v>10</v>
      </c>
      <c r="B32" s="53">
        <f>Акт!E86</f>
        <v>48460.3</v>
      </c>
      <c r="C32" s="32" t="s">
        <v>20</v>
      </c>
      <c r="D32" s="54" t="s">
        <v>20</v>
      </c>
    </row>
    <row r="33" spans="1:5" x14ac:dyDescent="0.25">
      <c r="A33" s="24" t="s">
        <v>24</v>
      </c>
      <c r="B33" s="26">
        <f t="shared" ref="B33:C33" si="0">SUM(B7:B32)</f>
        <v>428876.79999999993</v>
      </c>
      <c r="C33" s="26">
        <f t="shared" si="0"/>
        <v>484603.06000000006</v>
      </c>
      <c r="D33" s="26">
        <f>SUM(D7:D32)</f>
        <v>481523.02999999997</v>
      </c>
    </row>
    <row r="34" spans="1:5" s="11" customFormat="1" ht="24.75" customHeight="1" x14ac:dyDescent="0.25">
      <c r="A34" s="192" t="s">
        <v>122</v>
      </c>
      <c r="B34" s="193"/>
      <c r="C34" s="193"/>
      <c r="D34" s="194"/>
      <c r="E34" s="55">
        <f>B6+D33-B33</f>
        <v>104234.05000000005</v>
      </c>
    </row>
    <row r="35" spans="1:5" s="11" customFormat="1" ht="24.75" customHeight="1" x14ac:dyDescent="0.25">
      <c r="A35" s="192" t="s">
        <v>123</v>
      </c>
      <c r="B35" s="193"/>
      <c r="C35" s="193"/>
      <c r="D35" s="194"/>
    </row>
    <row r="36" spans="1:5" s="11" customFormat="1" ht="24.75" customHeight="1" x14ac:dyDescent="0.25">
      <c r="A36" s="2"/>
      <c r="B36" s="2"/>
      <c r="C36" s="2"/>
      <c r="D36" s="2"/>
    </row>
    <row r="37" spans="1:5" ht="15" customHeight="1" x14ac:dyDescent="0.25">
      <c r="A37" s="10" t="s">
        <v>44</v>
      </c>
      <c r="B37" s="9"/>
      <c r="C37" s="9"/>
      <c r="D37" s="7"/>
    </row>
    <row r="38" spans="1:5" ht="22.5" customHeight="1" x14ac:dyDescent="0.25">
      <c r="A38" s="9" t="s">
        <v>45</v>
      </c>
      <c r="B38" s="9"/>
      <c r="C38" s="9"/>
      <c r="D38" s="7"/>
    </row>
    <row r="39" spans="1:5" ht="22.5" customHeight="1" x14ac:dyDescent="0.25">
      <c r="A39" s="10" t="s">
        <v>42</v>
      </c>
      <c r="B39" s="9"/>
      <c r="C39" s="9"/>
      <c r="D39" s="7"/>
    </row>
    <row r="40" spans="1:5" ht="22.5" customHeight="1" x14ac:dyDescent="0.25">
      <c r="A40" s="10" t="s">
        <v>43</v>
      </c>
      <c r="B40" s="9"/>
      <c r="C40" s="9"/>
      <c r="D40" s="7"/>
    </row>
    <row r="41" spans="1:5" ht="22.5" customHeight="1" x14ac:dyDescent="0.25">
      <c r="A41" s="1"/>
      <c r="B41" s="1"/>
      <c r="C41" s="1"/>
    </row>
  </sheetData>
  <mergeCells count="5">
    <mergeCell ref="A1:D1"/>
    <mergeCell ref="B6:D6"/>
    <mergeCell ref="A34:D34"/>
    <mergeCell ref="A35:D35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zoomScaleNormal="100" workbookViewId="0">
      <selection activeCell="F24" sqref="F24"/>
    </sheetView>
  </sheetViews>
  <sheetFormatPr defaultColWidth="9.140625" defaultRowHeight="15" x14ac:dyDescent="0.25"/>
  <cols>
    <col min="1" max="1" width="12.5703125" style="86" customWidth="1"/>
    <col min="2" max="2" width="14.5703125" style="86" customWidth="1"/>
    <col min="3" max="3" width="19.5703125" style="86" customWidth="1"/>
    <col min="4" max="4" width="14.42578125" style="86" customWidth="1"/>
    <col min="5" max="5" width="18.28515625" style="86" customWidth="1"/>
    <col min="6" max="6" width="16.28515625" style="86" customWidth="1"/>
    <col min="7" max="16384" width="9.140625" style="86"/>
  </cols>
  <sheetData>
    <row r="1" spans="1:19" s="57" customFormat="1" ht="35.25" customHeight="1" x14ac:dyDescent="0.3">
      <c r="A1" s="199" t="s">
        <v>185</v>
      </c>
      <c r="B1" s="199"/>
      <c r="C1" s="199"/>
      <c r="D1" s="199"/>
      <c r="E1" s="199"/>
      <c r="F1" s="199"/>
    </row>
    <row r="2" spans="1:19" s="57" customFormat="1" x14ac:dyDescent="0.25">
      <c r="A2" s="58"/>
      <c r="B2" s="58"/>
      <c r="C2" s="58"/>
      <c r="D2" s="58"/>
      <c r="E2" s="58"/>
      <c r="F2" s="58"/>
    </row>
    <row r="3" spans="1:19" s="57" customFormat="1" ht="19.5" customHeight="1" x14ac:dyDescent="0.25">
      <c r="A3" s="59" t="s">
        <v>158</v>
      </c>
      <c r="B3" s="59"/>
      <c r="C3" s="59"/>
      <c r="D3" s="59"/>
      <c r="E3" s="59"/>
      <c r="F3" s="60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</row>
    <row r="4" spans="1:19" s="57" customFormat="1" ht="19.5" customHeight="1" x14ac:dyDescent="0.25">
      <c r="A4" s="59"/>
      <c r="B4" s="59"/>
      <c r="C4" s="59"/>
      <c r="D4" s="59"/>
      <c r="E4" s="59"/>
      <c r="F4" s="60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</row>
    <row r="5" spans="1:19" s="57" customFormat="1" ht="36.75" customHeight="1" x14ac:dyDescent="0.25">
      <c r="A5" s="200" t="s">
        <v>159</v>
      </c>
      <c r="B5" s="200"/>
      <c r="C5" s="200"/>
      <c r="D5" s="200"/>
      <c r="E5" s="200"/>
      <c r="F5" s="200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</row>
    <row r="6" spans="1:19" s="71" customFormat="1" ht="27.75" customHeight="1" x14ac:dyDescent="0.25">
      <c r="A6" s="102" t="s">
        <v>160</v>
      </c>
      <c r="B6" s="102">
        <v>5</v>
      </c>
      <c r="C6" s="102" t="s">
        <v>161</v>
      </c>
      <c r="D6" s="103">
        <v>2947.3</v>
      </c>
      <c r="E6" s="102" t="s">
        <v>162</v>
      </c>
      <c r="F6" s="104">
        <v>961.9</v>
      </c>
      <c r="G6" s="62"/>
      <c r="H6" s="64"/>
      <c r="I6" s="65"/>
      <c r="J6" s="66"/>
      <c r="K6" s="67"/>
      <c r="L6" s="68"/>
      <c r="M6" s="68"/>
      <c r="N6" s="68"/>
      <c r="O6" s="68"/>
      <c r="P6" s="69"/>
      <c r="Q6" s="201"/>
      <c r="R6" s="202"/>
      <c r="S6" s="70"/>
    </row>
    <row r="7" spans="1:19" s="73" customFormat="1" ht="32.25" customHeight="1" x14ac:dyDescent="0.25">
      <c r="A7" s="102" t="s">
        <v>163</v>
      </c>
      <c r="B7" s="102">
        <v>3</v>
      </c>
      <c r="C7" s="102" t="s">
        <v>164</v>
      </c>
      <c r="D7" s="103">
        <v>0</v>
      </c>
      <c r="E7" s="102" t="s">
        <v>165</v>
      </c>
      <c r="F7" s="104">
        <v>657.9</v>
      </c>
      <c r="G7" s="62"/>
      <c r="H7" s="64"/>
      <c r="I7" s="65"/>
      <c r="J7" s="66"/>
      <c r="K7" s="67"/>
      <c r="L7" s="68"/>
      <c r="M7" s="68"/>
      <c r="N7" s="68"/>
      <c r="O7" s="68"/>
      <c r="P7" s="69"/>
      <c r="Q7" s="201"/>
      <c r="R7" s="203"/>
      <c r="S7" s="72"/>
    </row>
    <row r="8" spans="1:19" s="73" customFormat="1" ht="33.75" customHeight="1" x14ac:dyDescent="0.25">
      <c r="A8" s="102" t="s">
        <v>166</v>
      </c>
      <c r="B8" s="102">
        <v>60</v>
      </c>
      <c r="C8" s="102" t="s">
        <v>167</v>
      </c>
      <c r="D8" s="104">
        <v>247.6</v>
      </c>
      <c r="E8" s="102" t="s">
        <v>168</v>
      </c>
      <c r="F8" s="104">
        <v>660.6</v>
      </c>
      <c r="G8" s="62"/>
      <c r="H8" s="64"/>
      <c r="I8" s="65"/>
      <c r="J8" s="66"/>
      <c r="K8" s="67"/>
      <c r="L8" s="68"/>
      <c r="M8" s="68"/>
      <c r="N8" s="68"/>
      <c r="O8" s="68"/>
      <c r="P8" s="69"/>
      <c r="Q8" s="201"/>
      <c r="R8" s="202"/>
      <c r="S8" s="72"/>
    </row>
    <row r="9" spans="1:19" s="73" customFormat="1" ht="33.75" customHeight="1" x14ac:dyDescent="0.25">
      <c r="A9" s="63"/>
      <c r="B9" s="66"/>
      <c r="C9" s="63"/>
      <c r="D9" s="74"/>
      <c r="E9" s="66"/>
      <c r="F9" s="75"/>
      <c r="G9" s="62"/>
      <c r="H9" s="64"/>
      <c r="I9" s="65"/>
      <c r="J9" s="66"/>
      <c r="K9" s="67"/>
      <c r="L9" s="68"/>
      <c r="M9" s="68"/>
      <c r="N9" s="68"/>
      <c r="O9" s="68"/>
      <c r="P9" s="62"/>
      <c r="Q9" s="67"/>
      <c r="R9" s="76"/>
      <c r="S9" s="62"/>
    </row>
    <row r="10" spans="1:19" s="79" customFormat="1" ht="15" customHeight="1" thickBot="1" x14ac:dyDescent="0.3">
      <c r="A10" s="77"/>
      <c r="B10" s="77"/>
      <c r="C10" s="77"/>
      <c r="D10" s="77"/>
      <c r="E10" s="77"/>
      <c r="F10" s="78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s="79" customFormat="1" ht="30" customHeight="1" x14ac:dyDescent="0.25">
      <c r="A11" s="196" t="s">
        <v>169</v>
      </c>
      <c r="B11" s="197"/>
      <c r="C11" s="197"/>
      <c r="D11" s="197"/>
      <c r="E11" s="198"/>
      <c r="F11" s="80" t="s">
        <v>170</v>
      </c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</row>
    <row r="12" spans="1:19" s="107" customFormat="1" ht="30" customHeight="1" x14ac:dyDescent="0.25">
      <c r="A12" s="207" t="s">
        <v>171</v>
      </c>
      <c r="B12" s="208"/>
      <c r="C12" s="208"/>
      <c r="D12" s="208"/>
      <c r="E12" s="209"/>
      <c r="F12" s="105">
        <v>8467.26</v>
      </c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</row>
    <row r="13" spans="1:19" s="110" customFormat="1" ht="30" customHeight="1" x14ac:dyDescent="0.25">
      <c r="A13" s="204" t="s">
        <v>172</v>
      </c>
      <c r="B13" s="205"/>
      <c r="C13" s="205"/>
      <c r="D13" s="205"/>
      <c r="E13" s="206"/>
      <c r="F13" s="108">
        <f>95766.79+F12</f>
        <v>104234.04999999999</v>
      </c>
      <c r="G13" s="109"/>
    </row>
    <row r="14" spans="1:19" s="110" customFormat="1" ht="30" customHeight="1" x14ac:dyDescent="0.25">
      <c r="A14" s="204" t="s">
        <v>173</v>
      </c>
      <c r="B14" s="205"/>
      <c r="C14" s="205"/>
      <c r="D14" s="205"/>
      <c r="E14" s="206"/>
      <c r="F14" s="108">
        <v>84873.84</v>
      </c>
    </row>
    <row r="15" spans="1:19" s="110" customFormat="1" ht="30" customHeight="1" x14ac:dyDescent="0.25">
      <c r="A15" s="204" t="s">
        <v>174</v>
      </c>
      <c r="B15" s="205"/>
      <c r="C15" s="205"/>
      <c r="D15" s="205"/>
      <c r="E15" s="206"/>
      <c r="F15" s="111">
        <f>SUM(F16:F18)</f>
        <v>482582.05</v>
      </c>
    </row>
    <row r="16" spans="1:19" s="79" customFormat="1" ht="27.75" customHeight="1" x14ac:dyDescent="0.25">
      <c r="A16" s="210" t="s">
        <v>175</v>
      </c>
      <c r="B16" s="211"/>
      <c r="C16" s="211"/>
      <c r="D16" s="211"/>
      <c r="E16" s="212"/>
      <c r="F16" s="82">
        <f>465530.37+9401.68</f>
        <v>474932.05</v>
      </c>
    </row>
    <row r="17" spans="1:19" s="79" customFormat="1" ht="0.75" hidden="1" customHeight="1" x14ac:dyDescent="0.25">
      <c r="A17" s="210" t="s">
        <v>176</v>
      </c>
      <c r="B17" s="211"/>
      <c r="C17" s="211"/>
      <c r="D17" s="211"/>
      <c r="E17" s="212"/>
      <c r="F17" s="82"/>
    </row>
    <row r="18" spans="1:19" s="79" customFormat="1" ht="30" customHeight="1" x14ac:dyDescent="0.25">
      <c r="A18" s="210" t="s">
        <v>177</v>
      </c>
      <c r="B18" s="211"/>
      <c r="C18" s="211"/>
      <c r="D18" s="211"/>
      <c r="E18" s="212"/>
      <c r="F18" s="82">
        <v>7650</v>
      </c>
    </row>
    <row r="19" spans="1:19" s="110" customFormat="1" ht="30" customHeight="1" x14ac:dyDescent="0.25">
      <c r="A19" s="204" t="s">
        <v>178</v>
      </c>
      <c r="B19" s="205"/>
      <c r="C19" s="205"/>
      <c r="D19" s="205"/>
      <c r="E19" s="206"/>
      <c r="F19" s="111">
        <f>SUM(F20:F22)</f>
        <v>471824.99</v>
      </c>
    </row>
    <row r="20" spans="1:19" s="79" customFormat="1" ht="29.25" customHeight="1" x14ac:dyDescent="0.25">
      <c r="A20" s="210" t="s">
        <v>175</v>
      </c>
      <c r="B20" s="211"/>
      <c r="C20" s="211"/>
      <c r="D20" s="211"/>
      <c r="E20" s="212"/>
      <c r="F20" s="82">
        <v>464362.49</v>
      </c>
    </row>
    <row r="21" spans="1:19" s="79" customFormat="1" ht="30" hidden="1" customHeight="1" x14ac:dyDescent="0.25">
      <c r="A21" s="210" t="s">
        <v>176</v>
      </c>
      <c r="B21" s="211"/>
      <c r="C21" s="211"/>
      <c r="D21" s="211"/>
      <c r="E21" s="212"/>
      <c r="F21" s="82"/>
    </row>
    <row r="22" spans="1:19" s="83" customFormat="1" ht="30" customHeight="1" x14ac:dyDescent="0.2">
      <c r="A22" s="210" t="s">
        <v>177</v>
      </c>
      <c r="B22" s="211"/>
      <c r="C22" s="211"/>
      <c r="D22" s="211"/>
      <c r="E22" s="212"/>
      <c r="F22" s="82">
        <v>7462.5</v>
      </c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</row>
    <row r="23" spans="1:19" s="112" customFormat="1" ht="30" customHeight="1" x14ac:dyDescent="0.25">
      <c r="A23" s="204" t="s">
        <v>179</v>
      </c>
      <c r="B23" s="205"/>
      <c r="C23" s="205"/>
      <c r="D23" s="205"/>
      <c r="E23" s="206"/>
      <c r="F23" s="111">
        <f>F13+F19</f>
        <v>576059.04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2" customFormat="1" ht="30" customHeight="1" x14ac:dyDescent="0.25">
      <c r="A24" s="204" t="s">
        <v>180</v>
      </c>
      <c r="B24" s="205"/>
      <c r="C24" s="205"/>
      <c r="D24" s="205"/>
      <c r="E24" s="206"/>
      <c r="F24" s="111">
        <f>'Акт (2)'!E90</f>
        <v>437222.69799999997</v>
      </c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12" customFormat="1" ht="30" customHeight="1" x14ac:dyDescent="0.25">
      <c r="A25" s="204" t="s">
        <v>181</v>
      </c>
      <c r="B25" s="205"/>
      <c r="C25" s="205"/>
      <c r="D25" s="205"/>
      <c r="E25" s="206"/>
      <c r="F25" s="111">
        <f>F23-F24</f>
        <v>138836.34200000006</v>
      </c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s="112" customFormat="1" ht="30" customHeight="1" x14ac:dyDescent="0.25">
      <c r="A26" s="204" t="s">
        <v>182</v>
      </c>
      <c r="B26" s="205"/>
      <c r="C26" s="205"/>
      <c r="D26" s="205"/>
      <c r="E26" s="206"/>
      <c r="F26" s="108">
        <f>F14+F15-F19</f>
        <v>95630.900000000023</v>
      </c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</row>
    <row r="27" spans="1:19" s="83" customFormat="1" ht="11.45" customHeight="1" x14ac:dyDescent="0.25">
      <c r="A27" s="84"/>
      <c r="B27" s="84"/>
      <c r="C27" s="84"/>
      <c r="D27" s="84"/>
      <c r="E27" s="84"/>
      <c r="F27" s="84"/>
    </row>
    <row r="28" spans="1:19" s="85" customFormat="1" ht="64.5" customHeight="1" x14ac:dyDescent="0.2">
      <c r="A28" s="213" t="s">
        <v>183</v>
      </c>
      <c r="B28" s="213"/>
      <c r="C28" s="213"/>
      <c r="D28" s="213"/>
    </row>
    <row r="29" spans="1:19" s="57" customFormat="1" ht="21.75" customHeight="1" x14ac:dyDescent="0.25">
      <c r="A29" s="214" t="s">
        <v>184</v>
      </c>
      <c r="B29" s="214"/>
      <c r="C29" s="214"/>
      <c r="D29" s="214"/>
    </row>
    <row r="30" spans="1:19" s="57" customFormat="1" ht="22.5" customHeight="1" x14ac:dyDescent="0.25">
      <c r="A30" s="213" t="s">
        <v>42</v>
      </c>
      <c r="B30" s="213"/>
      <c r="C30" s="213"/>
      <c r="D30" s="213"/>
    </row>
    <row r="31" spans="1:19" s="57" customFormat="1" ht="22.5" customHeight="1" x14ac:dyDescent="0.25">
      <c r="A31" s="213" t="s">
        <v>43</v>
      </c>
      <c r="B31" s="213"/>
      <c r="C31" s="213"/>
      <c r="D31" s="58"/>
    </row>
  </sheetData>
  <mergeCells count="25">
    <mergeCell ref="A31:C31"/>
    <mergeCell ref="A24:E24"/>
    <mergeCell ref="A25:E25"/>
    <mergeCell ref="A26:E26"/>
    <mergeCell ref="A28:D28"/>
    <mergeCell ref="A29:D29"/>
    <mergeCell ref="A30:D30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6"/>
  <sheetViews>
    <sheetView view="pageBreakPreview" topLeftCell="A34" zoomScaleNormal="100" zoomScaleSheetLayoutView="100" workbookViewId="0">
      <selection activeCell="B44" sqref="B44:E44"/>
    </sheetView>
  </sheetViews>
  <sheetFormatPr defaultColWidth="9.140625" defaultRowHeight="12.75" x14ac:dyDescent="0.2"/>
  <cols>
    <col min="1" max="1" width="50.4257812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85" t="s">
        <v>227</v>
      </c>
      <c r="B1" s="185"/>
      <c r="C1" s="185"/>
      <c r="D1" s="185"/>
      <c r="E1" s="185"/>
      <c r="I1" s="3"/>
    </row>
    <row r="2" spans="1:9" ht="31.5" customHeight="1" x14ac:dyDescent="0.2">
      <c r="A2" s="184" t="s">
        <v>128</v>
      </c>
      <c r="B2" s="184"/>
      <c r="C2" s="184"/>
      <c r="D2" s="184"/>
      <c r="E2" s="184"/>
      <c r="I2" s="3"/>
    </row>
    <row r="3" spans="1:9" ht="14.25" x14ac:dyDescent="0.2">
      <c r="A3" s="20" t="s">
        <v>6</v>
      </c>
      <c r="B3" s="56"/>
      <c r="C3" s="56"/>
      <c r="D3" s="186" t="s">
        <v>228</v>
      </c>
      <c r="E3" s="186"/>
      <c r="I3" s="3" t="s">
        <v>5</v>
      </c>
    </row>
    <row r="4" spans="1:9" x14ac:dyDescent="0.2">
      <c r="A4" s="16"/>
      <c r="B4" s="17"/>
      <c r="C4" s="17"/>
      <c r="D4" s="18"/>
      <c r="E4" s="18"/>
      <c r="I4" s="3"/>
    </row>
    <row r="5" spans="1:9" s="19" customFormat="1" ht="120" x14ac:dyDescent="0.2">
      <c r="A5" s="33" t="s">
        <v>2</v>
      </c>
      <c r="B5" s="33" t="s">
        <v>3</v>
      </c>
      <c r="C5" s="33" t="s">
        <v>0</v>
      </c>
      <c r="D5" s="33" t="s">
        <v>4</v>
      </c>
      <c r="E5" s="33" t="s">
        <v>1</v>
      </c>
      <c r="I5" s="3"/>
    </row>
    <row r="6" spans="1:9" s="97" customFormat="1" ht="14.25" x14ac:dyDescent="0.2">
      <c r="A6" s="95" t="s">
        <v>8</v>
      </c>
      <c r="B6" s="96"/>
      <c r="C6" s="96"/>
      <c r="D6" s="96"/>
      <c r="E6" s="96"/>
    </row>
    <row r="7" spans="1:9" s="87" customFormat="1" ht="15" x14ac:dyDescent="0.25">
      <c r="A7" s="89" t="s">
        <v>52</v>
      </c>
      <c r="B7" s="90" t="s">
        <v>21</v>
      </c>
      <c r="C7" s="90" t="s">
        <v>11</v>
      </c>
      <c r="D7" s="91">
        <f>E7</f>
        <v>4597.79</v>
      </c>
      <c r="E7" s="91">
        <v>4597.79</v>
      </c>
    </row>
    <row r="8" spans="1:9" s="97" customFormat="1" ht="14.25" x14ac:dyDescent="0.2">
      <c r="A8" s="95" t="s">
        <v>37</v>
      </c>
      <c r="B8" s="96"/>
      <c r="C8" s="96"/>
      <c r="D8" s="96"/>
      <c r="E8" s="96"/>
    </row>
    <row r="9" spans="1:9" s="87" customFormat="1" ht="15" x14ac:dyDescent="0.25">
      <c r="A9" s="89" t="s">
        <v>186</v>
      </c>
      <c r="B9" s="90" t="s">
        <v>22</v>
      </c>
      <c r="C9" s="90" t="s">
        <v>11</v>
      </c>
      <c r="D9" s="91">
        <f>E9</f>
        <v>4000</v>
      </c>
      <c r="E9" s="91">
        <v>4000</v>
      </c>
    </row>
    <row r="10" spans="1:9" s="87" customFormat="1" ht="30" x14ac:dyDescent="0.25">
      <c r="A10" s="89" t="s">
        <v>187</v>
      </c>
      <c r="B10" s="92">
        <v>0.21199999999999999</v>
      </c>
      <c r="C10" s="90" t="s">
        <v>101</v>
      </c>
      <c r="D10" s="98">
        <f>E10/B10</f>
        <v>4717.1226415094343</v>
      </c>
      <c r="E10" s="91">
        <v>1000.03</v>
      </c>
    </row>
    <row r="11" spans="1:9" s="87" customFormat="1" ht="15" x14ac:dyDescent="0.25">
      <c r="A11" s="89" t="s">
        <v>188</v>
      </c>
      <c r="B11" s="93">
        <v>1</v>
      </c>
      <c r="C11" s="90" t="s">
        <v>13</v>
      </c>
      <c r="D11" s="98">
        <f t="shared" ref="D11:D15" si="0">E11/B11</f>
        <v>324.39999999999998</v>
      </c>
      <c r="E11" s="91">
        <v>324.39999999999998</v>
      </c>
    </row>
    <row r="12" spans="1:9" s="87" customFormat="1" ht="15" x14ac:dyDescent="0.25">
      <c r="A12" s="89" t="s">
        <v>189</v>
      </c>
      <c r="B12" s="93">
        <v>1</v>
      </c>
      <c r="C12" s="90" t="s">
        <v>13</v>
      </c>
      <c r="D12" s="98">
        <f t="shared" si="0"/>
        <v>842.06</v>
      </c>
      <c r="E12" s="91">
        <v>842.06</v>
      </c>
    </row>
    <row r="13" spans="1:9" s="87" customFormat="1" ht="30" x14ac:dyDescent="0.25">
      <c r="A13" s="89" t="s">
        <v>190</v>
      </c>
      <c r="B13" s="93">
        <v>1</v>
      </c>
      <c r="C13" s="90" t="s">
        <v>13</v>
      </c>
      <c r="D13" s="98">
        <f t="shared" si="0"/>
        <v>808.65</v>
      </c>
      <c r="E13" s="91">
        <v>808.65</v>
      </c>
    </row>
    <row r="14" spans="1:9" s="87" customFormat="1" ht="15" x14ac:dyDescent="0.25">
      <c r="A14" s="89" t="s">
        <v>191</v>
      </c>
      <c r="B14" s="93">
        <v>1</v>
      </c>
      <c r="C14" s="90" t="s">
        <v>13</v>
      </c>
      <c r="D14" s="98">
        <f t="shared" si="0"/>
        <v>793.5</v>
      </c>
      <c r="E14" s="91">
        <v>793.5</v>
      </c>
    </row>
    <row r="15" spans="1:9" s="87" customFormat="1" ht="15" x14ac:dyDescent="0.25">
      <c r="A15" s="89" t="s">
        <v>192</v>
      </c>
      <c r="B15" s="93">
        <v>1</v>
      </c>
      <c r="C15" s="90" t="s">
        <v>13</v>
      </c>
      <c r="D15" s="98">
        <f t="shared" si="0"/>
        <v>713.21</v>
      </c>
      <c r="E15" s="91">
        <v>713.21</v>
      </c>
    </row>
    <row r="16" spans="1:9" s="97" customFormat="1" ht="14.25" x14ac:dyDescent="0.2">
      <c r="A16" s="95" t="s">
        <v>124</v>
      </c>
      <c r="B16" s="96"/>
      <c r="C16" s="96"/>
      <c r="D16" s="96"/>
      <c r="E16" s="96"/>
    </row>
    <row r="17" spans="1:5" s="87" customFormat="1" ht="30" x14ac:dyDescent="0.25">
      <c r="A17" s="89" t="s">
        <v>231</v>
      </c>
      <c r="B17" s="90" t="s">
        <v>22</v>
      </c>
      <c r="C17" s="90" t="s">
        <v>11</v>
      </c>
      <c r="D17" s="91">
        <f>E17</f>
        <v>15853.62</v>
      </c>
      <c r="E17" s="91">
        <v>15853.62</v>
      </c>
    </row>
    <row r="18" spans="1:5" s="87" customFormat="1" ht="30" x14ac:dyDescent="0.25">
      <c r="A18" s="89" t="s">
        <v>193</v>
      </c>
      <c r="B18" s="90" t="s">
        <v>22</v>
      </c>
      <c r="C18" s="90" t="s">
        <v>11</v>
      </c>
      <c r="D18" s="91">
        <f t="shared" ref="D18:D26" si="1">E18</f>
        <v>16152.36</v>
      </c>
      <c r="E18" s="91">
        <v>16152.36</v>
      </c>
    </row>
    <row r="19" spans="1:5" s="97" customFormat="1" ht="28.5" x14ac:dyDescent="0.2">
      <c r="A19" s="95" t="s">
        <v>51</v>
      </c>
      <c r="B19" s="96"/>
      <c r="C19" s="96"/>
      <c r="D19" s="91"/>
      <c r="E19" s="96"/>
    </row>
    <row r="20" spans="1:5" s="87" customFormat="1" ht="30" x14ac:dyDescent="0.25">
      <c r="A20" s="89" t="s">
        <v>194</v>
      </c>
      <c r="B20" s="90" t="s">
        <v>21</v>
      </c>
      <c r="C20" s="90" t="s">
        <v>11</v>
      </c>
      <c r="D20" s="91">
        <f t="shared" si="1"/>
        <v>70735.199999999997</v>
      </c>
      <c r="E20" s="91">
        <v>70735.199999999997</v>
      </c>
    </row>
    <row r="21" spans="1:5" s="97" customFormat="1" ht="28.5" x14ac:dyDescent="0.2">
      <c r="A21" s="95" t="s">
        <v>92</v>
      </c>
      <c r="B21" s="96"/>
      <c r="C21" s="96"/>
      <c r="D21" s="91"/>
      <c r="E21" s="96"/>
    </row>
    <row r="22" spans="1:5" s="87" customFormat="1" ht="30" x14ac:dyDescent="0.25">
      <c r="A22" s="89" t="s">
        <v>195</v>
      </c>
      <c r="B22" s="90" t="s">
        <v>22</v>
      </c>
      <c r="C22" s="90" t="s">
        <v>11</v>
      </c>
      <c r="D22" s="91">
        <f t="shared" si="1"/>
        <v>11878.96</v>
      </c>
      <c r="E22" s="91">
        <v>11878.96</v>
      </c>
    </row>
    <row r="23" spans="1:5" s="97" customFormat="1" ht="15" x14ac:dyDescent="0.2">
      <c r="A23" s="95" t="s">
        <v>196</v>
      </c>
      <c r="B23" s="96"/>
      <c r="C23" s="96"/>
      <c r="D23" s="91"/>
      <c r="E23" s="96"/>
    </row>
    <row r="24" spans="1:5" s="87" customFormat="1" ht="15" x14ac:dyDescent="0.25">
      <c r="A24" s="89" t="s">
        <v>197</v>
      </c>
      <c r="B24" s="90" t="s">
        <v>229</v>
      </c>
      <c r="C24" s="90" t="s">
        <v>110</v>
      </c>
      <c r="D24" s="91">
        <f t="shared" si="1"/>
        <v>11281.13</v>
      </c>
      <c r="E24" s="91">
        <v>11281.13</v>
      </c>
    </row>
    <row r="25" spans="1:5" s="97" customFormat="1" ht="28.5" x14ac:dyDescent="0.2">
      <c r="A25" s="95" t="s">
        <v>76</v>
      </c>
      <c r="B25" s="96"/>
      <c r="C25" s="96"/>
      <c r="D25" s="91"/>
      <c r="E25" s="96"/>
    </row>
    <row r="26" spans="1:5" s="87" customFormat="1" ht="30" x14ac:dyDescent="0.25">
      <c r="A26" s="89" t="s">
        <v>77</v>
      </c>
      <c r="B26" s="90" t="s">
        <v>230</v>
      </c>
      <c r="C26" s="90" t="s">
        <v>11</v>
      </c>
      <c r="D26" s="91">
        <f t="shared" si="1"/>
        <v>7617.4</v>
      </c>
      <c r="E26" s="91">
        <f>371.74+7245.66</f>
        <v>7617.4</v>
      </c>
    </row>
    <row r="27" spans="1:5" s="97" customFormat="1" ht="14.25" x14ac:dyDescent="0.2">
      <c r="A27" s="95" t="s">
        <v>38</v>
      </c>
      <c r="B27" s="96"/>
      <c r="C27" s="96"/>
      <c r="D27" s="96"/>
      <c r="E27" s="96"/>
    </row>
    <row r="28" spans="1:5" s="87" customFormat="1" ht="30" x14ac:dyDescent="0.25">
      <c r="A28" s="89" t="s">
        <v>133</v>
      </c>
      <c r="B28" s="93">
        <v>1</v>
      </c>
      <c r="C28" s="90" t="s">
        <v>134</v>
      </c>
      <c r="D28" s="98">
        <f>E28/B28</f>
        <v>228.93</v>
      </c>
      <c r="E28" s="91">
        <v>228.93</v>
      </c>
    </row>
    <row r="29" spans="1:5" s="87" customFormat="1" ht="15" x14ac:dyDescent="0.25">
      <c r="A29" s="89" t="s">
        <v>73</v>
      </c>
      <c r="B29" s="93">
        <v>1</v>
      </c>
      <c r="C29" s="90" t="s">
        <v>74</v>
      </c>
      <c r="D29" s="98">
        <f t="shared" ref="D29:D61" si="2">E29/B29</f>
        <v>83.75</v>
      </c>
      <c r="E29" s="91">
        <v>83.75</v>
      </c>
    </row>
    <row r="30" spans="1:5" s="87" customFormat="1" ht="15" x14ac:dyDescent="0.25">
      <c r="A30" s="89" t="s">
        <v>55</v>
      </c>
      <c r="B30" s="93">
        <v>1</v>
      </c>
      <c r="C30" s="90" t="s">
        <v>14</v>
      </c>
      <c r="D30" s="98">
        <f t="shared" si="2"/>
        <v>839.52</v>
      </c>
      <c r="E30" s="91">
        <v>839.52</v>
      </c>
    </row>
    <row r="31" spans="1:5" s="87" customFormat="1" ht="30" x14ac:dyDescent="0.25">
      <c r="A31" s="89" t="s">
        <v>109</v>
      </c>
      <c r="B31" s="93">
        <v>4</v>
      </c>
      <c r="C31" s="90" t="s">
        <v>110</v>
      </c>
      <c r="D31" s="98">
        <f t="shared" si="2"/>
        <v>469.53750000000002</v>
      </c>
      <c r="E31" s="91">
        <v>1878.15</v>
      </c>
    </row>
    <row r="32" spans="1:5" s="87" customFormat="1" ht="15" x14ac:dyDescent="0.25">
      <c r="A32" s="89" t="s">
        <v>111</v>
      </c>
      <c r="B32" s="91">
        <v>0.09</v>
      </c>
      <c r="C32" s="90" t="s">
        <v>15</v>
      </c>
      <c r="D32" s="98">
        <f t="shared" si="2"/>
        <v>6088.8888888888887</v>
      </c>
      <c r="E32" s="91">
        <v>548</v>
      </c>
    </row>
    <row r="33" spans="1:5" s="87" customFormat="1" ht="30" x14ac:dyDescent="0.25">
      <c r="A33" s="89" t="s">
        <v>198</v>
      </c>
      <c r="B33" s="93">
        <v>2</v>
      </c>
      <c r="C33" s="90" t="s">
        <v>14</v>
      </c>
      <c r="D33" s="98">
        <f t="shared" si="2"/>
        <v>253.255</v>
      </c>
      <c r="E33" s="91">
        <v>506.51</v>
      </c>
    </row>
    <row r="34" spans="1:5" s="87" customFormat="1" ht="15" x14ac:dyDescent="0.25">
      <c r="A34" s="89" t="s">
        <v>70</v>
      </c>
      <c r="B34" s="91">
        <v>0.09</v>
      </c>
      <c r="C34" s="90" t="s">
        <v>71</v>
      </c>
      <c r="D34" s="98">
        <f t="shared" si="2"/>
        <v>25391.444444444445</v>
      </c>
      <c r="E34" s="91">
        <v>2285.23</v>
      </c>
    </row>
    <row r="35" spans="1:5" s="87" customFormat="1" ht="30" x14ac:dyDescent="0.25">
      <c r="A35" s="89" t="s">
        <v>56</v>
      </c>
      <c r="B35" s="92">
        <v>2.222</v>
      </c>
      <c r="C35" s="90" t="s">
        <v>16</v>
      </c>
      <c r="D35" s="98">
        <f t="shared" si="2"/>
        <v>1681.1296129612961</v>
      </c>
      <c r="E35" s="91">
        <v>3735.47</v>
      </c>
    </row>
    <row r="36" spans="1:5" s="87" customFormat="1" ht="30" x14ac:dyDescent="0.25">
      <c r="A36" s="89" t="s">
        <v>199</v>
      </c>
      <c r="B36" s="91">
        <v>0.01</v>
      </c>
      <c r="C36" s="90" t="s">
        <v>17</v>
      </c>
      <c r="D36" s="98">
        <f t="shared" si="2"/>
        <v>25071</v>
      </c>
      <c r="E36" s="91">
        <v>250.71</v>
      </c>
    </row>
    <row r="37" spans="1:5" s="87" customFormat="1" ht="30" x14ac:dyDescent="0.25">
      <c r="A37" s="89" t="s">
        <v>58</v>
      </c>
      <c r="B37" s="93">
        <v>1</v>
      </c>
      <c r="C37" s="90" t="s">
        <v>14</v>
      </c>
      <c r="D37" s="98">
        <f t="shared" si="2"/>
        <v>503.4</v>
      </c>
      <c r="E37" s="91">
        <v>503.4</v>
      </c>
    </row>
    <row r="38" spans="1:5" s="87" customFormat="1" ht="15" x14ac:dyDescent="0.25">
      <c r="A38" s="89" t="s">
        <v>139</v>
      </c>
      <c r="B38" s="93">
        <v>1</v>
      </c>
      <c r="C38" s="90" t="s">
        <v>110</v>
      </c>
      <c r="D38" s="98">
        <f t="shared" si="2"/>
        <v>203.12</v>
      </c>
      <c r="E38" s="91">
        <v>203.12</v>
      </c>
    </row>
    <row r="39" spans="1:5" s="87" customFormat="1" ht="15" x14ac:dyDescent="0.25">
      <c r="A39" s="89" t="s">
        <v>85</v>
      </c>
      <c r="B39" s="91">
        <v>0.06</v>
      </c>
      <c r="C39" s="90" t="s">
        <v>15</v>
      </c>
      <c r="D39" s="98">
        <f t="shared" si="2"/>
        <v>14702.833333333334</v>
      </c>
      <c r="E39" s="91">
        <v>882.17</v>
      </c>
    </row>
    <row r="40" spans="1:5" s="87" customFormat="1" ht="30" x14ac:dyDescent="0.25">
      <c r="A40" s="89" t="s">
        <v>59</v>
      </c>
      <c r="B40" s="93">
        <v>2</v>
      </c>
      <c r="C40" s="90" t="s">
        <v>18</v>
      </c>
      <c r="D40" s="98">
        <f t="shared" si="2"/>
        <v>218.60499999999999</v>
      </c>
      <c r="E40" s="91">
        <v>437.21</v>
      </c>
    </row>
    <row r="41" spans="1:5" s="87" customFormat="1" ht="15" x14ac:dyDescent="0.25">
      <c r="A41" s="89" t="s">
        <v>75</v>
      </c>
      <c r="B41" s="93">
        <v>1</v>
      </c>
      <c r="C41" s="90" t="s">
        <v>74</v>
      </c>
      <c r="D41" s="98">
        <f t="shared" si="2"/>
        <v>67.25</v>
      </c>
      <c r="E41" s="91">
        <v>67.25</v>
      </c>
    </row>
    <row r="42" spans="1:5" s="87" customFormat="1" ht="15" x14ac:dyDescent="0.25">
      <c r="A42" s="89" t="s">
        <v>112</v>
      </c>
      <c r="B42" s="93">
        <v>1</v>
      </c>
      <c r="C42" s="90" t="s">
        <v>13</v>
      </c>
      <c r="D42" s="98">
        <f t="shared" si="2"/>
        <v>5327.8</v>
      </c>
      <c r="E42" s="91">
        <v>5327.8</v>
      </c>
    </row>
    <row r="43" spans="1:5" s="87" customFormat="1" ht="30" x14ac:dyDescent="0.25">
      <c r="A43" s="89" t="s">
        <v>113</v>
      </c>
      <c r="B43" s="91">
        <v>0.04</v>
      </c>
      <c r="C43" s="90" t="s">
        <v>114</v>
      </c>
      <c r="D43" s="98">
        <f t="shared" si="2"/>
        <v>6596.25</v>
      </c>
      <c r="E43" s="91">
        <v>263.85000000000002</v>
      </c>
    </row>
    <row r="44" spans="1:5" s="87" customFormat="1" ht="15" x14ac:dyDescent="0.25">
      <c r="A44" s="89" t="s">
        <v>79</v>
      </c>
      <c r="B44" s="93">
        <v>10359</v>
      </c>
      <c r="C44" s="90" t="s">
        <v>80</v>
      </c>
      <c r="D44" s="98">
        <f t="shared" si="2"/>
        <v>1.2219432377642629</v>
      </c>
      <c r="E44" s="91">
        <v>12658.11</v>
      </c>
    </row>
    <row r="45" spans="1:5" s="87" customFormat="1" ht="30" x14ac:dyDescent="0.25">
      <c r="A45" s="89" t="s">
        <v>200</v>
      </c>
      <c r="B45" s="93">
        <v>1</v>
      </c>
      <c r="C45" s="90" t="s">
        <v>201</v>
      </c>
      <c r="D45" s="98">
        <f t="shared" si="2"/>
        <v>97.71</v>
      </c>
      <c r="E45" s="91">
        <v>97.71</v>
      </c>
    </row>
    <row r="46" spans="1:5" s="87" customFormat="1" ht="30" x14ac:dyDescent="0.25">
      <c r="A46" s="89" t="s">
        <v>202</v>
      </c>
      <c r="B46" s="93">
        <v>1</v>
      </c>
      <c r="C46" s="90" t="s">
        <v>19</v>
      </c>
      <c r="D46" s="98">
        <f t="shared" si="2"/>
        <v>1317.29</v>
      </c>
      <c r="E46" s="91">
        <v>1317.29</v>
      </c>
    </row>
    <row r="47" spans="1:5" s="87" customFormat="1" ht="15" x14ac:dyDescent="0.25">
      <c r="A47" s="89" t="s">
        <v>203</v>
      </c>
      <c r="B47" s="93">
        <v>1</v>
      </c>
      <c r="C47" s="90" t="s">
        <v>115</v>
      </c>
      <c r="D47" s="98">
        <f t="shared" si="2"/>
        <v>251.09</v>
      </c>
      <c r="E47" s="91">
        <v>251.09</v>
      </c>
    </row>
    <row r="48" spans="1:5" s="87" customFormat="1" ht="15" x14ac:dyDescent="0.25">
      <c r="A48" s="89" t="s">
        <v>62</v>
      </c>
      <c r="B48" s="93">
        <v>32</v>
      </c>
      <c r="C48" s="90" t="s">
        <v>19</v>
      </c>
      <c r="D48" s="98">
        <f t="shared" si="2"/>
        <v>254.010625</v>
      </c>
      <c r="E48" s="91">
        <v>8128.34</v>
      </c>
    </row>
    <row r="49" spans="1:5" s="87" customFormat="1" ht="30" x14ac:dyDescent="0.25">
      <c r="A49" s="89" t="s">
        <v>98</v>
      </c>
      <c r="B49" s="93">
        <v>1</v>
      </c>
      <c r="C49" s="90" t="s">
        <v>99</v>
      </c>
      <c r="D49" s="98">
        <f t="shared" si="2"/>
        <v>65.72</v>
      </c>
      <c r="E49" s="91">
        <v>65.72</v>
      </c>
    </row>
    <row r="50" spans="1:5" s="87" customFormat="1" ht="15" x14ac:dyDescent="0.25">
      <c r="A50" s="89" t="s">
        <v>204</v>
      </c>
      <c r="B50" s="93">
        <v>2</v>
      </c>
      <c r="C50" s="90" t="s">
        <v>205</v>
      </c>
      <c r="D50" s="98">
        <f t="shared" si="2"/>
        <v>288.65499999999997</v>
      </c>
      <c r="E50" s="91">
        <v>577.30999999999995</v>
      </c>
    </row>
    <row r="51" spans="1:5" s="87" customFormat="1" ht="30" x14ac:dyDescent="0.25">
      <c r="A51" s="89" t="s">
        <v>137</v>
      </c>
      <c r="B51" s="93">
        <v>1</v>
      </c>
      <c r="C51" s="90" t="s">
        <v>99</v>
      </c>
      <c r="D51" s="98">
        <f t="shared" si="2"/>
        <v>122.01</v>
      </c>
      <c r="E51" s="91">
        <v>122.01</v>
      </c>
    </row>
    <row r="52" spans="1:5" s="97" customFormat="1" ht="15" x14ac:dyDescent="0.2">
      <c r="A52" s="95" t="s">
        <v>39</v>
      </c>
      <c r="B52" s="96"/>
      <c r="C52" s="96"/>
      <c r="D52" s="98"/>
      <c r="E52" s="96"/>
    </row>
    <row r="53" spans="1:5" s="87" customFormat="1" ht="30" x14ac:dyDescent="0.25">
      <c r="A53" s="89" t="s">
        <v>206</v>
      </c>
      <c r="B53" s="94">
        <v>0.1</v>
      </c>
      <c r="C53" s="90" t="s">
        <v>116</v>
      </c>
      <c r="D53" s="98">
        <f t="shared" si="2"/>
        <v>1994.3999999999999</v>
      </c>
      <c r="E53" s="91">
        <v>199.44</v>
      </c>
    </row>
    <row r="54" spans="1:5" s="87" customFormat="1" ht="15" x14ac:dyDescent="0.25">
      <c r="A54" s="89" t="s">
        <v>138</v>
      </c>
      <c r="B54" s="91">
        <v>0.03</v>
      </c>
      <c r="C54" s="90" t="s">
        <v>71</v>
      </c>
      <c r="D54" s="98">
        <f t="shared" si="2"/>
        <v>25529</v>
      </c>
      <c r="E54" s="91">
        <v>765.87</v>
      </c>
    </row>
    <row r="55" spans="1:5" s="87" customFormat="1" ht="30" x14ac:dyDescent="0.25">
      <c r="A55" s="89" t="s">
        <v>117</v>
      </c>
      <c r="B55" s="92">
        <v>1.5640000000000001</v>
      </c>
      <c r="C55" s="90" t="s">
        <v>16</v>
      </c>
      <c r="D55" s="98">
        <f t="shared" si="2"/>
        <v>1651.3363171355497</v>
      </c>
      <c r="E55" s="91">
        <v>2582.69</v>
      </c>
    </row>
    <row r="56" spans="1:5" s="87" customFormat="1" ht="15" x14ac:dyDescent="0.25">
      <c r="A56" s="89" t="s">
        <v>207</v>
      </c>
      <c r="B56" s="94">
        <v>1.5</v>
      </c>
      <c r="C56" s="90" t="s">
        <v>78</v>
      </c>
      <c r="D56" s="98">
        <f t="shared" si="2"/>
        <v>57.02</v>
      </c>
      <c r="E56" s="91">
        <v>85.53</v>
      </c>
    </row>
    <row r="57" spans="1:5" s="87" customFormat="1" ht="30" x14ac:dyDescent="0.25">
      <c r="A57" s="89" t="s">
        <v>208</v>
      </c>
      <c r="B57" s="90" t="s">
        <v>20</v>
      </c>
      <c r="C57" s="90" t="s">
        <v>12</v>
      </c>
      <c r="D57" s="98">
        <f>E57</f>
        <v>8818.2199999999993</v>
      </c>
      <c r="E57" s="91">
        <v>8818.2199999999993</v>
      </c>
    </row>
    <row r="58" spans="1:5" s="87" customFormat="1" ht="30" x14ac:dyDescent="0.25">
      <c r="A58" s="89" t="s">
        <v>209</v>
      </c>
      <c r="B58" s="94">
        <v>0.2</v>
      </c>
      <c r="C58" s="90" t="s">
        <v>16</v>
      </c>
      <c r="D58" s="98">
        <f t="shared" si="2"/>
        <v>1834.6499999999999</v>
      </c>
      <c r="E58" s="91">
        <v>366.93</v>
      </c>
    </row>
    <row r="59" spans="1:5" s="87" customFormat="1" ht="15" x14ac:dyDescent="0.25">
      <c r="A59" s="89" t="s">
        <v>210</v>
      </c>
      <c r="B59" s="91">
        <v>0.11</v>
      </c>
      <c r="C59" s="90" t="s">
        <v>16</v>
      </c>
      <c r="D59" s="98">
        <f t="shared" si="2"/>
        <v>1802.4545454545455</v>
      </c>
      <c r="E59" s="91">
        <v>198.27</v>
      </c>
    </row>
    <row r="60" spans="1:5" s="87" customFormat="1" ht="15" x14ac:dyDescent="0.25">
      <c r="A60" s="89" t="s">
        <v>211</v>
      </c>
      <c r="B60" s="91">
        <v>0.01</v>
      </c>
      <c r="C60" s="90" t="s">
        <v>15</v>
      </c>
      <c r="D60" s="98">
        <f t="shared" si="2"/>
        <v>10607</v>
      </c>
      <c r="E60" s="91">
        <v>106.07</v>
      </c>
    </row>
    <row r="61" spans="1:5" s="87" customFormat="1" ht="15" x14ac:dyDescent="0.25">
      <c r="A61" s="89" t="s">
        <v>141</v>
      </c>
      <c r="B61" s="91">
        <v>0.01</v>
      </c>
      <c r="C61" s="90" t="s">
        <v>114</v>
      </c>
      <c r="D61" s="98">
        <f t="shared" si="2"/>
        <v>32189.999999999996</v>
      </c>
      <c r="E61" s="91">
        <v>321.89999999999998</v>
      </c>
    </row>
    <row r="62" spans="1:5" s="97" customFormat="1" ht="14.25" x14ac:dyDescent="0.2">
      <c r="A62" s="95" t="s">
        <v>86</v>
      </c>
      <c r="B62" s="96"/>
      <c r="C62" s="96"/>
      <c r="D62" s="96"/>
      <c r="E62" s="96"/>
    </row>
    <row r="63" spans="1:5" s="87" customFormat="1" ht="15" x14ac:dyDescent="0.25">
      <c r="A63" s="89" t="s">
        <v>88</v>
      </c>
      <c r="B63" s="90" t="s">
        <v>229</v>
      </c>
      <c r="C63" s="90" t="s">
        <v>11</v>
      </c>
      <c r="D63" s="91">
        <f>E63</f>
        <v>21600</v>
      </c>
      <c r="E63" s="91">
        <v>21600</v>
      </c>
    </row>
    <row r="64" spans="1:5" s="97" customFormat="1" ht="28.5" x14ac:dyDescent="0.2">
      <c r="A64" s="95" t="s">
        <v>108</v>
      </c>
      <c r="B64" s="96"/>
      <c r="C64" s="96"/>
      <c r="D64" s="96"/>
      <c r="E64" s="96"/>
    </row>
    <row r="65" spans="1:5" s="87" customFormat="1" ht="15" x14ac:dyDescent="0.25">
      <c r="A65" s="89" t="s">
        <v>119</v>
      </c>
      <c r="B65" s="90" t="s">
        <v>22</v>
      </c>
      <c r="C65" s="90" t="s">
        <v>11</v>
      </c>
      <c r="D65" s="91">
        <f>E65</f>
        <v>1526.44</v>
      </c>
      <c r="E65" s="91">
        <v>1526.44</v>
      </c>
    </row>
    <row r="66" spans="1:5" s="97" customFormat="1" ht="14.25" x14ac:dyDescent="0.2">
      <c r="A66" s="95" t="s">
        <v>40</v>
      </c>
      <c r="B66" s="96"/>
      <c r="C66" s="96"/>
      <c r="D66" s="96"/>
      <c r="E66" s="96"/>
    </row>
    <row r="67" spans="1:5" s="87" customFormat="1" ht="15" x14ac:dyDescent="0.25">
      <c r="A67" s="89" t="s">
        <v>212</v>
      </c>
      <c r="B67" s="93">
        <v>3</v>
      </c>
      <c r="C67" s="90" t="s">
        <v>91</v>
      </c>
      <c r="D67" s="98">
        <f>E67/B67</f>
        <v>675.72</v>
      </c>
      <c r="E67" s="91">
        <v>2027.16</v>
      </c>
    </row>
    <row r="68" spans="1:5" s="87" customFormat="1" ht="30" x14ac:dyDescent="0.25">
      <c r="A68" s="89" t="s">
        <v>213</v>
      </c>
      <c r="B68" s="91">
        <v>0.02</v>
      </c>
      <c r="C68" s="90" t="s">
        <v>214</v>
      </c>
      <c r="D68" s="98">
        <f t="shared" ref="D68:D80" si="3">E68/B68</f>
        <v>32063.999999999996</v>
      </c>
      <c r="E68" s="91">
        <v>641.28</v>
      </c>
    </row>
    <row r="69" spans="1:5" s="87" customFormat="1" ht="15" x14ac:dyDescent="0.25">
      <c r="A69" s="89" t="s">
        <v>215</v>
      </c>
      <c r="B69" s="91">
        <v>0.01</v>
      </c>
      <c r="C69" s="90" t="s">
        <v>216</v>
      </c>
      <c r="D69" s="98">
        <f t="shared" si="3"/>
        <v>25297</v>
      </c>
      <c r="E69" s="91">
        <v>252.97</v>
      </c>
    </row>
    <row r="70" spans="1:5" s="87" customFormat="1" ht="30" x14ac:dyDescent="0.25">
      <c r="A70" s="89" t="s">
        <v>89</v>
      </c>
      <c r="B70" s="93">
        <v>1</v>
      </c>
      <c r="C70" s="90" t="s">
        <v>13</v>
      </c>
      <c r="D70" s="98">
        <f t="shared" si="3"/>
        <v>432.11</v>
      </c>
      <c r="E70" s="91">
        <v>432.11</v>
      </c>
    </row>
    <row r="71" spans="1:5" s="87" customFormat="1" ht="15" x14ac:dyDescent="0.25">
      <c r="A71" s="89" t="s">
        <v>217</v>
      </c>
      <c r="B71" s="93">
        <v>1</v>
      </c>
      <c r="C71" s="90" t="s">
        <v>13</v>
      </c>
      <c r="D71" s="98">
        <f t="shared" si="3"/>
        <v>1409.88</v>
      </c>
      <c r="E71" s="91">
        <v>1409.88</v>
      </c>
    </row>
    <row r="72" spans="1:5" s="97" customFormat="1" ht="28.5" x14ac:dyDescent="0.2">
      <c r="A72" s="95" t="s">
        <v>81</v>
      </c>
      <c r="B72" s="96"/>
      <c r="C72" s="96"/>
      <c r="D72" s="98"/>
      <c r="E72" s="96"/>
    </row>
    <row r="73" spans="1:5" s="87" customFormat="1" ht="15" x14ac:dyDescent="0.25">
      <c r="A73" s="89" t="s">
        <v>218</v>
      </c>
      <c r="B73" s="91">
        <v>0.01</v>
      </c>
      <c r="C73" s="90" t="s">
        <v>17</v>
      </c>
      <c r="D73" s="98">
        <f t="shared" si="3"/>
        <v>19404</v>
      </c>
      <c r="E73" s="91">
        <v>194.04</v>
      </c>
    </row>
    <row r="74" spans="1:5" s="87" customFormat="1" ht="30" x14ac:dyDescent="0.25">
      <c r="A74" s="89" t="s">
        <v>147</v>
      </c>
      <c r="B74" s="91">
        <v>0.03</v>
      </c>
      <c r="C74" s="90" t="s">
        <v>15</v>
      </c>
      <c r="D74" s="98">
        <f t="shared" si="3"/>
        <v>48373.666666666672</v>
      </c>
      <c r="E74" s="91">
        <v>1451.21</v>
      </c>
    </row>
    <row r="75" spans="1:5" s="87" customFormat="1" ht="15" x14ac:dyDescent="0.25">
      <c r="A75" s="89" t="s">
        <v>219</v>
      </c>
      <c r="B75" s="92">
        <v>0.115</v>
      </c>
      <c r="C75" s="90" t="s">
        <v>101</v>
      </c>
      <c r="D75" s="98">
        <f t="shared" si="3"/>
        <v>6488.347826086956</v>
      </c>
      <c r="E75" s="91">
        <v>746.16</v>
      </c>
    </row>
    <row r="76" spans="1:5" s="87" customFormat="1" ht="30" x14ac:dyDescent="0.25">
      <c r="A76" s="89" t="s">
        <v>220</v>
      </c>
      <c r="B76" s="93">
        <v>1</v>
      </c>
      <c r="C76" s="90" t="s">
        <v>13</v>
      </c>
      <c r="D76" s="98">
        <f t="shared" si="3"/>
        <v>1777.79</v>
      </c>
      <c r="E76" s="91">
        <v>1777.79</v>
      </c>
    </row>
    <row r="77" spans="1:5" s="87" customFormat="1" ht="15" x14ac:dyDescent="0.25">
      <c r="A77" s="89" t="s">
        <v>221</v>
      </c>
      <c r="B77" s="92">
        <v>1.2E-2</v>
      </c>
      <c r="C77" s="90" t="s">
        <v>222</v>
      </c>
      <c r="D77" s="98">
        <f t="shared" si="3"/>
        <v>385878.33333333331</v>
      </c>
      <c r="E77" s="91">
        <v>4630.54</v>
      </c>
    </row>
    <row r="78" spans="1:5" s="87" customFormat="1" ht="15" x14ac:dyDescent="0.25">
      <c r="A78" s="89" t="s">
        <v>223</v>
      </c>
      <c r="B78" s="92">
        <v>7.0000000000000001E-3</v>
      </c>
      <c r="C78" s="90" t="s">
        <v>101</v>
      </c>
      <c r="D78" s="98">
        <f t="shared" si="3"/>
        <v>21400</v>
      </c>
      <c r="E78" s="91">
        <v>149.80000000000001</v>
      </c>
    </row>
    <row r="79" spans="1:5" s="87" customFormat="1" ht="15" x14ac:dyDescent="0.25">
      <c r="A79" s="89" t="s">
        <v>224</v>
      </c>
      <c r="B79" s="92">
        <v>0.115</v>
      </c>
      <c r="C79" s="90" t="s">
        <v>101</v>
      </c>
      <c r="D79" s="98">
        <f t="shared" si="3"/>
        <v>71998</v>
      </c>
      <c r="E79" s="91">
        <v>8279.77</v>
      </c>
    </row>
    <row r="80" spans="1:5" s="87" customFormat="1" ht="30" x14ac:dyDescent="0.25">
      <c r="A80" s="89" t="s">
        <v>225</v>
      </c>
      <c r="B80" s="93">
        <v>16</v>
      </c>
      <c r="C80" s="90" t="s">
        <v>13</v>
      </c>
      <c r="D80" s="98">
        <f t="shared" si="3"/>
        <v>1039.7906250000001</v>
      </c>
      <c r="E80" s="91">
        <v>16636.650000000001</v>
      </c>
    </row>
    <row r="81" spans="1:5" s="97" customFormat="1" ht="14.25" x14ac:dyDescent="0.2">
      <c r="A81" s="95" t="s">
        <v>41</v>
      </c>
      <c r="B81" s="96"/>
      <c r="C81" s="96"/>
      <c r="D81" s="96"/>
      <c r="E81" s="96"/>
    </row>
    <row r="82" spans="1:5" s="87" customFormat="1" ht="15" x14ac:dyDescent="0.25">
      <c r="A82" s="89" t="s">
        <v>65</v>
      </c>
      <c r="B82" s="90" t="s">
        <v>22</v>
      </c>
      <c r="C82" s="90" t="s">
        <v>11</v>
      </c>
      <c r="D82" s="91">
        <f>E82</f>
        <v>2400</v>
      </c>
      <c r="E82" s="91">
        <v>2400</v>
      </c>
    </row>
    <row r="83" spans="1:5" s="97" customFormat="1" ht="14.25" x14ac:dyDescent="0.2">
      <c r="A83" s="95" t="s">
        <v>83</v>
      </c>
      <c r="B83" s="96"/>
      <c r="C83" s="96"/>
      <c r="D83" s="96"/>
      <c r="E83" s="96"/>
    </row>
    <row r="84" spans="1:5" s="87" customFormat="1" ht="15" x14ac:dyDescent="0.25">
      <c r="A84" s="89" t="s">
        <v>84</v>
      </c>
      <c r="B84" s="90" t="s">
        <v>232</v>
      </c>
      <c r="C84" s="90" t="s">
        <v>12</v>
      </c>
      <c r="D84" s="91">
        <f>E84</f>
        <v>47746.26</v>
      </c>
      <c r="E84" s="91">
        <v>47746.26</v>
      </c>
    </row>
    <row r="85" spans="1:5" s="97" customFormat="1" ht="14.25" x14ac:dyDescent="0.2">
      <c r="A85" s="95" t="s">
        <v>9</v>
      </c>
      <c r="B85" s="96"/>
      <c r="C85" s="96"/>
      <c r="D85" s="96"/>
      <c r="E85" s="96"/>
    </row>
    <row r="86" spans="1:5" s="87" customFormat="1" ht="15" x14ac:dyDescent="0.25">
      <c r="A86" s="89" t="s">
        <v>66</v>
      </c>
      <c r="B86" s="90" t="s">
        <v>232</v>
      </c>
      <c r="C86" s="90" t="s">
        <v>12</v>
      </c>
      <c r="D86" s="91">
        <f>E86</f>
        <v>82006.649999999994</v>
      </c>
      <c r="E86" s="91">
        <v>82006.649999999994</v>
      </c>
    </row>
    <row r="87" spans="1:5" s="87" customFormat="1" ht="30" x14ac:dyDescent="0.25">
      <c r="A87" s="89" t="s">
        <v>226</v>
      </c>
      <c r="B87" s="90" t="s">
        <v>22</v>
      </c>
      <c r="C87" s="90" t="s">
        <v>11</v>
      </c>
      <c r="D87" s="91">
        <f>E87</f>
        <v>2264.59</v>
      </c>
      <c r="E87" s="91">
        <v>2264.59</v>
      </c>
    </row>
    <row r="88" spans="1:5" ht="14.25" x14ac:dyDescent="0.2">
      <c r="A88" s="38" t="s">
        <v>10</v>
      </c>
      <c r="B88" s="39"/>
      <c r="C88" s="39"/>
      <c r="D88" s="40"/>
      <c r="E88" s="41"/>
    </row>
    <row r="89" spans="1:5" ht="15" x14ac:dyDescent="0.2">
      <c r="A89" s="42" t="s">
        <v>67</v>
      </c>
      <c r="B89" s="43" t="s">
        <v>21</v>
      </c>
      <c r="C89" s="43" t="s">
        <v>11</v>
      </c>
      <c r="D89" s="44">
        <f>E89</f>
        <v>39747.518000000004</v>
      </c>
      <c r="E89" s="45">
        <f>SUM(E7:E87)*10%</f>
        <v>39747.518000000004</v>
      </c>
    </row>
    <row r="90" spans="1:5" ht="14.25" customHeight="1" x14ac:dyDescent="0.2">
      <c r="A90" s="27" t="s">
        <v>24</v>
      </c>
      <c r="B90" s="30" t="s">
        <v>20</v>
      </c>
      <c r="C90" s="28"/>
      <c r="D90" s="30"/>
      <c r="E90" s="29">
        <f>SUM(E7:E89)</f>
        <v>437222.69799999997</v>
      </c>
    </row>
    <row r="91" spans="1:5" ht="15" customHeight="1" x14ac:dyDescent="0.2">
      <c r="D91" s="13"/>
    </row>
    <row r="92" spans="1:5" ht="15" customHeight="1" x14ac:dyDescent="0.2">
      <c r="A92" s="215" t="s">
        <v>235</v>
      </c>
      <c r="B92" s="215"/>
      <c r="C92" s="215"/>
      <c r="D92" s="215"/>
      <c r="E92" s="215"/>
    </row>
    <row r="93" spans="1:5" ht="15" customHeight="1" x14ac:dyDescent="0.2">
      <c r="A93" s="215"/>
      <c r="B93" s="215"/>
      <c r="C93" s="215"/>
      <c r="D93" s="215"/>
      <c r="E93" s="215"/>
    </row>
    <row r="94" spans="1:5" ht="15" customHeight="1" x14ac:dyDescent="0.2">
      <c r="A94" s="216" t="s">
        <v>31</v>
      </c>
      <c r="B94" s="216"/>
      <c r="C94" s="216"/>
      <c r="D94" s="216"/>
      <c r="E94" s="216"/>
    </row>
    <row r="95" spans="1:5" ht="15" customHeight="1" x14ac:dyDescent="0.2">
      <c r="A95" s="216" t="s">
        <v>32</v>
      </c>
      <c r="B95" s="216"/>
      <c r="C95" s="216"/>
      <c r="D95" s="216"/>
      <c r="E95" s="216"/>
    </row>
    <row r="96" spans="1:5" ht="15" customHeight="1" x14ac:dyDescent="0.2">
      <c r="A96" s="217" t="s">
        <v>233</v>
      </c>
      <c r="B96" s="217"/>
      <c r="C96" s="217"/>
      <c r="D96" s="217"/>
      <c r="E96" s="217"/>
    </row>
    <row r="97" spans="1:5" ht="15" customHeight="1" x14ac:dyDescent="0.2">
      <c r="A97" s="217"/>
      <c r="B97" s="217"/>
      <c r="C97" s="217"/>
      <c r="D97" s="217"/>
      <c r="E97" s="217"/>
    </row>
    <row r="98" spans="1:5" ht="15" customHeight="1" x14ac:dyDescent="0.2">
      <c r="A98" s="218"/>
      <c r="B98" s="218"/>
      <c r="C98" s="218"/>
      <c r="D98" s="218"/>
      <c r="E98" s="218"/>
    </row>
    <row r="99" spans="1:5" ht="15" x14ac:dyDescent="0.2">
      <c r="A99" s="14"/>
      <c r="B99" s="99"/>
      <c r="C99" s="99"/>
      <c r="D99" s="100"/>
      <c r="E99" s="99"/>
    </row>
    <row r="100" spans="1:5" ht="15" customHeight="1" x14ac:dyDescent="0.2">
      <c r="A100" s="6" t="s">
        <v>25</v>
      </c>
      <c r="B100" s="88"/>
      <c r="C100" s="88"/>
      <c r="D100" s="101"/>
      <c r="E100" s="88"/>
    </row>
    <row r="101" spans="1:5" ht="15" x14ac:dyDescent="0.2">
      <c r="A101" s="6"/>
      <c r="B101" s="88"/>
      <c r="C101" s="88" t="s">
        <v>20</v>
      </c>
      <c r="D101" s="101" t="s">
        <v>20</v>
      </c>
      <c r="E101" s="88"/>
    </row>
    <row r="102" spans="1:5" ht="15" customHeight="1" x14ac:dyDescent="0.2">
      <c r="A102" s="183" t="s">
        <v>234</v>
      </c>
      <c r="B102" s="183"/>
      <c r="C102" s="187" t="s">
        <v>29</v>
      </c>
      <c r="D102" s="187"/>
      <c r="E102" s="88"/>
    </row>
    <row r="103" spans="1:5" ht="15" customHeight="1" x14ac:dyDescent="0.2">
      <c r="A103" s="187" t="s">
        <v>49</v>
      </c>
      <c r="B103" s="187"/>
      <c r="C103" s="187" t="s">
        <v>26</v>
      </c>
      <c r="D103" s="187"/>
      <c r="E103" s="88"/>
    </row>
    <row r="104" spans="1:5" ht="15" customHeight="1" x14ac:dyDescent="0.2">
      <c r="A104" s="6"/>
      <c r="B104" s="88"/>
      <c r="C104" s="88"/>
      <c r="D104" s="101"/>
      <c r="E104" s="88"/>
    </row>
    <row r="105" spans="1:5" ht="15" customHeight="1" x14ac:dyDescent="0.2">
      <c r="A105" s="183" t="s">
        <v>28</v>
      </c>
      <c r="B105" s="183"/>
      <c r="C105" s="187" t="s">
        <v>29</v>
      </c>
      <c r="D105" s="187"/>
      <c r="E105" s="88"/>
    </row>
    <row r="106" spans="1:5" ht="15" x14ac:dyDescent="0.2">
      <c r="A106" s="15" t="s">
        <v>27</v>
      </c>
      <c r="B106" s="88"/>
      <c r="C106" s="187" t="s">
        <v>26</v>
      </c>
      <c r="D106" s="187"/>
      <c r="E106" s="88"/>
    </row>
  </sheetData>
  <mergeCells count="15">
    <mergeCell ref="A105:B105"/>
    <mergeCell ref="C105:D105"/>
    <mergeCell ref="C106:D106"/>
    <mergeCell ref="A1:E1"/>
    <mergeCell ref="A2:E2"/>
    <mergeCell ref="D3:E3"/>
    <mergeCell ref="A102:B102"/>
    <mergeCell ref="A92:E93"/>
    <mergeCell ref="A94:E94"/>
    <mergeCell ref="A95:E95"/>
    <mergeCell ref="A96:E97"/>
    <mergeCell ref="A98:E98"/>
    <mergeCell ref="C102:D102"/>
    <mergeCell ref="A103:B103"/>
    <mergeCell ref="C103:D10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2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view="pageBreakPreview" zoomScale="60" zoomScaleNormal="100" workbookViewId="0">
      <selection activeCell="G6" sqref="G6:M8"/>
    </sheetView>
  </sheetViews>
  <sheetFormatPr defaultColWidth="9.140625" defaultRowHeight="15" x14ac:dyDescent="0.25"/>
  <cols>
    <col min="1" max="1" width="12.5703125" style="86" customWidth="1"/>
    <col min="2" max="2" width="14.5703125" style="86" customWidth="1"/>
    <col min="3" max="3" width="19.5703125" style="86" customWidth="1"/>
    <col min="4" max="4" width="14.42578125" style="86" customWidth="1"/>
    <col min="5" max="5" width="18.28515625" style="86" customWidth="1"/>
    <col min="6" max="6" width="16.28515625" style="86" customWidth="1"/>
    <col min="7" max="16384" width="9.140625" style="86"/>
  </cols>
  <sheetData>
    <row r="1" spans="1:19" s="57" customFormat="1" ht="35.25" customHeight="1" x14ac:dyDescent="0.3">
      <c r="A1" s="199" t="s">
        <v>236</v>
      </c>
      <c r="B1" s="199"/>
      <c r="C1" s="199"/>
      <c r="D1" s="199"/>
      <c r="E1" s="199"/>
      <c r="F1" s="199"/>
    </row>
    <row r="2" spans="1:19" s="57" customFormat="1" x14ac:dyDescent="0.25">
      <c r="A2" s="58"/>
      <c r="B2" s="58"/>
      <c r="C2" s="58"/>
      <c r="D2" s="58"/>
      <c r="E2" s="58"/>
      <c r="F2" s="58"/>
    </row>
    <row r="3" spans="1:19" s="57" customFormat="1" ht="19.5" customHeight="1" x14ac:dyDescent="0.25">
      <c r="A3" s="59" t="s">
        <v>237</v>
      </c>
      <c r="B3" s="59"/>
      <c r="C3" s="59"/>
      <c r="D3" s="59"/>
      <c r="E3" s="59"/>
      <c r="F3" s="60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</row>
    <row r="4" spans="1:19" s="57" customFormat="1" ht="19.5" customHeight="1" x14ac:dyDescent="0.25">
      <c r="A4" s="59"/>
      <c r="B4" s="59"/>
      <c r="C4" s="59"/>
      <c r="D4" s="59"/>
      <c r="E4" s="59"/>
      <c r="F4" s="60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</row>
    <row r="5" spans="1:19" s="57" customFormat="1" ht="36.75" customHeight="1" x14ac:dyDescent="0.25">
      <c r="A5" s="200" t="s">
        <v>159</v>
      </c>
      <c r="B5" s="200"/>
      <c r="C5" s="200"/>
      <c r="D5" s="200"/>
      <c r="E5" s="200"/>
      <c r="F5" s="200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</row>
    <row r="6" spans="1:19" s="71" customFormat="1" ht="27.75" customHeight="1" x14ac:dyDescent="0.25">
      <c r="A6" s="102" t="s">
        <v>160</v>
      </c>
      <c r="B6" s="102">
        <v>5</v>
      </c>
      <c r="C6" s="102" t="s">
        <v>161</v>
      </c>
      <c r="D6" s="116">
        <v>2947.3</v>
      </c>
      <c r="E6" s="102" t="s">
        <v>162</v>
      </c>
      <c r="F6" s="104">
        <v>961.9</v>
      </c>
      <c r="G6" s="62"/>
      <c r="H6" s="64"/>
      <c r="I6" s="65"/>
      <c r="J6" s="66"/>
      <c r="K6" s="113"/>
      <c r="L6" s="68"/>
      <c r="M6" s="68"/>
      <c r="N6" s="68"/>
      <c r="O6" s="68"/>
      <c r="P6" s="69"/>
      <c r="Q6" s="201"/>
      <c r="R6" s="202"/>
      <c r="S6" s="70"/>
    </row>
    <row r="7" spans="1:19" s="73" customFormat="1" ht="32.25" customHeight="1" x14ac:dyDescent="0.25">
      <c r="A7" s="102" t="s">
        <v>163</v>
      </c>
      <c r="B7" s="102">
        <v>3</v>
      </c>
      <c r="C7" s="102" t="s">
        <v>164</v>
      </c>
      <c r="D7" s="116">
        <v>0</v>
      </c>
      <c r="E7" s="102" t="s">
        <v>165</v>
      </c>
      <c r="F7" s="104">
        <v>657.9</v>
      </c>
      <c r="G7" s="62"/>
      <c r="H7" s="64"/>
      <c r="I7" s="65"/>
      <c r="J7" s="66"/>
      <c r="K7" s="113"/>
      <c r="L7" s="68"/>
      <c r="M7" s="68"/>
      <c r="N7" s="68"/>
      <c r="O7" s="68"/>
      <c r="P7" s="69"/>
      <c r="Q7" s="201"/>
      <c r="R7" s="203"/>
      <c r="S7" s="72"/>
    </row>
    <row r="8" spans="1:19" s="73" customFormat="1" ht="50.25" customHeight="1" x14ac:dyDescent="0.25">
      <c r="A8" s="102" t="s">
        <v>166</v>
      </c>
      <c r="B8" s="102">
        <v>60</v>
      </c>
      <c r="C8" s="102" t="s">
        <v>167</v>
      </c>
      <c r="D8" s="104">
        <v>247.6</v>
      </c>
      <c r="E8" s="102" t="s">
        <v>168</v>
      </c>
      <c r="F8" s="104">
        <v>660.6</v>
      </c>
      <c r="G8" s="62"/>
      <c r="H8" s="64"/>
      <c r="I8" s="65"/>
      <c r="J8" s="66"/>
      <c r="K8" s="113"/>
      <c r="L8" s="68"/>
      <c r="M8" s="68"/>
      <c r="N8" s="68"/>
      <c r="O8" s="68"/>
      <c r="P8" s="69"/>
      <c r="Q8" s="201"/>
      <c r="R8" s="202"/>
      <c r="S8" s="72"/>
    </row>
    <row r="9" spans="1:19" s="73" customFormat="1" ht="33.75" customHeight="1" x14ac:dyDescent="0.25">
      <c r="A9" s="63"/>
      <c r="B9" s="66"/>
      <c r="C9" s="63"/>
      <c r="D9" s="74"/>
      <c r="E9" s="66"/>
      <c r="F9" s="75"/>
      <c r="G9" s="62"/>
      <c r="H9" s="64"/>
      <c r="I9" s="65"/>
      <c r="J9" s="66"/>
      <c r="K9" s="113"/>
      <c r="L9" s="68"/>
      <c r="M9" s="68"/>
      <c r="N9" s="68"/>
      <c r="O9" s="68"/>
      <c r="P9" s="62"/>
      <c r="Q9" s="113"/>
      <c r="R9" s="114"/>
      <c r="S9" s="62"/>
    </row>
    <row r="10" spans="1:19" s="79" customFormat="1" ht="15" customHeight="1" thickBot="1" x14ac:dyDescent="0.3">
      <c r="A10" s="77"/>
      <c r="B10" s="77"/>
      <c r="C10" s="77"/>
      <c r="D10" s="77"/>
      <c r="E10" s="77"/>
      <c r="F10" s="115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s="79" customFormat="1" ht="30" customHeight="1" x14ac:dyDescent="0.25">
      <c r="A11" s="196" t="s">
        <v>169</v>
      </c>
      <c r="B11" s="197"/>
      <c r="C11" s="197"/>
      <c r="D11" s="197"/>
      <c r="E11" s="198"/>
      <c r="F11" s="80" t="s">
        <v>170</v>
      </c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</row>
    <row r="12" spans="1:19" s="110" customFormat="1" ht="30" customHeight="1" x14ac:dyDescent="0.25">
      <c r="A12" s="204" t="s">
        <v>172</v>
      </c>
      <c r="B12" s="205"/>
      <c r="C12" s="205"/>
      <c r="D12" s="205"/>
      <c r="E12" s="206"/>
      <c r="F12" s="108">
        <v>138836.34200000006</v>
      </c>
      <c r="G12" s="109"/>
    </row>
    <row r="13" spans="1:19" s="110" customFormat="1" ht="30" customHeight="1" x14ac:dyDescent="0.25">
      <c r="A13" s="204" t="s">
        <v>173</v>
      </c>
      <c r="B13" s="205"/>
      <c r="C13" s="205"/>
      <c r="D13" s="205"/>
      <c r="E13" s="206"/>
      <c r="F13" s="108">
        <v>95630.900000000023</v>
      </c>
    </row>
    <row r="14" spans="1:19" s="110" customFormat="1" ht="30" customHeight="1" x14ac:dyDescent="0.25">
      <c r="A14" s="204" t="s">
        <v>174</v>
      </c>
      <c r="B14" s="205"/>
      <c r="C14" s="205"/>
      <c r="D14" s="205"/>
      <c r="E14" s="206"/>
      <c r="F14" s="111">
        <f>SUM(F15:F17)</f>
        <v>472377.14999999997</v>
      </c>
    </row>
    <row r="15" spans="1:19" s="79" customFormat="1" ht="27.75" customHeight="1" x14ac:dyDescent="0.25">
      <c r="A15" s="210" t="s">
        <v>175</v>
      </c>
      <c r="B15" s="211"/>
      <c r="C15" s="211"/>
      <c r="D15" s="211"/>
      <c r="E15" s="212"/>
      <c r="F15" s="82">
        <f>466679.04+1000-3536.89</f>
        <v>464142.14999999997</v>
      </c>
    </row>
    <row r="16" spans="1:19" s="79" customFormat="1" ht="0.75" hidden="1" customHeight="1" x14ac:dyDescent="0.25">
      <c r="A16" s="210" t="s">
        <v>176</v>
      </c>
      <c r="B16" s="211"/>
      <c r="C16" s="211"/>
      <c r="D16" s="211"/>
      <c r="E16" s="212"/>
      <c r="F16" s="82"/>
    </row>
    <row r="17" spans="1:19" s="79" customFormat="1" ht="30" customHeight="1" x14ac:dyDescent="0.25">
      <c r="A17" s="210" t="s">
        <v>177</v>
      </c>
      <c r="B17" s="211"/>
      <c r="C17" s="211"/>
      <c r="D17" s="211"/>
      <c r="E17" s="212"/>
      <c r="F17" s="82">
        <v>8235</v>
      </c>
    </row>
    <row r="18" spans="1:19" s="110" customFormat="1" ht="30" customHeight="1" x14ac:dyDescent="0.25">
      <c r="A18" s="204" t="s">
        <v>178</v>
      </c>
      <c r="B18" s="205"/>
      <c r="C18" s="205"/>
      <c r="D18" s="205"/>
      <c r="E18" s="206"/>
      <c r="F18" s="111">
        <f>SUM(F19:F22)</f>
        <v>2950059.4899999998</v>
      </c>
    </row>
    <row r="19" spans="1:19" s="79" customFormat="1" ht="29.25" customHeight="1" x14ac:dyDescent="0.25">
      <c r="A19" s="210" t="s">
        <v>175</v>
      </c>
      <c r="B19" s="211"/>
      <c r="C19" s="211"/>
      <c r="D19" s="211"/>
      <c r="E19" s="212"/>
      <c r="F19" s="82">
        <f>1000+453444.44</f>
        <v>454444.44</v>
      </c>
    </row>
    <row r="20" spans="1:19" s="79" customFormat="1" ht="30" hidden="1" customHeight="1" x14ac:dyDescent="0.25">
      <c r="A20" s="210" t="s">
        <v>176</v>
      </c>
      <c r="B20" s="211"/>
      <c r="C20" s="211"/>
      <c r="D20" s="211"/>
      <c r="E20" s="212"/>
      <c r="F20" s="82"/>
    </row>
    <row r="21" spans="1:19" s="83" customFormat="1" ht="30" customHeight="1" x14ac:dyDescent="0.2">
      <c r="A21" s="210" t="s">
        <v>177</v>
      </c>
      <c r="B21" s="211"/>
      <c r="C21" s="211"/>
      <c r="D21" s="211"/>
      <c r="E21" s="212"/>
      <c r="F21" s="82">
        <v>8760.25</v>
      </c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</row>
    <row r="22" spans="1:19" s="83" customFormat="1" ht="30" customHeight="1" x14ac:dyDescent="0.2">
      <c r="A22" s="219" t="s">
        <v>303</v>
      </c>
      <c r="B22" s="220"/>
      <c r="C22" s="220"/>
      <c r="D22" s="220"/>
      <c r="E22" s="221"/>
      <c r="F22" s="82">
        <v>2486854.7999999998</v>
      </c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</row>
    <row r="23" spans="1:19" s="112" customFormat="1" ht="30" customHeight="1" x14ac:dyDescent="0.25">
      <c r="A23" s="204" t="s">
        <v>179</v>
      </c>
      <c r="B23" s="205"/>
      <c r="C23" s="205"/>
      <c r="D23" s="205"/>
      <c r="E23" s="206"/>
      <c r="F23" s="111">
        <f>F12+F18</f>
        <v>3088895.8319999999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2" customFormat="1" ht="30" customHeight="1" x14ac:dyDescent="0.25">
      <c r="A24" s="204" t="s">
        <v>180</v>
      </c>
      <c r="B24" s="205"/>
      <c r="C24" s="205"/>
      <c r="D24" s="205"/>
      <c r="E24" s="206"/>
      <c r="F24" s="111">
        <f>акт2019!E94</f>
        <v>451913.15400000016</v>
      </c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12" customFormat="1" ht="30" customHeight="1" x14ac:dyDescent="0.25">
      <c r="A25" s="204" t="s">
        <v>304</v>
      </c>
      <c r="B25" s="205"/>
      <c r="C25" s="205"/>
      <c r="D25" s="205"/>
      <c r="E25" s="206"/>
      <c r="F25" s="111">
        <v>2486854.7999999998</v>
      </c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s="112" customFormat="1" ht="30" customHeight="1" x14ac:dyDescent="0.25">
      <c r="A26" s="204" t="s">
        <v>305</v>
      </c>
      <c r="B26" s="205"/>
      <c r="C26" s="205"/>
      <c r="D26" s="205"/>
      <c r="E26" s="206"/>
      <c r="F26" s="111">
        <v>24868.54</v>
      </c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</row>
    <row r="27" spans="1:19" s="112" customFormat="1" ht="30" customHeight="1" x14ac:dyDescent="0.25">
      <c r="A27" s="204" t="s">
        <v>181</v>
      </c>
      <c r="B27" s="205"/>
      <c r="C27" s="205"/>
      <c r="D27" s="205"/>
      <c r="E27" s="206"/>
      <c r="F27" s="111">
        <f>F23-F24-F25-F26</f>
        <v>125259.33800000002</v>
      </c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</row>
    <row r="28" spans="1:19" s="112" customFormat="1" ht="30" customHeight="1" x14ac:dyDescent="0.25">
      <c r="A28" s="204" t="s">
        <v>182</v>
      </c>
      <c r="B28" s="205"/>
      <c r="C28" s="205"/>
      <c r="D28" s="205"/>
      <c r="E28" s="206"/>
      <c r="F28" s="108">
        <f>F13+F14-F18+F22</f>
        <v>104803.36000000034</v>
      </c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</row>
    <row r="29" spans="1:19" s="83" customFormat="1" ht="11.45" customHeight="1" x14ac:dyDescent="0.25">
      <c r="A29" s="84"/>
      <c r="B29" s="84"/>
      <c r="C29" s="84"/>
      <c r="D29" s="84"/>
      <c r="E29" s="84"/>
      <c r="F29" s="84"/>
    </row>
    <row r="30" spans="1:19" s="85" customFormat="1" ht="18" customHeight="1" x14ac:dyDescent="0.2">
      <c r="A30" s="213" t="s">
        <v>183</v>
      </c>
      <c r="B30" s="213"/>
      <c r="C30" s="213"/>
      <c r="D30" s="213"/>
    </row>
    <row r="31" spans="1:19" s="57" customFormat="1" ht="21.75" customHeight="1" x14ac:dyDescent="0.25">
      <c r="A31" s="214" t="s">
        <v>184</v>
      </c>
      <c r="B31" s="214"/>
      <c r="C31" s="214"/>
      <c r="D31" s="214"/>
    </row>
    <row r="32" spans="1:19" s="57" customFormat="1" ht="22.5" customHeight="1" x14ac:dyDescent="0.25">
      <c r="A32" s="213" t="s">
        <v>42</v>
      </c>
      <c r="B32" s="213"/>
      <c r="C32" s="213"/>
      <c r="D32" s="213"/>
    </row>
    <row r="33" spans="1:4" s="57" customFormat="1" ht="22.5" customHeight="1" x14ac:dyDescent="0.25">
      <c r="A33" s="213" t="s">
        <v>43</v>
      </c>
      <c r="B33" s="213"/>
      <c r="C33" s="213"/>
      <c r="D33" s="58"/>
    </row>
  </sheetData>
  <mergeCells count="27">
    <mergeCell ref="A11:E11"/>
    <mergeCell ref="A1:F1"/>
    <mergeCell ref="A5:F5"/>
    <mergeCell ref="Q6:R6"/>
    <mergeCell ref="Q7:R7"/>
    <mergeCell ref="Q8:R8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3:C33"/>
    <mergeCell ref="A22:E22"/>
    <mergeCell ref="A25:E25"/>
    <mergeCell ref="A26:E26"/>
    <mergeCell ref="A24:E24"/>
    <mergeCell ref="A27:E27"/>
    <mergeCell ref="A28:E28"/>
    <mergeCell ref="A30:D30"/>
    <mergeCell ref="A31:D31"/>
    <mergeCell ref="A32:D32"/>
    <mergeCell ref="A23:E23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9"/>
  <sheetViews>
    <sheetView view="pageBreakPreview" topLeftCell="A46" zoomScale="60" zoomScaleNormal="100" workbookViewId="0">
      <selection activeCell="A92" sqref="A92:XFD93"/>
    </sheetView>
  </sheetViews>
  <sheetFormatPr defaultRowHeight="15" x14ac:dyDescent="0.25"/>
  <cols>
    <col min="1" max="1" width="50.85546875" style="87" customWidth="1"/>
    <col min="2" max="2" width="13.85546875" style="125" customWidth="1"/>
    <col min="3" max="3" width="14.5703125" style="125" customWidth="1"/>
    <col min="4" max="4" width="17.5703125" style="125" customWidth="1"/>
    <col min="5" max="5" width="14.7109375" style="125" customWidth="1"/>
    <col min="6" max="255" width="9.140625" style="87"/>
    <col min="256" max="256" width="8.7109375" style="87" customWidth="1"/>
    <col min="257" max="257" width="31.5703125" style="87" customWidth="1"/>
    <col min="258" max="258" width="13.85546875" style="87" customWidth="1"/>
    <col min="259" max="259" width="19.140625" style="87" customWidth="1"/>
    <col min="260" max="260" width="17.5703125" style="87" customWidth="1"/>
    <col min="261" max="261" width="14.7109375" style="87" customWidth="1"/>
    <col min="262" max="511" width="9.140625" style="87"/>
    <col min="512" max="512" width="8.7109375" style="87" customWidth="1"/>
    <col min="513" max="513" width="31.5703125" style="87" customWidth="1"/>
    <col min="514" max="514" width="13.85546875" style="87" customWidth="1"/>
    <col min="515" max="515" width="19.140625" style="87" customWidth="1"/>
    <col min="516" max="516" width="17.5703125" style="87" customWidth="1"/>
    <col min="517" max="517" width="14.7109375" style="87" customWidth="1"/>
    <col min="518" max="767" width="9.140625" style="87"/>
    <col min="768" max="768" width="8.7109375" style="87" customWidth="1"/>
    <col min="769" max="769" width="31.5703125" style="87" customWidth="1"/>
    <col min="770" max="770" width="13.85546875" style="87" customWidth="1"/>
    <col min="771" max="771" width="19.140625" style="87" customWidth="1"/>
    <col min="772" max="772" width="17.5703125" style="87" customWidth="1"/>
    <col min="773" max="773" width="14.7109375" style="87" customWidth="1"/>
    <col min="774" max="1023" width="9.140625" style="87"/>
    <col min="1024" max="1024" width="8.7109375" style="87" customWidth="1"/>
    <col min="1025" max="1025" width="31.5703125" style="87" customWidth="1"/>
    <col min="1026" max="1026" width="13.85546875" style="87" customWidth="1"/>
    <col min="1027" max="1027" width="19.140625" style="87" customWidth="1"/>
    <col min="1028" max="1028" width="17.5703125" style="87" customWidth="1"/>
    <col min="1029" max="1029" width="14.7109375" style="87" customWidth="1"/>
    <col min="1030" max="1279" width="9.140625" style="87"/>
    <col min="1280" max="1280" width="8.7109375" style="87" customWidth="1"/>
    <col min="1281" max="1281" width="31.5703125" style="87" customWidth="1"/>
    <col min="1282" max="1282" width="13.85546875" style="87" customWidth="1"/>
    <col min="1283" max="1283" width="19.140625" style="87" customWidth="1"/>
    <col min="1284" max="1284" width="17.5703125" style="87" customWidth="1"/>
    <col min="1285" max="1285" width="14.7109375" style="87" customWidth="1"/>
    <col min="1286" max="1535" width="9.140625" style="87"/>
    <col min="1536" max="1536" width="8.7109375" style="87" customWidth="1"/>
    <col min="1537" max="1537" width="31.5703125" style="87" customWidth="1"/>
    <col min="1538" max="1538" width="13.85546875" style="87" customWidth="1"/>
    <col min="1539" max="1539" width="19.140625" style="87" customWidth="1"/>
    <col min="1540" max="1540" width="17.5703125" style="87" customWidth="1"/>
    <col min="1541" max="1541" width="14.7109375" style="87" customWidth="1"/>
    <col min="1542" max="1791" width="9.140625" style="87"/>
    <col min="1792" max="1792" width="8.7109375" style="87" customWidth="1"/>
    <col min="1793" max="1793" width="31.5703125" style="87" customWidth="1"/>
    <col min="1794" max="1794" width="13.85546875" style="87" customWidth="1"/>
    <col min="1795" max="1795" width="19.140625" style="87" customWidth="1"/>
    <col min="1796" max="1796" width="17.5703125" style="87" customWidth="1"/>
    <col min="1797" max="1797" width="14.7109375" style="87" customWidth="1"/>
    <col min="1798" max="2047" width="9.140625" style="87"/>
    <col min="2048" max="2048" width="8.7109375" style="87" customWidth="1"/>
    <col min="2049" max="2049" width="31.5703125" style="87" customWidth="1"/>
    <col min="2050" max="2050" width="13.85546875" style="87" customWidth="1"/>
    <col min="2051" max="2051" width="19.140625" style="87" customWidth="1"/>
    <col min="2052" max="2052" width="17.5703125" style="87" customWidth="1"/>
    <col min="2053" max="2053" width="14.7109375" style="87" customWidth="1"/>
    <col min="2054" max="2303" width="9.140625" style="87"/>
    <col min="2304" max="2304" width="8.7109375" style="87" customWidth="1"/>
    <col min="2305" max="2305" width="31.5703125" style="87" customWidth="1"/>
    <col min="2306" max="2306" width="13.85546875" style="87" customWidth="1"/>
    <col min="2307" max="2307" width="19.140625" style="87" customWidth="1"/>
    <col min="2308" max="2308" width="17.5703125" style="87" customWidth="1"/>
    <col min="2309" max="2309" width="14.7109375" style="87" customWidth="1"/>
    <col min="2310" max="2559" width="9.140625" style="87"/>
    <col min="2560" max="2560" width="8.7109375" style="87" customWidth="1"/>
    <col min="2561" max="2561" width="31.5703125" style="87" customWidth="1"/>
    <col min="2562" max="2562" width="13.85546875" style="87" customWidth="1"/>
    <col min="2563" max="2563" width="19.140625" style="87" customWidth="1"/>
    <col min="2564" max="2564" width="17.5703125" style="87" customWidth="1"/>
    <col min="2565" max="2565" width="14.7109375" style="87" customWidth="1"/>
    <col min="2566" max="2815" width="9.140625" style="87"/>
    <col min="2816" max="2816" width="8.7109375" style="87" customWidth="1"/>
    <col min="2817" max="2817" width="31.5703125" style="87" customWidth="1"/>
    <col min="2818" max="2818" width="13.85546875" style="87" customWidth="1"/>
    <col min="2819" max="2819" width="19.140625" style="87" customWidth="1"/>
    <col min="2820" max="2820" width="17.5703125" style="87" customWidth="1"/>
    <col min="2821" max="2821" width="14.7109375" style="87" customWidth="1"/>
    <col min="2822" max="3071" width="9.140625" style="87"/>
    <col min="3072" max="3072" width="8.7109375" style="87" customWidth="1"/>
    <col min="3073" max="3073" width="31.5703125" style="87" customWidth="1"/>
    <col min="3074" max="3074" width="13.85546875" style="87" customWidth="1"/>
    <col min="3075" max="3075" width="19.140625" style="87" customWidth="1"/>
    <col min="3076" max="3076" width="17.5703125" style="87" customWidth="1"/>
    <col min="3077" max="3077" width="14.7109375" style="87" customWidth="1"/>
    <col min="3078" max="3327" width="9.140625" style="87"/>
    <col min="3328" max="3328" width="8.7109375" style="87" customWidth="1"/>
    <col min="3329" max="3329" width="31.5703125" style="87" customWidth="1"/>
    <col min="3330" max="3330" width="13.85546875" style="87" customWidth="1"/>
    <col min="3331" max="3331" width="19.140625" style="87" customWidth="1"/>
    <col min="3332" max="3332" width="17.5703125" style="87" customWidth="1"/>
    <col min="3333" max="3333" width="14.7109375" style="87" customWidth="1"/>
    <col min="3334" max="3583" width="9.140625" style="87"/>
    <col min="3584" max="3584" width="8.7109375" style="87" customWidth="1"/>
    <col min="3585" max="3585" width="31.5703125" style="87" customWidth="1"/>
    <col min="3586" max="3586" width="13.85546875" style="87" customWidth="1"/>
    <col min="3587" max="3587" width="19.140625" style="87" customWidth="1"/>
    <col min="3588" max="3588" width="17.5703125" style="87" customWidth="1"/>
    <col min="3589" max="3589" width="14.7109375" style="87" customWidth="1"/>
    <col min="3590" max="3839" width="9.140625" style="87"/>
    <col min="3840" max="3840" width="8.7109375" style="87" customWidth="1"/>
    <col min="3841" max="3841" width="31.5703125" style="87" customWidth="1"/>
    <col min="3842" max="3842" width="13.85546875" style="87" customWidth="1"/>
    <col min="3843" max="3843" width="19.140625" style="87" customWidth="1"/>
    <col min="3844" max="3844" width="17.5703125" style="87" customWidth="1"/>
    <col min="3845" max="3845" width="14.7109375" style="87" customWidth="1"/>
    <col min="3846" max="4095" width="9.140625" style="87"/>
    <col min="4096" max="4096" width="8.7109375" style="87" customWidth="1"/>
    <col min="4097" max="4097" width="31.5703125" style="87" customWidth="1"/>
    <col min="4098" max="4098" width="13.85546875" style="87" customWidth="1"/>
    <col min="4099" max="4099" width="19.140625" style="87" customWidth="1"/>
    <col min="4100" max="4100" width="17.5703125" style="87" customWidth="1"/>
    <col min="4101" max="4101" width="14.7109375" style="87" customWidth="1"/>
    <col min="4102" max="4351" width="9.140625" style="87"/>
    <col min="4352" max="4352" width="8.7109375" style="87" customWidth="1"/>
    <col min="4353" max="4353" width="31.5703125" style="87" customWidth="1"/>
    <col min="4354" max="4354" width="13.85546875" style="87" customWidth="1"/>
    <col min="4355" max="4355" width="19.140625" style="87" customWidth="1"/>
    <col min="4356" max="4356" width="17.5703125" style="87" customWidth="1"/>
    <col min="4357" max="4357" width="14.7109375" style="87" customWidth="1"/>
    <col min="4358" max="4607" width="9.140625" style="87"/>
    <col min="4608" max="4608" width="8.7109375" style="87" customWidth="1"/>
    <col min="4609" max="4609" width="31.5703125" style="87" customWidth="1"/>
    <col min="4610" max="4610" width="13.85546875" style="87" customWidth="1"/>
    <col min="4611" max="4611" width="19.140625" style="87" customWidth="1"/>
    <col min="4612" max="4612" width="17.5703125" style="87" customWidth="1"/>
    <col min="4613" max="4613" width="14.7109375" style="87" customWidth="1"/>
    <col min="4614" max="4863" width="9.140625" style="87"/>
    <col min="4864" max="4864" width="8.7109375" style="87" customWidth="1"/>
    <col min="4865" max="4865" width="31.5703125" style="87" customWidth="1"/>
    <col min="4866" max="4866" width="13.85546875" style="87" customWidth="1"/>
    <col min="4867" max="4867" width="19.140625" style="87" customWidth="1"/>
    <col min="4868" max="4868" width="17.5703125" style="87" customWidth="1"/>
    <col min="4869" max="4869" width="14.7109375" style="87" customWidth="1"/>
    <col min="4870" max="5119" width="9.140625" style="87"/>
    <col min="5120" max="5120" width="8.7109375" style="87" customWidth="1"/>
    <col min="5121" max="5121" width="31.5703125" style="87" customWidth="1"/>
    <col min="5122" max="5122" width="13.85546875" style="87" customWidth="1"/>
    <col min="5123" max="5123" width="19.140625" style="87" customWidth="1"/>
    <col min="5124" max="5124" width="17.5703125" style="87" customWidth="1"/>
    <col min="5125" max="5125" width="14.7109375" style="87" customWidth="1"/>
    <col min="5126" max="5375" width="9.140625" style="87"/>
    <col min="5376" max="5376" width="8.7109375" style="87" customWidth="1"/>
    <col min="5377" max="5377" width="31.5703125" style="87" customWidth="1"/>
    <col min="5378" max="5378" width="13.85546875" style="87" customWidth="1"/>
    <col min="5379" max="5379" width="19.140625" style="87" customWidth="1"/>
    <col min="5380" max="5380" width="17.5703125" style="87" customWidth="1"/>
    <col min="5381" max="5381" width="14.7109375" style="87" customWidth="1"/>
    <col min="5382" max="5631" width="9.140625" style="87"/>
    <col min="5632" max="5632" width="8.7109375" style="87" customWidth="1"/>
    <col min="5633" max="5633" width="31.5703125" style="87" customWidth="1"/>
    <col min="5634" max="5634" width="13.85546875" style="87" customWidth="1"/>
    <col min="5635" max="5635" width="19.140625" style="87" customWidth="1"/>
    <col min="5636" max="5636" width="17.5703125" style="87" customWidth="1"/>
    <col min="5637" max="5637" width="14.7109375" style="87" customWidth="1"/>
    <col min="5638" max="5887" width="9.140625" style="87"/>
    <col min="5888" max="5888" width="8.7109375" style="87" customWidth="1"/>
    <col min="5889" max="5889" width="31.5703125" style="87" customWidth="1"/>
    <col min="5890" max="5890" width="13.85546875" style="87" customWidth="1"/>
    <col min="5891" max="5891" width="19.140625" style="87" customWidth="1"/>
    <col min="5892" max="5892" width="17.5703125" style="87" customWidth="1"/>
    <col min="5893" max="5893" width="14.7109375" style="87" customWidth="1"/>
    <col min="5894" max="6143" width="9.140625" style="87"/>
    <col min="6144" max="6144" width="8.7109375" style="87" customWidth="1"/>
    <col min="6145" max="6145" width="31.5703125" style="87" customWidth="1"/>
    <col min="6146" max="6146" width="13.85546875" style="87" customWidth="1"/>
    <col min="6147" max="6147" width="19.140625" style="87" customWidth="1"/>
    <col min="6148" max="6148" width="17.5703125" style="87" customWidth="1"/>
    <col min="6149" max="6149" width="14.7109375" style="87" customWidth="1"/>
    <col min="6150" max="6399" width="9.140625" style="87"/>
    <col min="6400" max="6400" width="8.7109375" style="87" customWidth="1"/>
    <col min="6401" max="6401" width="31.5703125" style="87" customWidth="1"/>
    <col min="6402" max="6402" width="13.85546875" style="87" customWidth="1"/>
    <col min="6403" max="6403" width="19.140625" style="87" customWidth="1"/>
    <col min="6404" max="6404" width="17.5703125" style="87" customWidth="1"/>
    <col min="6405" max="6405" width="14.7109375" style="87" customWidth="1"/>
    <col min="6406" max="6655" width="9.140625" style="87"/>
    <col min="6656" max="6656" width="8.7109375" style="87" customWidth="1"/>
    <col min="6657" max="6657" width="31.5703125" style="87" customWidth="1"/>
    <col min="6658" max="6658" width="13.85546875" style="87" customWidth="1"/>
    <col min="6659" max="6659" width="19.140625" style="87" customWidth="1"/>
    <col min="6660" max="6660" width="17.5703125" style="87" customWidth="1"/>
    <col min="6661" max="6661" width="14.7109375" style="87" customWidth="1"/>
    <col min="6662" max="6911" width="9.140625" style="87"/>
    <col min="6912" max="6912" width="8.7109375" style="87" customWidth="1"/>
    <col min="6913" max="6913" width="31.5703125" style="87" customWidth="1"/>
    <col min="6914" max="6914" width="13.85546875" style="87" customWidth="1"/>
    <col min="6915" max="6915" width="19.140625" style="87" customWidth="1"/>
    <col min="6916" max="6916" width="17.5703125" style="87" customWidth="1"/>
    <col min="6917" max="6917" width="14.7109375" style="87" customWidth="1"/>
    <col min="6918" max="7167" width="9.140625" style="87"/>
    <col min="7168" max="7168" width="8.7109375" style="87" customWidth="1"/>
    <col min="7169" max="7169" width="31.5703125" style="87" customWidth="1"/>
    <col min="7170" max="7170" width="13.85546875" style="87" customWidth="1"/>
    <col min="7171" max="7171" width="19.140625" style="87" customWidth="1"/>
    <col min="7172" max="7172" width="17.5703125" style="87" customWidth="1"/>
    <col min="7173" max="7173" width="14.7109375" style="87" customWidth="1"/>
    <col min="7174" max="7423" width="9.140625" style="87"/>
    <col min="7424" max="7424" width="8.7109375" style="87" customWidth="1"/>
    <col min="7425" max="7425" width="31.5703125" style="87" customWidth="1"/>
    <col min="7426" max="7426" width="13.85546875" style="87" customWidth="1"/>
    <col min="7427" max="7427" width="19.140625" style="87" customWidth="1"/>
    <col min="7428" max="7428" width="17.5703125" style="87" customWidth="1"/>
    <col min="7429" max="7429" width="14.7109375" style="87" customWidth="1"/>
    <col min="7430" max="7679" width="9.140625" style="87"/>
    <col min="7680" max="7680" width="8.7109375" style="87" customWidth="1"/>
    <col min="7681" max="7681" width="31.5703125" style="87" customWidth="1"/>
    <col min="7682" max="7682" width="13.85546875" style="87" customWidth="1"/>
    <col min="7683" max="7683" width="19.140625" style="87" customWidth="1"/>
    <col min="7684" max="7684" width="17.5703125" style="87" customWidth="1"/>
    <col min="7685" max="7685" width="14.7109375" style="87" customWidth="1"/>
    <col min="7686" max="7935" width="9.140625" style="87"/>
    <col min="7936" max="7936" width="8.7109375" style="87" customWidth="1"/>
    <col min="7937" max="7937" width="31.5703125" style="87" customWidth="1"/>
    <col min="7938" max="7938" width="13.85546875" style="87" customWidth="1"/>
    <col min="7939" max="7939" width="19.140625" style="87" customWidth="1"/>
    <col min="7940" max="7940" width="17.5703125" style="87" customWidth="1"/>
    <col min="7941" max="7941" width="14.7109375" style="87" customWidth="1"/>
    <col min="7942" max="8191" width="9.140625" style="87"/>
    <col min="8192" max="8192" width="8.7109375" style="87" customWidth="1"/>
    <col min="8193" max="8193" width="31.5703125" style="87" customWidth="1"/>
    <col min="8194" max="8194" width="13.85546875" style="87" customWidth="1"/>
    <col min="8195" max="8195" width="19.140625" style="87" customWidth="1"/>
    <col min="8196" max="8196" width="17.5703125" style="87" customWidth="1"/>
    <col min="8197" max="8197" width="14.7109375" style="87" customWidth="1"/>
    <col min="8198" max="8447" width="9.140625" style="87"/>
    <col min="8448" max="8448" width="8.7109375" style="87" customWidth="1"/>
    <col min="8449" max="8449" width="31.5703125" style="87" customWidth="1"/>
    <col min="8450" max="8450" width="13.85546875" style="87" customWidth="1"/>
    <col min="8451" max="8451" width="19.140625" style="87" customWidth="1"/>
    <col min="8452" max="8452" width="17.5703125" style="87" customWidth="1"/>
    <col min="8453" max="8453" width="14.7109375" style="87" customWidth="1"/>
    <col min="8454" max="8703" width="9.140625" style="87"/>
    <col min="8704" max="8704" width="8.7109375" style="87" customWidth="1"/>
    <col min="8705" max="8705" width="31.5703125" style="87" customWidth="1"/>
    <col min="8706" max="8706" width="13.85546875" style="87" customWidth="1"/>
    <col min="8707" max="8707" width="19.140625" style="87" customWidth="1"/>
    <col min="8708" max="8708" width="17.5703125" style="87" customWidth="1"/>
    <col min="8709" max="8709" width="14.7109375" style="87" customWidth="1"/>
    <col min="8710" max="8959" width="9.140625" style="87"/>
    <col min="8960" max="8960" width="8.7109375" style="87" customWidth="1"/>
    <col min="8961" max="8961" width="31.5703125" style="87" customWidth="1"/>
    <col min="8962" max="8962" width="13.85546875" style="87" customWidth="1"/>
    <col min="8963" max="8963" width="19.140625" style="87" customWidth="1"/>
    <col min="8964" max="8964" width="17.5703125" style="87" customWidth="1"/>
    <col min="8965" max="8965" width="14.7109375" style="87" customWidth="1"/>
    <col min="8966" max="9215" width="9.140625" style="87"/>
    <col min="9216" max="9216" width="8.7109375" style="87" customWidth="1"/>
    <col min="9217" max="9217" width="31.5703125" style="87" customWidth="1"/>
    <col min="9218" max="9218" width="13.85546875" style="87" customWidth="1"/>
    <col min="9219" max="9219" width="19.140625" style="87" customWidth="1"/>
    <col min="9220" max="9220" width="17.5703125" style="87" customWidth="1"/>
    <col min="9221" max="9221" width="14.7109375" style="87" customWidth="1"/>
    <col min="9222" max="9471" width="9.140625" style="87"/>
    <col min="9472" max="9472" width="8.7109375" style="87" customWidth="1"/>
    <col min="9473" max="9473" width="31.5703125" style="87" customWidth="1"/>
    <col min="9474" max="9474" width="13.85546875" style="87" customWidth="1"/>
    <col min="9475" max="9475" width="19.140625" style="87" customWidth="1"/>
    <col min="9476" max="9476" width="17.5703125" style="87" customWidth="1"/>
    <col min="9477" max="9477" width="14.7109375" style="87" customWidth="1"/>
    <col min="9478" max="9727" width="9.140625" style="87"/>
    <col min="9728" max="9728" width="8.7109375" style="87" customWidth="1"/>
    <col min="9729" max="9729" width="31.5703125" style="87" customWidth="1"/>
    <col min="9730" max="9730" width="13.85546875" style="87" customWidth="1"/>
    <col min="9731" max="9731" width="19.140625" style="87" customWidth="1"/>
    <col min="9732" max="9732" width="17.5703125" style="87" customWidth="1"/>
    <col min="9733" max="9733" width="14.7109375" style="87" customWidth="1"/>
    <col min="9734" max="9983" width="9.140625" style="87"/>
    <col min="9984" max="9984" width="8.7109375" style="87" customWidth="1"/>
    <col min="9985" max="9985" width="31.5703125" style="87" customWidth="1"/>
    <col min="9986" max="9986" width="13.85546875" style="87" customWidth="1"/>
    <col min="9987" max="9987" width="19.140625" style="87" customWidth="1"/>
    <col min="9988" max="9988" width="17.5703125" style="87" customWidth="1"/>
    <col min="9989" max="9989" width="14.7109375" style="87" customWidth="1"/>
    <col min="9990" max="10239" width="9.140625" style="87"/>
    <col min="10240" max="10240" width="8.7109375" style="87" customWidth="1"/>
    <col min="10241" max="10241" width="31.5703125" style="87" customWidth="1"/>
    <col min="10242" max="10242" width="13.85546875" style="87" customWidth="1"/>
    <col min="10243" max="10243" width="19.140625" style="87" customWidth="1"/>
    <col min="10244" max="10244" width="17.5703125" style="87" customWidth="1"/>
    <col min="10245" max="10245" width="14.7109375" style="87" customWidth="1"/>
    <col min="10246" max="10495" width="9.140625" style="87"/>
    <col min="10496" max="10496" width="8.7109375" style="87" customWidth="1"/>
    <col min="10497" max="10497" width="31.5703125" style="87" customWidth="1"/>
    <col min="10498" max="10498" width="13.85546875" style="87" customWidth="1"/>
    <col min="10499" max="10499" width="19.140625" style="87" customWidth="1"/>
    <col min="10500" max="10500" width="17.5703125" style="87" customWidth="1"/>
    <col min="10501" max="10501" width="14.7109375" style="87" customWidth="1"/>
    <col min="10502" max="10751" width="9.140625" style="87"/>
    <col min="10752" max="10752" width="8.7109375" style="87" customWidth="1"/>
    <col min="10753" max="10753" width="31.5703125" style="87" customWidth="1"/>
    <col min="10754" max="10754" width="13.85546875" style="87" customWidth="1"/>
    <col min="10755" max="10755" width="19.140625" style="87" customWidth="1"/>
    <col min="10756" max="10756" width="17.5703125" style="87" customWidth="1"/>
    <col min="10757" max="10757" width="14.7109375" style="87" customWidth="1"/>
    <col min="10758" max="11007" width="9.140625" style="87"/>
    <col min="11008" max="11008" width="8.7109375" style="87" customWidth="1"/>
    <col min="11009" max="11009" width="31.5703125" style="87" customWidth="1"/>
    <col min="11010" max="11010" width="13.85546875" style="87" customWidth="1"/>
    <col min="11011" max="11011" width="19.140625" style="87" customWidth="1"/>
    <col min="11012" max="11012" width="17.5703125" style="87" customWidth="1"/>
    <col min="11013" max="11013" width="14.7109375" style="87" customWidth="1"/>
    <col min="11014" max="11263" width="9.140625" style="87"/>
    <col min="11264" max="11264" width="8.7109375" style="87" customWidth="1"/>
    <col min="11265" max="11265" width="31.5703125" style="87" customWidth="1"/>
    <col min="11266" max="11266" width="13.85546875" style="87" customWidth="1"/>
    <col min="11267" max="11267" width="19.140625" style="87" customWidth="1"/>
    <col min="11268" max="11268" width="17.5703125" style="87" customWidth="1"/>
    <col min="11269" max="11269" width="14.7109375" style="87" customWidth="1"/>
    <col min="11270" max="11519" width="9.140625" style="87"/>
    <col min="11520" max="11520" width="8.7109375" style="87" customWidth="1"/>
    <col min="11521" max="11521" width="31.5703125" style="87" customWidth="1"/>
    <col min="11522" max="11522" width="13.85546875" style="87" customWidth="1"/>
    <col min="11523" max="11523" width="19.140625" style="87" customWidth="1"/>
    <col min="11524" max="11524" width="17.5703125" style="87" customWidth="1"/>
    <col min="11525" max="11525" width="14.7109375" style="87" customWidth="1"/>
    <col min="11526" max="11775" width="9.140625" style="87"/>
    <col min="11776" max="11776" width="8.7109375" style="87" customWidth="1"/>
    <col min="11777" max="11777" width="31.5703125" style="87" customWidth="1"/>
    <col min="11778" max="11778" width="13.85546875" style="87" customWidth="1"/>
    <col min="11779" max="11779" width="19.140625" style="87" customWidth="1"/>
    <col min="11780" max="11780" width="17.5703125" style="87" customWidth="1"/>
    <col min="11781" max="11781" width="14.7109375" style="87" customWidth="1"/>
    <col min="11782" max="12031" width="9.140625" style="87"/>
    <col min="12032" max="12032" width="8.7109375" style="87" customWidth="1"/>
    <col min="12033" max="12033" width="31.5703125" style="87" customWidth="1"/>
    <col min="12034" max="12034" width="13.85546875" style="87" customWidth="1"/>
    <col min="12035" max="12035" width="19.140625" style="87" customWidth="1"/>
    <col min="12036" max="12036" width="17.5703125" style="87" customWidth="1"/>
    <col min="12037" max="12037" width="14.7109375" style="87" customWidth="1"/>
    <col min="12038" max="12287" width="9.140625" style="87"/>
    <col min="12288" max="12288" width="8.7109375" style="87" customWidth="1"/>
    <col min="12289" max="12289" width="31.5703125" style="87" customWidth="1"/>
    <col min="12290" max="12290" width="13.85546875" style="87" customWidth="1"/>
    <col min="12291" max="12291" width="19.140625" style="87" customWidth="1"/>
    <col min="12292" max="12292" width="17.5703125" style="87" customWidth="1"/>
    <col min="12293" max="12293" width="14.7109375" style="87" customWidth="1"/>
    <col min="12294" max="12543" width="9.140625" style="87"/>
    <col min="12544" max="12544" width="8.7109375" style="87" customWidth="1"/>
    <col min="12545" max="12545" width="31.5703125" style="87" customWidth="1"/>
    <col min="12546" max="12546" width="13.85546875" style="87" customWidth="1"/>
    <col min="12547" max="12547" width="19.140625" style="87" customWidth="1"/>
    <col min="12548" max="12548" width="17.5703125" style="87" customWidth="1"/>
    <col min="12549" max="12549" width="14.7109375" style="87" customWidth="1"/>
    <col min="12550" max="12799" width="9.140625" style="87"/>
    <col min="12800" max="12800" width="8.7109375" style="87" customWidth="1"/>
    <col min="12801" max="12801" width="31.5703125" style="87" customWidth="1"/>
    <col min="12802" max="12802" width="13.85546875" style="87" customWidth="1"/>
    <col min="12803" max="12803" width="19.140625" style="87" customWidth="1"/>
    <col min="12804" max="12804" width="17.5703125" style="87" customWidth="1"/>
    <col min="12805" max="12805" width="14.7109375" style="87" customWidth="1"/>
    <col min="12806" max="13055" width="9.140625" style="87"/>
    <col min="13056" max="13056" width="8.7109375" style="87" customWidth="1"/>
    <col min="13057" max="13057" width="31.5703125" style="87" customWidth="1"/>
    <col min="13058" max="13058" width="13.85546875" style="87" customWidth="1"/>
    <col min="13059" max="13059" width="19.140625" style="87" customWidth="1"/>
    <col min="13060" max="13060" width="17.5703125" style="87" customWidth="1"/>
    <col min="13061" max="13061" width="14.7109375" style="87" customWidth="1"/>
    <col min="13062" max="13311" width="9.140625" style="87"/>
    <col min="13312" max="13312" width="8.7109375" style="87" customWidth="1"/>
    <col min="13313" max="13313" width="31.5703125" style="87" customWidth="1"/>
    <col min="13314" max="13314" width="13.85546875" style="87" customWidth="1"/>
    <col min="13315" max="13315" width="19.140625" style="87" customWidth="1"/>
    <col min="13316" max="13316" width="17.5703125" style="87" customWidth="1"/>
    <col min="13317" max="13317" width="14.7109375" style="87" customWidth="1"/>
    <col min="13318" max="13567" width="9.140625" style="87"/>
    <col min="13568" max="13568" width="8.7109375" style="87" customWidth="1"/>
    <col min="13569" max="13569" width="31.5703125" style="87" customWidth="1"/>
    <col min="13570" max="13570" width="13.85546875" style="87" customWidth="1"/>
    <col min="13571" max="13571" width="19.140625" style="87" customWidth="1"/>
    <col min="13572" max="13572" width="17.5703125" style="87" customWidth="1"/>
    <col min="13573" max="13573" width="14.7109375" style="87" customWidth="1"/>
    <col min="13574" max="13823" width="9.140625" style="87"/>
    <col min="13824" max="13824" width="8.7109375" style="87" customWidth="1"/>
    <col min="13825" max="13825" width="31.5703125" style="87" customWidth="1"/>
    <col min="13826" max="13826" width="13.85546875" style="87" customWidth="1"/>
    <col min="13827" max="13827" width="19.140625" style="87" customWidth="1"/>
    <col min="13828" max="13828" width="17.5703125" style="87" customWidth="1"/>
    <col min="13829" max="13829" width="14.7109375" style="87" customWidth="1"/>
    <col min="13830" max="14079" width="9.140625" style="87"/>
    <col min="14080" max="14080" width="8.7109375" style="87" customWidth="1"/>
    <col min="14081" max="14081" width="31.5703125" style="87" customWidth="1"/>
    <col min="14082" max="14082" width="13.85546875" style="87" customWidth="1"/>
    <col min="14083" max="14083" width="19.140625" style="87" customWidth="1"/>
    <col min="14084" max="14084" width="17.5703125" style="87" customWidth="1"/>
    <col min="14085" max="14085" width="14.7109375" style="87" customWidth="1"/>
    <col min="14086" max="14335" width="9.140625" style="87"/>
    <col min="14336" max="14336" width="8.7109375" style="87" customWidth="1"/>
    <col min="14337" max="14337" width="31.5703125" style="87" customWidth="1"/>
    <col min="14338" max="14338" width="13.85546875" style="87" customWidth="1"/>
    <col min="14339" max="14339" width="19.140625" style="87" customWidth="1"/>
    <col min="14340" max="14340" width="17.5703125" style="87" customWidth="1"/>
    <col min="14341" max="14341" width="14.7109375" style="87" customWidth="1"/>
    <col min="14342" max="14591" width="9.140625" style="87"/>
    <col min="14592" max="14592" width="8.7109375" style="87" customWidth="1"/>
    <col min="14593" max="14593" width="31.5703125" style="87" customWidth="1"/>
    <col min="14594" max="14594" width="13.85546875" style="87" customWidth="1"/>
    <col min="14595" max="14595" width="19.140625" style="87" customWidth="1"/>
    <col min="14596" max="14596" width="17.5703125" style="87" customWidth="1"/>
    <col min="14597" max="14597" width="14.7109375" style="87" customWidth="1"/>
    <col min="14598" max="14847" width="9.140625" style="87"/>
    <col min="14848" max="14848" width="8.7109375" style="87" customWidth="1"/>
    <col min="14849" max="14849" width="31.5703125" style="87" customWidth="1"/>
    <col min="14850" max="14850" width="13.85546875" style="87" customWidth="1"/>
    <col min="14851" max="14851" width="19.140625" style="87" customWidth="1"/>
    <col min="14852" max="14852" width="17.5703125" style="87" customWidth="1"/>
    <col min="14853" max="14853" width="14.7109375" style="87" customWidth="1"/>
    <col min="14854" max="15103" width="9.140625" style="87"/>
    <col min="15104" max="15104" width="8.7109375" style="87" customWidth="1"/>
    <col min="15105" max="15105" width="31.5703125" style="87" customWidth="1"/>
    <col min="15106" max="15106" width="13.85546875" style="87" customWidth="1"/>
    <col min="15107" max="15107" width="19.140625" style="87" customWidth="1"/>
    <col min="15108" max="15108" width="17.5703125" style="87" customWidth="1"/>
    <col min="15109" max="15109" width="14.7109375" style="87" customWidth="1"/>
    <col min="15110" max="15359" width="9.140625" style="87"/>
    <col min="15360" max="15360" width="8.7109375" style="87" customWidth="1"/>
    <col min="15361" max="15361" width="31.5703125" style="87" customWidth="1"/>
    <col min="15362" max="15362" width="13.85546875" style="87" customWidth="1"/>
    <col min="15363" max="15363" width="19.140625" style="87" customWidth="1"/>
    <col min="15364" max="15364" width="17.5703125" style="87" customWidth="1"/>
    <col min="15365" max="15365" width="14.7109375" style="87" customWidth="1"/>
    <col min="15366" max="15615" width="9.140625" style="87"/>
    <col min="15616" max="15616" width="8.7109375" style="87" customWidth="1"/>
    <col min="15617" max="15617" width="31.5703125" style="87" customWidth="1"/>
    <col min="15618" max="15618" width="13.85546875" style="87" customWidth="1"/>
    <col min="15619" max="15619" width="19.140625" style="87" customWidth="1"/>
    <col min="15620" max="15620" width="17.5703125" style="87" customWidth="1"/>
    <col min="15621" max="15621" width="14.7109375" style="87" customWidth="1"/>
    <col min="15622" max="15871" width="9.140625" style="87"/>
    <col min="15872" max="15872" width="8.7109375" style="87" customWidth="1"/>
    <col min="15873" max="15873" width="31.5703125" style="87" customWidth="1"/>
    <col min="15874" max="15874" width="13.85546875" style="87" customWidth="1"/>
    <col min="15875" max="15875" width="19.140625" style="87" customWidth="1"/>
    <col min="15876" max="15876" width="17.5703125" style="87" customWidth="1"/>
    <col min="15877" max="15877" width="14.7109375" style="87" customWidth="1"/>
    <col min="15878" max="16127" width="9.140625" style="87"/>
    <col min="16128" max="16128" width="8.7109375" style="87" customWidth="1"/>
    <col min="16129" max="16129" width="31.5703125" style="87" customWidth="1"/>
    <col min="16130" max="16130" width="13.85546875" style="87" customWidth="1"/>
    <col min="16131" max="16131" width="19.140625" style="87" customWidth="1"/>
    <col min="16132" max="16132" width="17.5703125" style="87" customWidth="1"/>
    <col min="16133" max="16133" width="14.7109375" style="87" customWidth="1"/>
    <col min="16134" max="16384" width="9.140625" style="87"/>
  </cols>
  <sheetData>
    <row r="1" spans="1:5" ht="23.25" customHeight="1" x14ac:dyDescent="0.25">
      <c r="E1" s="126"/>
    </row>
    <row r="2" spans="1:5" x14ac:dyDescent="0.25">
      <c r="A2" s="87" t="s">
        <v>238</v>
      </c>
    </row>
    <row r="3" spans="1:5" ht="15.75" customHeight="1" x14ac:dyDescent="0.25">
      <c r="B3" s="118" t="s">
        <v>306</v>
      </c>
    </row>
    <row r="4" spans="1:5" x14ac:dyDescent="0.25">
      <c r="B4" s="118" t="s">
        <v>239</v>
      </c>
      <c r="C4" s="121"/>
      <c r="D4" s="121"/>
    </row>
    <row r="5" spans="1:5" x14ac:dyDescent="0.25">
      <c r="B5" s="118" t="s">
        <v>240</v>
      </c>
      <c r="C5" s="121"/>
      <c r="D5" s="121"/>
    </row>
    <row r="6" spans="1:5" ht="26.25" customHeight="1" x14ac:dyDescent="0.25">
      <c r="A6" s="117" t="s">
        <v>241</v>
      </c>
      <c r="E6" s="118" t="s">
        <v>242</v>
      </c>
    </row>
    <row r="8" spans="1:5" ht="28.5" customHeight="1" x14ac:dyDescent="0.25">
      <c r="A8" s="222" t="s">
        <v>307</v>
      </c>
      <c r="B8" s="222"/>
      <c r="C8" s="222"/>
      <c r="D8" s="222"/>
      <c r="E8" s="222"/>
    </row>
    <row r="9" spans="1:5" ht="33.75" customHeight="1" x14ac:dyDescent="0.25">
      <c r="A9" s="222" t="s">
        <v>243</v>
      </c>
      <c r="B9" s="222"/>
      <c r="C9" s="222"/>
      <c r="D9" s="222"/>
      <c r="E9" s="222"/>
    </row>
    <row r="10" spans="1:5" ht="33" customHeight="1" x14ac:dyDescent="0.25">
      <c r="A10" s="222" t="s">
        <v>244</v>
      </c>
      <c r="B10" s="222"/>
      <c r="C10" s="222"/>
      <c r="D10" s="222"/>
      <c r="E10" s="222"/>
    </row>
    <row r="11" spans="1:5" ht="30" customHeight="1" x14ac:dyDescent="0.25">
      <c r="A11" s="222" t="s">
        <v>245</v>
      </c>
      <c r="B11" s="222"/>
      <c r="C11" s="222"/>
      <c r="D11" s="222"/>
      <c r="E11" s="222"/>
    </row>
    <row r="12" spans="1:5" ht="29.25" customHeight="1" x14ac:dyDescent="0.25">
      <c r="A12" s="222" t="s">
        <v>246</v>
      </c>
      <c r="B12" s="222"/>
      <c r="C12" s="222"/>
      <c r="D12" s="222"/>
      <c r="E12" s="222"/>
    </row>
    <row r="13" spans="1:5" ht="28.5" customHeight="1" x14ac:dyDescent="0.25">
      <c r="A13" s="222" t="s">
        <v>247</v>
      </c>
      <c r="B13" s="222"/>
      <c r="C13" s="222"/>
      <c r="D13" s="222"/>
      <c r="E13" s="222"/>
    </row>
    <row r="14" spans="1:5" ht="15.75" customHeight="1" x14ac:dyDescent="0.25"/>
    <row r="15" spans="1:5" ht="150" x14ac:dyDescent="0.25">
      <c r="A15" s="122" t="s">
        <v>2</v>
      </c>
      <c r="B15" s="123" t="s">
        <v>249</v>
      </c>
      <c r="C15" s="123" t="s">
        <v>0</v>
      </c>
      <c r="D15" s="123" t="s">
        <v>248</v>
      </c>
      <c r="E15" s="123" t="s">
        <v>1</v>
      </c>
    </row>
    <row r="16" spans="1:5" s="97" customFormat="1" ht="14.25" x14ac:dyDescent="0.2">
      <c r="A16" s="129" t="s">
        <v>8</v>
      </c>
      <c r="B16" s="130"/>
      <c r="C16" s="130"/>
      <c r="D16" s="130"/>
      <c r="E16" s="130"/>
    </row>
    <row r="17" spans="1:5" x14ac:dyDescent="0.25">
      <c r="A17" s="124" t="s">
        <v>52</v>
      </c>
      <c r="B17" s="127" t="s">
        <v>21</v>
      </c>
      <c r="C17" s="127" t="s">
        <v>11</v>
      </c>
      <c r="D17" s="128">
        <f>E17</f>
        <v>4597.79</v>
      </c>
      <c r="E17" s="127">
        <v>4597.79</v>
      </c>
    </row>
    <row r="18" spans="1:5" s="97" customFormat="1" ht="28.5" x14ac:dyDescent="0.2">
      <c r="A18" s="129" t="s">
        <v>252</v>
      </c>
      <c r="B18" s="130"/>
      <c r="C18" s="130"/>
      <c r="D18" s="130"/>
      <c r="E18" s="130"/>
    </row>
    <row r="19" spans="1:5" x14ac:dyDescent="0.25">
      <c r="A19" s="124" t="s">
        <v>186</v>
      </c>
      <c r="B19" s="127" t="s">
        <v>22</v>
      </c>
      <c r="C19" s="127" t="s">
        <v>301</v>
      </c>
      <c r="D19" s="128">
        <f>E19</f>
        <v>3000</v>
      </c>
      <c r="E19" s="127">
        <v>3000</v>
      </c>
    </row>
    <row r="20" spans="1:5" ht="30" x14ac:dyDescent="0.25">
      <c r="A20" s="124" t="s">
        <v>253</v>
      </c>
      <c r="B20" s="127">
        <v>1</v>
      </c>
      <c r="C20" s="127" t="s">
        <v>132</v>
      </c>
      <c r="D20" s="128">
        <f>E20/B20</f>
        <v>957.44</v>
      </c>
      <c r="E20" s="127">
        <v>957.44</v>
      </c>
    </row>
    <row r="21" spans="1:5" x14ac:dyDescent="0.25">
      <c r="A21" s="124" t="s">
        <v>254</v>
      </c>
      <c r="B21" s="127">
        <v>1</v>
      </c>
      <c r="C21" s="127" t="s">
        <v>132</v>
      </c>
      <c r="D21" s="128">
        <f t="shared" ref="D21:D81" si="0">E21/B21</f>
        <v>449.39</v>
      </c>
      <c r="E21" s="127">
        <v>449.39</v>
      </c>
    </row>
    <row r="22" spans="1:5" ht="30" x14ac:dyDescent="0.25">
      <c r="A22" s="124" t="s">
        <v>255</v>
      </c>
      <c r="B22" s="127">
        <v>0.15</v>
      </c>
      <c r="C22" s="127" t="s">
        <v>17</v>
      </c>
      <c r="D22" s="128">
        <f t="shared" si="0"/>
        <v>4602.4000000000005</v>
      </c>
      <c r="E22" s="127">
        <v>690.36</v>
      </c>
    </row>
    <row r="23" spans="1:5" ht="30" x14ac:dyDescent="0.25">
      <c r="A23" s="124" t="s">
        <v>256</v>
      </c>
      <c r="B23" s="127" t="s">
        <v>232</v>
      </c>
      <c r="C23" s="127" t="s">
        <v>12</v>
      </c>
      <c r="D23" s="128">
        <f>E23</f>
        <v>141070.54</v>
      </c>
      <c r="E23" s="127">
        <v>141070.54</v>
      </c>
    </row>
    <row r="24" spans="1:5" x14ac:dyDescent="0.25">
      <c r="A24" s="124" t="s">
        <v>156</v>
      </c>
      <c r="B24" s="127" t="s">
        <v>232</v>
      </c>
      <c r="C24" s="127" t="s">
        <v>12</v>
      </c>
      <c r="D24" s="128">
        <f t="shared" ref="D24:D25" si="1">E24</f>
        <v>2063.25</v>
      </c>
      <c r="E24" s="127">
        <v>2063.25</v>
      </c>
    </row>
    <row r="25" spans="1:5" ht="30" x14ac:dyDescent="0.25">
      <c r="A25" s="124" t="s">
        <v>257</v>
      </c>
      <c r="B25" s="127" t="s">
        <v>22</v>
      </c>
      <c r="C25" s="127" t="s">
        <v>11</v>
      </c>
      <c r="D25" s="128">
        <f t="shared" si="1"/>
        <v>773.13</v>
      </c>
      <c r="E25" s="127">
        <v>773.13</v>
      </c>
    </row>
    <row r="26" spans="1:5" s="97" customFormat="1" ht="14.25" x14ac:dyDescent="0.2">
      <c r="A26" s="129" t="s">
        <v>124</v>
      </c>
      <c r="B26" s="130"/>
      <c r="C26" s="130"/>
      <c r="D26" s="131"/>
      <c r="E26" s="130"/>
    </row>
    <row r="27" spans="1:5" x14ac:dyDescent="0.25">
      <c r="A27" s="124" t="s">
        <v>258</v>
      </c>
      <c r="B27" s="127" t="s">
        <v>22</v>
      </c>
      <c r="C27" s="127" t="s">
        <v>11</v>
      </c>
      <c r="D27" s="128">
        <f>E27</f>
        <v>17152.34</v>
      </c>
      <c r="E27" s="127">
        <v>17152.34</v>
      </c>
    </row>
    <row r="28" spans="1:5" s="97" customFormat="1" ht="14.25" x14ac:dyDescent="0.2">
      <c r="A28" s="129" t="s">
        <v>259</v>
      </c>
      <c r="B28" s="130"/>
      <c r="C28" s="130"/>
      <c r="D28" s="131"/>
      <c r="E28" s="130"/>
    </row>
    <row r="29" spans="1:5" x14ac:dyDescent="0.25">
      <c r="A29" s="124" t="s">
        <v>260</v>
      </c>
      <c r="B29" s="127" t="s">
        <v>22</v>
      </c>
      <c r="C29" s="127" t="s">
        <v>13</v>
      </c>
      <c r="D29" s="128">
        <f>E29</f>
        <v>600</v>
      </c>
      <c r="E29" s="127">
        <v>600</v>
      </c>
    </row>
    <row r="30" spans="1:5" s="97" customFormat="1" ht="28.5" x14ac:dyDescent="0.2">
      <c r="A30" s="129" t="s">
        <v>92</v>
      </c>
      <c r="B30" s="130"/>
      <c r="C30" s="130"/>
      <c r="D30" s="131"/>
      <c r="E30" s="130"/>
    </row>
    <row r="31" spans="1:5" ht="30" x14ac:dyDescent="0.25">
      <c r="A31" s="124" t="s">
        <v>195</v>
      </c>
      <c r="B31" s="127" t="s">
        <v>22</v>
      </c>
      <c r="C31" s="127" t="s">
        <v>11</v>
      </c>
      <c r="D31" s="128">
        <f>E31</f>
        <v>8916.2099999999991</v>
      </c>
      <c r="E31" s="127">
        <v>8916.2099999999991</v>
      </c>
    </row>
    <row r="32" spans="1:5" s="97" customFormat="1" ht="14.25" x14ac:dyDescent="0.2">
      <c r="A32" s="129" t="s">
        <v>196</v>
      </c>
      <c r="B32" s="130"/>
      <c r="C32" s="130"/>
      <c r="D32" s="131"/>
      <c r="E32" s="130"/>
    </row>
    <row r="33" spans="1:5" x14ac:dyDescent="0.25">
      <c r="A33" s="124" t="s">
        <v>261</v>
      </c>
      <c r="B33" s="127" t="s">
        <v>229</v>
      </c>
      <c r="C33" s="127" t="s">
        <v>11</v>
      </c>
      <c r="D33" s="128">
        <f>E33</f>
        <v>27000</v>
      </c>
      <c r="E33" s="127">
        <v>27000</v>
      </c>
    </row>
    <row r="34" spans="1:5" x14ac:dyDescent="0.25">
      <c r="A34" s="124" t="s">
        <v>197</v>
      </c>
      <c r="B34" s="127" t="s">
        <v>229</v>
      </c>
      <c r="C34" s="127" t="s">
        <v>262</v>
      </c>
      <c r="D34" s="128">
        <f>E34</f>
        <v>7650</v>
      </c>
      <c r="E34" s="127">
        <v>7650</v>
      </c>
    </row>
    <row r="35" spans="1:5" s="97" customFormat="1" ht="28.5" x14ac:dyDescent="0.2">
      <c r="A35" s="129" t="s">
        <v>263</v>
      </c>
      <c r="B35" s="130"/>
      <c r="C35" s="130"/>
      <c r="D35" s="131"/>
      <c r="E35" s="130"/>
    </row>
    <row r="36" spans="1:5" ht="30" x14ac:dyDescent="0.25">
      <c r="A36" s="124" t="s">
        <v>143</v>
      </c>
      <c r="B36" s="127">
        <v>0.10299999999999999</v>
      </c>
      <c r="C36" s="127" t="s">
        <v>144</v>
      </c>
      <c r="D36" s="128">
        <f t="shared" si="0"/>
        <v>21626.893203883497</v>
      </c>
      <c r="E36" s="127">
        <v>2227.5700000000002</v>
      </c>
    </row>
    <row r="37" spans="1:5" ht="30" x14ac:dyDescent="0.25">
      <c r="A37" s="124" t="s">
        <v>264</v>
      </c>
      <c r="B37" s="127">
        <v>1</v>
      </c>
      <c r="C37" s="127" t="s">
        <v>13</v>
      </c>
      <c r="D37" s="128">
        <f t="shared" si="0"/>
        <v>303.61</v>
      </c>
      <c r="E37" s="127">
        <v>303.61</v>
      </c>
    </row>
    <row r="38" spans="1:5" ht="30" x14ac:dyDescent="0.25">
      <c r="A38" s="124" t="s">
        <v>265</v>
      </c>
      <c r="B38" s="127">
        <v>2.3E-2</v>
      </c>
      <c r="C38" s="127" t="s">
        <v>15</v>
      </c>
      <c r="D38" s="128">
        <f t="shared" si="0"/>
        <v>48853.043478260865</v>
      </c>
      <c r="E38" s="127">
        <v>1123.6199999999999</v>
      </c>
    </row>
    <row r="39" spans="1:5" ht="30" x14ac:dyDescent="0.25">
      <c r="A39" s="124" t="s">
        <v>266</v>
      </c>
      <c r="B39" s="127">
        <v>1</v>
      </c>
      <c r="C39" s="127" t="s">
        <v>13</v>
      </c>
      <c r="D39" s="128">
        <f t="shared" si="0"/>
        <v>600.71</v>
      </c>
      <c r="E39" s="127">
        <v>600.71</v>
      </c>
    </row>
    <row r="40" spans="1:5" x14ac:dyDescent="0.25">
      <c r="A40" s="124" t="s">
        <v>73</v>
      </c>
      <c r="B40" s="127">
        <v>1</v>
      </c>
      <c r="C40" s="127" t="s">
        <v>74</v>
      </c>
      <c r="D40" s="128">
        <f t="shared" si="0"/>
        <v>91.38</v>
      </c>
      <c r="E40" s="127">
        <v>91.38</v>
      </c>
    </row>
    <row r="41" spans="1:5" ht="30" x14ac:dyDescent="0.25">
      <c r="A41" s="124" t="s">
        <v>267</v>
      </c>
      <c r="B41" s="127">
        <v>1</v>
      </c>
      <c r="C41" s="127" t="s">
        <v>268</v>
      </c>
      <c r="D41" s="128">
        <f t="shared" si="0"/>
        <v>551.32000000000005</v>
      </c>
      <c r="E41" s="127">
        <v>551.32000000000005</v>
      </c>
    </row>
    <row r="42" spans="1:5" ht="30" x14ac:dyDescent="0.25">
      <c r="A42" s="124" t="s">
        <v>269</v>
      </c>
      <c r="B42" s="127">
        <v>0.1</v>
      </c>
      <c r="C42" s="127" t="s">
        <v>16</v>
      </c>
      <c r="D42" s="128">
        <f t="shared" si="0"/>
        <v>3642.3</v>
      </c>
      <c r="E42" s="127">
        <v>364.23</v>
      </c>
    </row>
    <row r="43" spans="1:5" ht="30" x14ac:dyDescent="0.25">
      <c r="A43" s="124" t="s">
        <v>270</v>
      </c>
      <c r="B43" s="127">
        <v>0.1</v>
      </c>
      <c r="C43" s="127" t="s">
        <v>16</v>
      </c>
      <c r="D43" s="128">
        <f t="shared" si="0"/>
        <v>1791.3</v>
      </c>
      <c r="E43" s="127">
        <v>179.13</v>
      </c>
    </row>
    <row r="44" spans="1:5" x14ac:dyDescent="0.25">
      <c r="A44" s="124" t="s">
        <v>70</v>
      </c>
      <c r="B44" s="127">
        <v>0.09</v>
      </c>
      <c r="C44" s="127" t="s">
        <v>71</v>
      </c>
      <c r="D44" s="128">
        <f t="shared" si="0"/>
        <v>27077.555555555558</v>
      </c>
      <c r="E44" s="127">
        <v>2436.98</v>
      </c>
    </row>
    <row r="45" spans="1:5" ht="30" x14ac:dyDescent="0.25">
      <c r="A45" s="124" t="s">
        <v>56</v>
      </c>
      <c r="B45" s="127">
        <v>1.8049999999999999</v>
      </c>
      <c r="C45" s="127" t="s">
        <v>16</v>
      </c>
      <c r="D45" s="128">
        <f t="shared" si="0"/>
        <v>1821.2243767313021</v>
      </c>
      <c r="E45" s="127">
        <v>3287.31</v>
      </c>
    </row>
    <row r="46" spans="1:5" ht="30" x14ac:dyDescent="0.25">
      <c r="A46" s="124" t="s">
        <v>58</v>
      </c>
      <c r="B46" s="127">
        <v>1</v>
      </c>
      <c r="C46" s="127" t="s">
        <v>14</v>
      </c>
      <c r="D46" s="128">
        <f t="shared" si="0"/>
        <v>549.39</v>
      </c>
      <c r="E46" s="127">
        <v>549.39</v>
      </c>
    </row>
    <row r="47" spans="1:5" x14ac:dyDescent="0.25">
      <c r="A47" s="124" t="s">
        <v>85</v>
      </c>
      <c r="B47" s="127">
        <v>0.57999999999999996</v>
      </c>
      <c r="C47" s="127" t="s">
        <v>15</v>
      </c>
      <c r="D47" s="128">
        <f t="shared" si="0"/>
        <v>15692.5</v>
      </c>
      <c r="E47" s="127">
        <v>9101.65</v>
      </c>
    </row>
    <row r="48" spans="1:5" ht="30" x14ac:dyDescent="0.25">
      <c r="A48" s="124" t="s">
        <v>59</v>
      </c>
      <c r="B48" s="127">
        <v>5</v>
      </c>
      <c r="C48" s="127" t="s">
        <v>18</v>
      </c>
      <c r="D48" s="128">
        <f t="shared" si="0"/>
        <v>225.92800000000003</v>
      </c>
      <c r="E48" s="127">
        <v>1129.6400000000001</v>
      </c>
    </row>
    <row r="49" spans="1:5" x14ac:dyDescent="0.25">
      <c r="A49" s="124" t="s">
        <v>75</v>
      </c>
      <c r="B49" s="127">
        <v>1</v>
      </c>
      <c r="C49" s="127" t="s">
        <v>74</v>
      </c>
      <c r="D49" s="128">
        <f t="shared" si="0"/>
        <v>73.400000000000006</v>
      </c>
      <c r="E49" s="127">
        <v>73.400000000000006</v>
      </c>
    </row>
    <row r="50" spans="1:5" x14ac:dyDescent="0.25">
      <c r="A50" s="124" t="s">
        <v>271</v>
      </c>
      <c r="B50" s="127">
        <v>1</v>
      </c>
      <c r="C50" s="127" t="s">
        <v>99</v>
      </c>
      <c r="D50" s="128">
        <f t="shared" si="0"/>
        <v>354.77</v>
      </c>
      <c r="E50" s="127">
        <v>354.77</v>
      </c>
    </row>
    <row r="51" spans="1:5" x14ac:dyDescent="0.25">
      <c r="A51" s="124" t="s">
        <v>272</v>
      </c>
      <c r="B51" s="127">
        <v>1</v>
      </c>
      <c r="C51" s="127" t="s">
        <v>13</v>
      </c>
      <c r="D51" s="128">
        <f t="shared" si="0"/>
        <v>7177.46</v>
      </c>
      <c r="E51" s="127">
        <v>7177.46</v>
      </c>
    </row>
    <row r="52" spans="1:5" ht="30" x14ac:dyDescent="0.25">
      <c r="A52" s="124" t="s">
        <v>273</v>
      </c>
      <c r="B52" s="127" t="s">
        <v>229</v>
      </c>
      <c r="C52" s="127" t="s">
        <v>11</v>
      </c>
      <c r="D52" s="128">
        <f>E52</f>
        <v>10120</v>
      </c>
      <c r="E52" s="127">
        <v>10120</v>
      </c>
    </row>
    <row r="53" spans="1:5" x14ac:dyDescent="0.25">
      <c r="A53" s="124" t="s">
        <v>79</v>
      </c>
      <c r="B53" s="127">
        <v>10359</v>
      </c>
      <c r="C53" s="127" t="s">
        <v>80</v>
      </c>
      <c r="D53" s="128">
        <v>1.2219432377642629</v>
      </c>
      <c r="E53" s="127">
        <v>12658.11</v>
      </c>
    </row>
    <row r="54" spans="1:5" x14ac:dyDescent="0.25">
      <c r="A54" s="124" t="s">
        <v>274</v>
      </c>
      <c r="B54" s="127">
        <v>1</v>
      </c>
      <c r="C54" s="127" t="s">
        <v>74</v>
      </c>
      <c r="D54" s="128">
        <f t="shared" si="0"/>
        <v>1679.59</v>
      </c>
      <c r="E54" s="127">
        <v>1679.59</v>
      </c>
    </row>
    <row r="55" spans="1:5" ht="30" x14ac:dyDescent="0.25">
      <c r="A55" s="124" t="s">
        <v>250</v>
      </c>
      <c r="B55" s="127">
        <v>6</v>
      </c>
      <c r="C55" s="127" t="s">
        <v>116</v>
      </c>
      <c r="D55" s="128">
        <f t="shared" si="0"/>
        <v>1267.1383333333333</v>
      </c>
      <c r="E55" s="127">
        <v>7602.83</v>
      </c>
    </row>
    <row r="56" spans="1:5" ht="30" x14ac:dyDescent="0.25">
      <c r="A56" s="124" t="s">
        <v>202</v>
      </c>
      <c r="B56" s="127">
        <v>1</v>
      </c>
      <c r="C56" s="127" t="s">
        <v>19</v>
      </c>
      <c r="D56" s="128">
        <f t="shared" si="0"/>
        <v>1295.32</v>
      </c>
      <c r="E56" s="127">
        <v>1295.32</v>
      </c>
    </row>
    <row r="57" spans="1:5" ht="30" x14ac:dyDescent="0.25">
      <c r="A57" s="124" t="s">
        <v>275</v>
      </c>
      <c r="B57" s="127">
        <v>1</v>
      </c>
      <c r="C57" s="127" t="s">
        <v>19</v>
      </c>
      <c r="D57" s="128">
        <f t="shared" si="0"/>
        <v>604.44000000000005</v>
      </c>
      <c r="E57" s="127">
        <v>604.44000000000005</v>
      </c>
    </row>
    <row r="58" spans="1:5" x14ac:dyDescent="0.25">
      <c r="A58" s="124" t="s">
        <v>62</v>
      </c>
      <c r="B58" s="127">
        <v>36</v>
      </c>
      <c r="C58" s="127" t="s">
        <v>19</v>
      </c>
      <c r="D58" s="128">
        <f t="shared" si="0"/>
        <v>271.23972222222221</v>
      </c>
      <c r="E58" s="127">
        <v>9764.6299999999992</v>
      </c>
    </row>
    <row r="59" spans="1:5" ht="30" x14ac:dyDescent="0.25">
      <c r="A59" s="124" t="s">
        <v>98</v>
      </c>
      <c r="B59" s="127">
        <v>1</v>
      </c>
      <c r="C59" s="127" t="s">
        <v>99</v>
      </c>
      <c r="D59" s="128">
        <f t="shared" si="0"/>
        <v>75.92</v>
      </c>
      <c r="E59" s="127">
        <v>75.92</v>
      </c>
    </row>
    <row r="60" spans="1:5" s="97" customFormat="1" ht="28.5" x14ac:dyDescent="0.2">
      <c r="A60" s="129" t="s">
        <v>276</v>
      </c>
      <c r="B60" s="130"/>
      <c r="C60" s="130"/>
      <c r="D60" s="131"/>
      <c r="E60" s="130"/>
    </row>
    <row r="61" spans="1:5" ht="30" x14ac:dyDescent="0.25">
      <c r="A61" s="124" t="s">
        <v>277</v>
      </c>
      <c r="B61" s="127">
        <v>3</v>
      </c>
      <c r="C61" s="127" t="s">
        <v>13</v>
      </c>
      <c r="D61" s="128">
        <f t="shared" si="0"/>
        <v>227.44666666666669</v>
      </c>
      <c r="E61" s="127">
        <v>682.34</v>
      </c>
    </row>
    <row r="62" spans="1:5" ht="30" x14ac:dyDescent="0.25">
      <c r="A62" s="124" t="s">
        <v>278</v>
      </c>
      <c r="B62" s="127">
        <v>5.0000000000000001E-3</v>
      </c>
      <c r="C62" s="127" t="s">
        <v>15</v>
      </c>
      <c r="D62" s="128">
        <f t="shared" si="0"/>
        <v>25236</v>
      </c>
      <c r="E62" s="127">
        <v>126.18</v>
      </c>
    </row>
    <row r="63" spans="1:5" x14ac:dyDescent="0.25">
      <c r="A63" s="124" t="s">
        <v>279</v>
      </c>
      <c r="B63" s="127">
        <v>3.1E-2</v>
      </c>
      <c r="C63" s="127" t="s">
        <v>101</v>
      </c>
      <c r="D63" s="128">
        <f t="shared" si="0"/>
        <v>53856.129032258061</v>
      </c>
      <c r="E63" s="127">
        <v>1669.54</v>
      </c>
    </row>
    <row r="64" spans="1:5" x14ac:dyDescent="0.25">
      <c r="A64" s="124" t="s">
        <v>280</v>
      </c>
      <c r="B64" s="127">
        <v>1.05</v>
      </c>
      <c r="C64" s="127" t="s">
        <v>12</v>
      </c>
      <c r="D64" s="128">
        <f t="shared" si="0"/>
        <v>2582.9714285714285</v>
      </c>
      <c r="E64" s="127">
        <v>2712.12</v>
      </c>
    </row>
    <row r="65" spans="1:5" ht="30" x14ac:dyDescent="0.25">
      <c r="A65" s="124" t="s">
        <v>281</v>
      </c>
      <c r="B65" s="127">
        <v>2.52</v>
      </c>
      <c r="C65" s="127" t="s">
        <v>12</v>
      </c>
      <c r="D65" s="128">
        <f t="shared" si="0"/>
        <v>361.49206349206349</v>
      </c>
      <c r="E65" s="127">
        <v>910.96</v>
      </c>
    </row>
    <row r="66" spans="1:5" ht="30" x14ac:dyDescent="0.25">
      <c r="A66" s="124" t="s">
        <v>282</v>
      </c>
      <c r="B66" s="127">
        <v>3.0000000000000001E-3</v>
      </c>
      <c r="C66" s="127" t="s">
        <v>101</v>
      </c>
      <c r="D66" s="128">
        <f t="shared" si="0"/>
        <v>166960</v>
      </c>
      <c r="E66" s="127">
        <v>500.88</v>
      </c>
    </row>
    <row r="67" spans="1:5" x14ac:dyDescent="0.25">
      <c r="A67" s="124" t="s">
        <v>283</v>
      </c>
      <c r="B67" s="127">
        <v>0.08</v>
      </c>
      <c r="C67" s="127" t="s">
        <v>114</v>
      </c>
      <c r="D67" s="128">
        <f t="shared" si="0"/>
        <v>22233</v>
      </c>
      <c r="E67" s="127">
        <v>1778.64</v>
      </c>
    </row>
    <row r="68" spans="1:5" ht="30" x14ac:dyDescent="0.25">
      <c r="A68" s="124" t="s">
        <v>284</v>
      </c>
      <c r="B68" s="127">
        <v>5</v>
      </c>
      <c r="C68" s="127" t="s">
        <v>285</v>
      </c>
      <c r="D68" s="128">
        <f t="shared" si="0"/>
        <v>382.71</v>
      </c>
      <c r="E68" s="127">
        <v>1913.55</v>
      </c>
    </row>
    <row r="69" spans="1:5" x14ac:dyDescent="0.25">
      <c r="A69" s="124" t="s">
        <v>138</v>
      </c>
      <c r="B69" s="127">
        <v>0.01</v>
      </c>
      <c r="C69" s="127" t="s">
        <v>71</v>
      </c>
      <c r="D69" s="128">
        <f t="shared" si="0"/>
        <v>27987</v>
      </c>
      <c r="E69" s="127">
        <v>279.87</v>
      </c>
    </row>
    <row r="70" spans="1:5" ht="30" x14ac:dyDescent="0.25">
      <c r="A70" s="124" t="s">
        <v>63</v>
      </c>
      <c r="B70" s="127">
        <v>0.90500000000000003</v>
      </c>
      <c r="C70" s="127" t="s">
        <v>16</v>
      </c>
      <c r="D70" s="128">
        <f t="shared" si="0"/>
        <v>1814.1657458563534</v>
      </c>
      <c r="E70" s="127">
        <v>1641.82</v>
      </c>
    </row>
    <row r="71" spans="1:5" ht="30" x14ac:dyDescent="0.25">
      <c r="A71" s="124" t="s">
        <v>117</v>
      </c>
      <c r="B71" s="127">
        <v>1.5649999999999999</v>
      </c>
      <c r="C71" s="127" t="s">
        <v>16</v>
      </c>
      <c r="D71" s="128">
        <f t="shared" si="0"/>
        <v>1834.3450479233227</v>
      </c>
      <c r="E71" s="127">
        <v>2870.75</v>
      </c>
    </row>
    <row r="72" spans="1:5" x14ac:dyDescent="0.25">
      <c r="A72" s="124" t="s">
        <v>286</v>
      </c>
      <c r="B72" s="127">
        <v>0.3</v>
      </c>
      <c r="C72" s="127" t="s">
        <v>116</v>
      </c>
      <c r="D72" s="128">
        <f t="shared" si="0"/>
        <v>3048.1</v>
      </c>
      <c r="E72" s="127">
        <v>914.43</v>
      </c>
    </row>
    <row r="73" spans="1:5" ht="30" x14ac:dyDescent="0.25">
      <c r="A73" s="124" t="s">
        <v>208</v>
      </c>
      <c r="B73" s="127" t="s">
        <v>302</v>
      </c>
      <c r="C73" s="127" t="s">
        <v>16</v>
      </c>
      <c r="D73" s="128">
        <f>E73</f>
        <v>6346.47</v>
      </c>
      <c r="E73" s="127">
        <v>6346.47</v>
      </c>
    </row>
    <row r="74" spans="1:5" x14ac:dyDescent="0.25">
      <c r="A74" s="124" t="s">
        <v>287</v>
      </c>
      <c r="B74" s="127">
        <v>7</v>
      </c>
      <c r="C74" s="127" t="s">
        <v>13</v>
      </c>
      <c r="D74" s="128">
        <f t="shared" si="0"/>
        <v>885.3485714285714</v>
      </c>
      <c r="E74" s="127">
        <v>6197.44</v>
      </c>
    </row>
    <row r="75" spans="1:5" x14ac:dyDescent="0.25">
      <c r="A75" s="124" t="s">
        <v>288</v>
      </c>
      <c r="B75" s="127">
        <v>1</v>
      </c>
      <c r="C75" s="127" t="s">
        <v>13</v>
      </c>
      <c r="D75" s="128">
        <f t="shared" si="0"/>
        <v>935.7</v>
      </c>
      <c r="E75" s="127">
        <v>935.7</v>
      </c>
    </row>
    <row r="76" spans="1:5" x14ac:dyDescent="0.25">
      <c r="A76" s="124" t="s">
        <v>289</v>
      </c>
      <c r="B76" s="127">
        <v>20</v>
      </c>
      <c r="C76" s="127" t="s">
        <v>290</v>
      </c>
      <c r="D76" s="128">
        <f t="shared" si="0"/>
        <v>239.53249999999997</v>
      </c>
      <c r="E76" s="127">
        <v>4790.6499999999996</v>
      </c>
    </row>
    <row r="77" spans="1:5" ht="30" x14ac:dyDescent="0.25">
      <c r="A77" s="124" t="s">
        <v>209</v>
      </c>
      <c r="B77" s="127">
        <v>0.4</v>
      </c>
      <c r="C77" s="127" t="s">
        <v>16</v>
      </c>
      <c r="D77" s="128">
        <f t="shared" si="0"/>
        <v>1964.4749999999999</v>
      </c>
      <c r="E77" s="127">
        <v>785.79</v>
      </c>
    </row>
    <row r="78" spans="1:5" x14ac:dyDescent="0.25">
      <c r="A78" s="124" t="s">
        <v>210</v>
      </c>
      <c r="B78" s="127">
        <v>0.06</v>
      </c>
      <c r="C78" s="127" t="s">
        <v>16</v>
      </c>
      <c r="D78" s="128">
        <f t="shared" si="0"/>
        <v>1958.6666666666667</v>
      </c>
      <c r="E78" s="127">
        <v>117.52</v>
      </c>
    </row>
    <row r="79" spans="1:5" x14ac:dyDescent="0.25">
      <c r="A79" s="124" t="s">
        <v>211</v>
      </c>
      <c r="B79" s="127">
        <v>1.4999999999999999E-2</v>
      </c>
      <c r="C79" s="127" t="s">
        <v>15</v>
      </c>
      <c r="D79" s="128">
        <f t="shared" si="0"/>
        <v>11787.333333333334</v>
      </c>
      <c r="E79" s="127">
        <v>176.81</v>
      </c>
    </row>
    <row r="80" spans="1:5" x14ac:dyDescent="0.25">
      <c r="A80" s="124" t="s">
        <v>291</v>
      </c>
      <c r="B80" s="127">
        <v>0.06</v>
      </c>
      <c r="C80" s="127" t="s">
        <v>114</v>
      </c>
      <c r="D80" s="128">
        <f t="shared" si="0"/>
        <v>22482.666666666668</v>
      </c>
      <c r="E80" s="127">
        <v>1348.96</v>
      </c>
    </row>
    <row r="81" spans="1:5" x14ac:dyDescent="0.25">
      <c r="A81" s="124" t="s">
        <v>292</v>
      </c>
      <c r="B81" s="127">
        <v>0.06</v>
      </c>
      <c r="C81" s="127" t="s">
        <v>17</v>
      </c>
      <c r="D81" s="128">
        <f t="shared" si="0"/>
        <v>19130.166666666668</v>
      </c>
      <c r="E81" s="127">
        <v>1147.81</v>
      </c>
    </row>
    <row r="82" spans="1:5" x14ac:dyDescent="0.25">
      <c r="A82" s="124" t="s">
        <v>293</v>
      </c>
      <c r="B82" s="127">
        <v>0.02</v>
      </c>
      <c r="C82" s="127" t="s">
        <v>17</v>
      </c>
      <c r="D82" s="128">
        <f t="shared" ref="D82" si="2">E82/B82</f>
        <v>31622.5</v>
      </c>
      <c r="E82" s="127">
        <v>632.45000000000005</v>
      </c>
    </row>
    <row r="83" spans="1:5" s="97" customFormat="1" ht="28.5" x14ac:dyDescent="0.2">
      <c r="A83" s="129" t="s">
        <v>76</v>
      </c>
      <c r="B83" s="130"/>
      <c r="C83" s="130"/>
      <c r="D83" s="131"/>
      <c r="E83" s="130"/>
    </row>
    <row r="84" spans="1:5" ht="30" x14ac:dyDescent="0.25">
      <c r="A84" s="124" t="s">
        <v>77</v>
      </c>
      <c r="B84" s="127" t="s">
        <v>229</v>
      </c>
      <c r="C84" s="127" t="s">
        <v>11</v>
      </c>
      <c r="D84" s="128">
        <f>E84</f>
        <v>8938.58</v>
      </c>
      <c r="E84" s="127">
        <v>8938.58</v>
      </c>
    </row>
    <row r="85" spans="1:5" s="97" customFormat="1" ht="14.25" x14ac:dyDescent="0.2">
      <c r="A85" s="129" t="s">
        <v>86</v>
      </c>
      <c r="B85" s="130"/>
      <c r="C85" s="130"/>
      <c r="D85" s="131"/>
      <c r="E85" s="130"/>
    </row>
    <row r="86" spans="1:5" x14ac:dyDescent="0.25">
      <c r="A86" s="124" t="s">
        <v>88</v>
      </c>
      <c r="B86" s="127" t="s">
        <v>229</v>
      </c>
      <c r="C86" s="127" t="s">
        <v>11</v>
      </c>
      <c r="D86" s="128">
        <f>E86</f>
        <v>21600</v>
      </c>
      <c r="E86" s="127">
        <v>21600</v>
      </c>
    </row>
    <row r="87" spans="1:5" s="97" customFormat="1" ht="28.5" x14ac:dyDescent="0.2">
      <c r="A87" s="129" t="s">
        <v>108</v>
      </c>
      <c r="B87" s="130"/>
      <c r="C87" s="130"/>
      <c r="D87" s="131"/>
      <c r="E87" s="130"/>
    </row>
    <row r="88" spans="1:5" x14ac:dyDescent="0.25">
      <c r="A88" s="124" t="s">
        <v>119</v>
      </c>
      <c r="B88" s="127" t="s">
        <v>22</v>
      </c>
      <c r="C88" s="127" t="s">
        <v>11</v>
      </c>
      <c r="D88" s="128">
        <f>E88</f>
        <v>1800</v>
      </c>
      <c r="E88" s="127">
        <v>1800</v>
      </c>
    </row>
    <row r="89" spans="1:5" s="97" customFormat="1" ht="14.25" x14ac:dyDescent="0.2">
      <c r="A89" s="129" t="s">
        <v>294</v>
      </c>
      <c r="B89" s="130"/>
      <c r="C89" s="130"/>
      <c r="D89" s="131"/>
      <c r="E89" s="130"/>
    </row>
    <row r="90" spans="1:5" ht="30" x14ac:dyDescent="0.25">
      <c r="A90" s="124" t="s">
        <v>251</v>
      </c>
      <c r="B90" s="127" t="s">
        <v>230</v>
      </c>
      <c r="C90" s="127" t="s">
        <v>20</v>
      </c>
      <c r="D90" s="128">
        <f>E90</f>
        <v>26171.73</v>
      </c>
      <c r="E90" s="127">
        <v>26171.73</v>
      </c>
    </row>
    <row r="91" spans="1:5" x14ac:dyDescent="0.25">
      <c r="A91" s="124" t="s">
        <v>295</v>
      </c>
      <c r="B91" s="127" t="s">
        <v>230</v>
      </c>
      <c r="C91" s="127" t="s">
        <v>13</v>
      </c>
      <c r="D91" s="128">
        <f>E91</f>
        <v>25565.69</v>
      </c>
      <c r="E91" s="127">
        <v>25565.69</v>
      </c>
    </row>
    <row r="92" spans="1:5" s="1" customFormat="1" ht="14.25" x14ac:dyDescent="0.2">
      <c r="A92" s="38" t="s">
        <v>10</v>
      </c>
      <c r="B92" s="39"/>
      <c r="C92" s="39"/>
      <c r="D92" s="40"/>
      <c r="E92" s="41"/>
    </row>
    <row r="93" spans="1:5" s="1" customFormat="1" x14ac:dyDescent="0.2">
      <c r="A93" s="42" t="s">
        <v>67</v>
      </c>
      <c r="B93" s="43" t="s">
        <v>21</v>
      </c>
      <c r="C93" s="43" t="s">
        <v>11</v>
      </c>
      <c r="D93" s="44">
        <f>E93</f>
        <v>41083.014000000017</v>
      </c>
      <c r="E93" s="45">
        <f>SUM(E16:E91)*10%</f>
        <v>41083.014000000017</v>
      </c>
    </row>
    <row r="94" spans="1:5" s="97" customFormat="1" ht="14.25" x14ac:dyDescent="0.2">
      <c r="A94" s="132" t="s">
        <v>24</v>
      </c>
      <c r="B94" s="133"/>
      <c r="C94" s="133"/>
      <c r="D94" s="134"/>
      <c r="E94" s="133">
        <f>SUM(E17:E93)</f>
        <v>451913.15400000016</v>
      </c>
    </row>
    <row r="97" spans="1:5" ht="39.75" customHeight="1" x14ac:dyDescent="0.25">
      <c r="A97" s="222" t="s">
        <v>309</v>
      </c>
      <c r="B97" s="222"/>
      <c r="C97" s="222"/>
      <c r="D97" s="222"/>
      <c r="E97" s="222"/>
    </row>
    <row r="98" spans="1:5" ht="27.75" customHeight="1" x14ac:dyDescent="0.25">
      <c r="A98" s="222" t="s">
        <v>296</v>
      </c>
      <c r="B98" s="222"/>
      <c r="C98" s="222"/>
      <c r="D98" s="222"/>
      <c r="E98" s="222"/>
    </row>
    <row r="99" spans="1:5" ht="24" customHeight="1" x14ac:dyDescent="0.25">
      <c r="A99" s="222" t="s">
        <v>297</v>
      </c>
      <c r="B99" s="222"/>
      <c r="C99" s="222"/>
      <c r="D99" s="222"/>
      <c r="E99" s="222"/>
    </row>
    <row r="100" spans="1:5" ht="30.75" customHeight="1" x14ac:dyDescent="0.25">
      <c r="A100" s="222" t="s">
        <v>298</v>
      </c>
      <c r="B100" s="222"/>
      <c r="C100" s="222"/>
      <c r="D100" s="222"/>
      <c r="E100" s="222"/>
    </row>
    <row r="102" spans="1:5" ht="24.75" customHeight="1" x14ac:dyDescent="0.25"/>
    <row r="103" spans="1:5" ht="18.75" customHeight="1" x14ac:dyDescent="0.25">
      <c r="A103" s="119" t="s">
        <v>299</v>
      </c>
    </row>
    <row r="104" spans="1:5" ht="15.75" customHeight="1" x14ac:dyDescent="0.25">
      <c r="A104" s="120" t="s">
        <v>308</v>
      </c>
    </row>
    <row r="105" spans="1:5" ht="10.5" customHeight="1" x14ac:dyDescent="0.25">
      <c r="B105" s="121"/>
      <c r="D105" s="121" t="s">
        <v>26</v>
      </c>
    </row>
    <row r="107" spans="1:5" x14ac:dyDescent="0.25">
      <c r="A107" s="119" t="s">
        <v>300</v>
      </c>
    </row>
    <row r="108" spans="1:5" ht="10.5" customHeight="1" x14ac:dyDescent="0.25">
      <c r="B108" s="121"/>
      <c r="D108" s="121" t="s">
        <v>26</v>
      </c>
    </row>
    <row r="109" spans="1:5" ht="11.25" customHeight="1" x14ac:dyDescent="0.25"/>
  </sheetData>
  <mergeCells count="10">
    <mergeCell ref="A98:E98"/>
    <mergeCell ref="A99:E99"/>
    <mergeCell ref="A100:E100"/>
    <mergeCell ref="A97:E97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10" zoomScaleNormal="100" workbookViewId="0">
      <selection activeCell="A10" sqref="A1:XFD1048576"/>
    </sheetView>
  </sheetViews>
  <sheetFormatPr defaultColWidth="9.140625" defaultRowHeight="15" x14ac:dyDescent="0.25"/>
  <cols>
    <col min="1" max="1" width="12.5703125" style="86" customWidth="1"/>
    <col min="2" max="2" width="14.5703125" style="86" customWidth="1"/>
    <col min="3" max="3" width="19.5703125" style="86" customWidth="1"/>
    <col min="4" max="4" width="14.42578125" style="86" customWidth="1"/>
    <col min="5" max="5" width="18.28515625" style="86" customWidth="1"/>
    <col min="6" max="6" width="16.28515625" style="86" customWidth="1"/>
    <col min="7" max="16384" width="9.140625" style="86"/>
  </cols>
  <sheetData>
    <row r="1" spans="1:19" s="57" customFormat="1" ht="35.25" customHeight="1" x14ac:dyDescent="0.3">
      <c r="A1" s="199" t="s">
        <v>310</v>
      </c>
      <c r="B1" s="199"/>
      <c r="C1" s="199"/>
      <c r="D1" s="199"/>
      <c r="E1" s="199"/>
      <c r="F1" s="199"/>
    </row>
    <row r="2" spans="1:19" s="57" customFormat="1" x14ac:dyDescent="0.25">
      <c r="A2" s="58"/>
      <c r="B2" s="58"/>
      <c r="C2" s="58"/>
      <c r="D2" s="58"/>
      <c r="E2" s="58"/>
      <c r="F2" s="58"/>
    </row>
    <row r="3" spans="1:19" s="57" customFormat="1" ht="19.5" customHeight="1" x14ac:dyDescent="0.25">
      <c r="A3" s="59" t="s">
        <v>311</v>
      </c>
      <c r="B3" s="59"/>
      <c r="C3" s="59"/>
      <c r="D3" s="59"/>
      <c r="E3" s="59"/>
      <c r="F3" s="60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</row>
    <row r="4" spans="1:19" s="57" customFormat="1" ht="19.5" customHeight="1" x14ac:dyDescent="0.25">
      <c r="A4" s="59"/>
      <c r="B4" s="59"/>
      <c r="C4" s="59"/>
      <c r="D4" s="59"/>
      <c r="E4" s="59"/>
      <c r="F4" s="60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</row>
    <row r="5" spans="1:19" s="57" customFormat="1" ht="36.75" customHeight="1" x14ac:dyDescent="0.25">
      <c r="A5" s="200" t="s">
        <v>159</v>
      </c>
      <c r="B5" s="200"/>
      <c r="C5" s="200"/>
      <c r="D5" s="200"/>
      <c r="E5" s="200"/>
      <c r="F5" s="200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</row>
    <row r="6" spans="1:19" s="71" customFormat="1" ht="27.75" customHeight="1" x14ac:dyDescent="0.25">
      <c r="A6" s="102" t="s">
        <v>160</v>
      </c>
      <c r="B6" s="102">
        <v>5</v>
      </c>
      <c r="C6" s="102" t="s">
        <v>161</v>
      </c>
      <c r="D6" s="116">
        <v>2947.5</v>
      </c>
      <c r="E6" s="102" t="s">
        <v>162</v>
      </c>
      <c r="F6" s="104">
        <v>961.9</v>
      </c>
      <c r="G6" s="62"/>
      <c r="H6" s="64"/>
      <c r="I6" s="65"/>
      <c r="J6" s="66"/>
      <c r="K6" s="136"/>
      <c r="L6" s="68"/>
      <c r="M6" s="68"/>
      <c r="N6" s="68"/>
      <c r="O6" s="68"/>
      <c r="P6" s="69"/>
      <c r="Q6" s="201"/>
      <c r="R6" s="202"/>
      <c r="S6" s="70"/>
    </row>
    <row r="7" spans="1:19" s="73" customFormat="1" ht="32.25" customHeight="1" x14ac:dyDescent="0.25">
      <c r="A7" s="102" t="s">
        <v>163</v>
      </c>
      <c r="B7" s="102">
        <v>3</v>
      </c>
      <c r="C7" s="102" t="s">
        <v>164</v>
      </c>
      <c r="D7" s="116">
        <v>0</v>
      </c>
      <c r="E7" s="102" t="s">
        <v>165</v>
      </c>
      <c r="F7" s="104">
        <v>657.9</v>
      </c>
      <c r="G7" s="62"/>
      <c r="H7" s="64"/>
      <c r="I7" s="65"/>
      <c r="J7" s="66"/>
      <c r="K7" s="136"/>
      <c r="L7" s="68"/>
      <c r="M7" s="68"/>
      <c r="N7" s="68"/>
      <c r="O7" s="68"/>
      <c r="P7" s="69"/>
      <c r="Q7" s="201"/>
      <c r="R7" s="203"/>
      <c r="S7" s="72"/>
    </row>
    <row r="8" spans="1:19" s="73" customFormat="1" ht="50.25" customHeight="1" x14ac:dyDescent="0.25">
      <c r="A8" s="102" t="s">
        <v>166</v>
      </c>
      <c r="B8" s="102">
        <v>60</v>
      </c>
      <c r="C8" s="102" t="s">
        <v>167</v>
      </c>
      <c r="D8" s="104">
        <v>247.6</v>
      </c>
      <c r="E8" s="102" t="s">
        <v>168</v>
      </c>
      <c r="F8" s="104">
        <v>660.6</v>
      </c>
      <c r="G8" s="62"/>
      <c r="H8" s="64"/>
      <c r="I8" s="65"/>
      <c r="J8" s="66"/>
      <c r="K8" s="136"/>
      <c r="L8" s="68"/>
      <c r="M8" s="68"/>
      <c r="N8" s="68"/>
      <c r="O8" s="68"/>
      <c r="P8" s="69"/>
      <c r="Q8" s="201"/>
      <c r="R8" s="202"/>
      <c r="S8" s="72"/>
    </row>
    <row r="9" spans="1:19" s="73" customFormat="1" ht="33.75" customHeight="1" x14ac:dyDescent="0.25">
      <c r="A9" s="63"/>
      <c r="B9" s="66"/>
      <c r="C9" s="63"/>
      <c r="D9" s="74"/>
      <c r="E9" s="66"/>
      <c r="F9" s="75"/>
      <c r="G9" s="62"/>
      <c r="H9" s="64"/>
      <c r="I9" s="65"/>
      <c r="J9" s="66"/>
      <c r="K9" s="136"/>
      <c r="L9" s="68"/>
      <c r="M9" s="68"/>
      <c r="N9" s="68"/>
      <c r="O9" s="68"/>
      <c r="P9" s="62"/>
      <c r="Q9" s="136"/>
      <c r="R9" s="137"/>
      <c r="S9" s="62"/>
    </row>
    <row r="10" spans="1:19" s="79" customFormat="1" ht="15" customHeight="1" thickBot="1" x14ac:dyDescent="0.3">
      <c r="A10" s="77"/>
      <c r="B10" s="77"/>
      <c r="C10" s="77"/>
      <c r="D10" s="77"/>
      <c r="E10" s="77"/>
      <c r="F10" s="135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s="79" customFormat="1" ht="30" customHeight="1" x14ac:dyDescent="0.25">
      <c r="A11" s="196" t="s">
        <v>169</v>
      </c>
      <c r="B11" s="197"/>
      <c r="C11" s="197"/>
      <c r="D11" s="197"/>
      <c r="E11" s="198"/>
      <c r="F11" s="80" t="s">
        <v>170</v>
      </c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</row>
    <row r="12" spans="1:19" s="110" customFormat="1" ht="30" customHeight="1" x14ac:dyDescent="0.25">
      <c r="A12" s="204" t="s">
        <v>172</v>
      </c>
      <c r="B12" s="205"/>
      <c r="C12" s="205"/>
      <c r="D12" s="205"/>
      <c r="E12" s="206"/>
      <c r="F12" s="108">
        <v>125259.33800000002</v>
      </c>
      <c r="G12" s="109"/>
    </row>
    <row r="13" spans="1:19" s="110" customFormat="1" ht="30" customHeight="1" x14ac:dyDescent="0.25">
      <c r="A13" s="204" t="s">
        <v>173</v>
      </c>
      <c r="B13" s="205"/>
      <c r="C13" s="205"/>
      <c r="D13" s="205"/>
      <c r="E13" s="206"/>
      <c r="F13" s="108">
        <v>104803.36000000034</v>
      </c>
    </row>
    <row r="14" spans="1:19" s="110" customFormat="1" ht="30" customHeight="1" x14ac:dyDescent="0.25">
      <c r="A14" s="204" t="s">
        <v>174</v>
      </c>
      <c r="B14" s="205"/>
      <c r="C14" s="205"/>
      <c r="D14" s="205"/>
      <c r="E14" s="206"/>
      <c r="F14" s="111">
        <f>SUM(F15:F17)</f>
        <v>473823.45</v>
      </c>
    </row>
    <row r="15" spans="1:19" s="79" customFormat="1" ht="27.75" customHeight="1" x14ac:dyDescent="0.25">
      <c r="A15" s="210" t="s">
        <v>175</v>
      </c>
      <c r="B15" s="211"/>
      <c r="C15" s="211"/>
      <c r="D15" s="211"/>
      <c r="E15" s="212"/>
      <c r="F15" s="82">
        <f>489490.38-24786.93+480</f>
        <v>465183.45</v>
      </c>
    </row>
    <row r="16" spans="1:19" s="79" customFormat="1" ht="0.75" hidden="1" customHeight="1" x14ac:dyDescent="0.25">
      <c r="A16" s="210" t="s">
        <v>176</v>
      </c>
      <c r="B16" s="211"/>
      <c r="C16" s="211"/>
      <c r="D16" s="211"/>
      <c r="E16" s="212"/>
      <c r="F16" s="82"/>
    </row>
    <row r="17" spans="1:19" s="79" customFormat="1" ht="30" customHeight="1" x14ac:dyDescent="0.25">
      <c r="A17" s="210" t="s">
        <v>177</v>
      </c>
      <c r="B17" s="211"/>
      <c r="C17" s="211"/>
      <c r="D17" s="211"/>
      <c r="E17" s="212"/>
      <c r="F17" s="82">
        <v>8640</v>
      </c>
    </row>
    <row r="18" spans="1:19" s="110" customFormat="1" ht="30" customHeight="1" x14ac:dyDescent="0.25">
      <c r="A18" s="204" t="s">
        <v>178</v>
      </c>
      <c r="B18" s="205"/>
      <c r="C18" s="205"/>
      <c r="D18" s="205"/>
      <c r="E18" s="206"/>
      <c r="F18" s="111">
        <f>SUM(F19:F22)</f>
        <v>461734.7</v>
      </c>
    </row>
    <row r="19" spans="1:19" s="79" customFormat="1" ht="29.25" customHeight="1" x14ac:dyDescent="0.25">
      <c r="A19" s="210" t="s">
        <v>175</v>
      </c>
      <c r="B19" s="211"/>
      <c r="C19" s="211"/>
      <c r="D19" s="211"/>
      <c r="E19" s="212"/>
      <c r="F19" s="82">
        <f>453358.7+480</f>
        <v>453838.7</v>
      </c>
    </row>
    <row r="20" spans="1:19" s="79" customFormat="1" ht="30" hidden="1" customHeight="1" x14ac:dyDescent="0.25">
      <c r="A20" s="210" t="s">
        <v>176</v>
      </c>
      <c r="B20" s="211"/>
      <c r="C20" s="211"/>
      <c r="D20" s="211"/>
      <c r="E20" s="212"/>
      <c r="F20" s="82"/>
    </row>
    <row r="21" spans="1:19" s="83" customFormat="1" ht="30" customHeight="1" x14ac:dyDescent="0.2">
      <c r="A21" s="210" t="s">
        <v>177</v>
      </c>
      <c r="B21" s="211"/>
      <c r="C21" s="211"/>
      <c r="D21" s="211"/>
      <c r="E21" s="212"/>
      <c r="F21" s="82">
        <v>7896</v>
      </c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</row>
    <row r="22" spans="1:19" s="83" customFormat="1" ht="30" hidden="1" customHeight="1" x14ac:dyDescent="0.2">
      <c r="A22" s="219" t="s">
        <v>303</v>
      </c>
      <c r="B22" s="220"/>
      <c r="C22" s="220"/>
      <c r="D22" s="220"/>
      <c r="E22" s="221"/>
      <c r="F22" s="82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</row>
    <row r="23" spans="1:19" s="112" customFormat="1" ht="30" customHeight="1" x14ac:dyDescent="0.25">
      <c r="A23" s="204" t="s">
        <v>179</v>
      </c>
      <c r="B23" s="205"/>
      <c r="C23" s="205"/>
      <c r="D23" s="205"/>
      <c r="E23" s="206"/>
      <c r="F23" s="111">
        <f>F12+F18</f>
        <v>586994.03800000006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2" customFormat="1" ht="30" customHeight="1" x14ac:dyDescent="0.25">
      <c r="A24" s="204" t="s">
        <v>180</v>
      </c>
      <c r="B24" s="205"/>
      <c r="C24" s="205"/>
      <c r="D24" s="205"/>
      <c r="E24" s="206"/>
      <c r="F24" s="111">
        <f>Лист1!E88</f>
        <v>402173.10100000002</v>
      </c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12" customFormat="1" ht="30" customHeight="1" x14ac:dyDescent="0.25">
      <c r="A25" s="204" t="s">
        <v>312</v>
      </c>
      <c r="B25" s="205"/>
      <c r="C25" s="205"/>
      <c r="D25" s="205"/>
      <c r="E25" s="206"/>
      <c r="F25" s="111">
        <f>F23-F24</f>
        <v>184820.93700000003</v>
      </c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s="112" customFormat="1" ht="30" customHeight="1" x14ac:dyDescent="0.25">
      <c r="A26" s="204" t="s">
        <v>182</v>
      </c>
      <c r="B26" s="205"/>
      <c r="C26" s="205"/>
      <c r="D26" s="205"/>
      <c r="E26" s="206"/>
      <c r="F26" s="108">
        <f>F13+F14-F18+F22</f>
        <v>116892.11000000028</v>
      </c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</row>
    <row r="27" spans="1:19" s="83" customFormat="1" ht="11.45" customHeight="1" x14ac:dyDescent="0.25">
      <c r="A27" s="84"/>
      <c r="B27" s="84"/>
      <c r="C27" s="84"/>
      <c r="D27" s="84"/>
      <c r="E27" s="84"/>
      <c r="F27" s="84"/>
    </row>
    <row r="28" spans="1:19" s="85" customFormat="1" ht="18" customHeight="1" x14ac:dyDescent="0.2">
      <c r="A28" s="213" t="s">
        <v>183</v>
      </c>
      <c r="B28" s="213"/>
      <c r="C28" s="213"/>
      <c r="D28" s="213"/>
    </row>
    <row r="29" spans="1:19" s="57" customFormat="1" ht="21.75" customHeight="1" x14ac:dyDescent="0.25">
      <c r="A29" s="214" t="s">
        <v>184</v>
      </c>
      <c r="B29" s="214"/>
      <c r="C29" s="214"/>
      <c r="D29" s="214"/>
    </row>
    <row r="30" spans="1:19" s="57" customFormat="1" ht="22.5" customHeight="1" x14ac:dyDescent="0.25">
      <c r="A30" s="213" t="s">
        <v>42</v>
      </c>
      <c r="B30" s="213"/>
      <c r="C30" s="213"/>
      <c r="D30" s="213"/>
    </row>
    <row r="31" spans="1:19" s="57" customFormat="1" ht="22.5" customHeight="1" x14ac:dyDescent="0.25">
      <c r="A31" s="213" t="s">
        <v>43</v>
      </c>
      <c r="B31" s="213"/>
      <c r="C31" s="213"/>
      <c r="D31" s="58"/>
    </row>
  </sheetData>
  <mergeCells count="25">
    <mergeCell ref="A29:D29"/>
    <mergeCell ref="A30:D30"/>
    <mergeCell ref="A31:C31"/>
    <mergeCell ref="A24:E24"/>
    <mergeCell ref="A25:E25"/>
    <mergeCell ref="A26:E26"/>
    <mergeCell ref="A28:D28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3"/>
  <sheetViews>
    <sheetView view="pageBreakPreview" topLeftCell="A15" zoomScaleNormal="100" zoomScaleSheetLayoutView="100" workbookViewId="0">
      <selection activeCell="A26" sqref="A26:E26"/>
    </sheetView>
  </sheetViews>
  <sheetFormatPr defaultRowHeight="15" x14ac:dyDescent="0.25"/>
  <cols>
    <col min="1" max="1" width="58.85546875" style="138" customWidth="1"/>
    <col min="2" max="2" width="13.85546875" style="138" customWidth="1"/>
    <col min="3" max="3" width="11.140625" style="138" customWidth="1"/>
    <col min="4" max="4" width="13" style="138" customWidth="1"/>
    <col min="5" max="5" width="14.7109375" style="138" customWidth="1"/>
    <col min="6" max="255" width="8.140625" style="138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38" customFormat="1" ht="23.25" customHeight="1" x14ac:dyDescent="0.25">
      <c r="A1" s="223"/>
      <c r="B1" s="223"/>
      <c r="C1" s="223"/>
      <c r="D1" s="223"/>
      <c r="E1" s="223"/>
    </row>
    <row r="2" spans="1:5" s="138" customFormat="1" x14ac:dyDescent="0.25">
      <c r="A2" s="223" t="s">
        <v>238</v>
      </c>
      <c r="B2" s="223"/>
      <c r="C2" s="223"/>
      <c r="D2" s="223"/>
      <c r="E2" s="223"/>
    </row>
    <row r="3" spans="1:5" s="138" customFormat="1" ht="15.75" customHeight="1" x14ac:dyDescent="0.25">
      <c r="B3" s="223" t="s">
        <v>306</v>
      </c>
      <c r="C3" s="223"/>
      <c r="D3" s="223"/>
      <c r="E3" s="223"/>
    </row>
    <row r="4" spans="1:5" s="138" customFormat="1" x14ac:dyDescent="0.25">
      <c r="A4" s="225" t="s">
        <v>239</v>
      </c>
      <c r="B4" s="225"/>
      <c r="C4" s="225"/>
      <c r="D4" s="225"/>
      <c r="E4" s="225"/>
    </row>
    <row r="5" spans="1:5" s="138" customFormat="1" x14ac:dyDescent="0.25">
      <c r="A5" s="225" t="s">
        <v>240</v>
      </c>
      <c r="B5" s="225"/>
      <c r="C5" s="225"/>
      <c r="D5" s="225"/>
      <c r="E5" s="225"/>
    </row>
    <row r="6" spans="1:5" s="138" customFormat="1" ht="26.25" customHeight="1" x14ac:dyDescent="0.25">
      <c r="A6" s="223" t="s">
        <v>241</v>
      </c>
      <c r="B6" s="223"/>
      <c r="C6" s="223"/>
      <c r="D6" s="223"/>
      <c r="E6" s="138" t="s">
        <v>313</v>
      </c>
    </row>
    <row r="7" spans="1:5" s="138" customFormat="1" x14ac:dyDescent="0.25">
      <c r="A7" s="223"/>
      <c r="B7" s="223"/>
      <c r="C7" s="223"/>
      <c r="D7" s="223"/>
      <c r="E7" s="223"/>
    </row>
    <row r="8" spans="1:5" s="138" customFormat="1" ht="28.5" customHeight="1" x14ac:dyDescent="0.25">
      <c r="A8" s="224" t="s">
        <v>307</v>
      </c>
      <c r="B8" s="224"/>
      <c r="C8" s="224"/>
      <c r="D8" s="224"/>
      <c r="E8" s="224"/>
    </row>
    <row r="9" spans="1:5" s="138" customFormat="1" ht="29.25" customHeight="1" x14ac:dyDescent="0.25">
      <c r="A9" s="224" t="s">
        <v>243</v>
      </c>
      <c r="B9" s="224"/>
      <c r="C9" s="224"/>
      <c r="D9" s="224"/>
      <c r="E9" s="224"/>
    </row>
    <row r="10" spans="1:5" s="138" customFormat="1" ht="30" customHeight="1" x14ac:dyDescent="0.25">
      <c r="A10" s="224" t="s">
        <v>244</v>
      </c>
      <c r="B10" s="224"/>
      <c r="C10" s="224"/>
      <c r="D10" s="224"/>
      <c r="E10" s="224"/>
    </row>
    <row r="11" spans="1:5" s="138" customFormat="1" ht="30" customHeight="1" x14ac:dyDescent="0.25">
      <c r="A11" s="224" t="s">
        <v>245</v>
      </c>
      <c r="B11" s="224"/>
      <c r="C11" s="224"/>
      <c r="D11" s="224"/>
      <c r="E11" s="224"/>
    </row>
    <row r="12" spans="1:5" s="138" customFormat="1" ht="29.25" customHeight="1" x14ac:dyDescent="0.25">
      <c r="A12" s="224" t="s">
        <v>246</v>
      </c>
      <c r="B12" s="224"/>
      <c r="C12" s="224"/>
      <c r="D12" s="224"/>
      <c r="E12" s="224"/>
    </row>
    <row r="13" spans="1:5" s="138" customFormat="1" ht="28.5" customHeight="1" x14ac:dyDescent="0.25">
      <c r="A13" s="224" t="s">
        <v>247</v>
      </c>
      <c r="B13" s="224"/>
      <c r="C13" s="224"/>
      <c r="D13" s="224"/>
      <c r="E13" s="224"/>
    </row>
    <row r="14" spans="1:5" s="138" customFormat="1" ht="15.75" customHeight="1" x14ac:dyDescent="0.25">
      <c r="A14" s="223"/>
      <c r="B14" s="223"/>
      <c r="C14" s="223"/>
      <c r="D14" s="223"/>
      <c r="E14" s="223"/>
    </row>
    <row r="15" spans="1:5" s="138" customFormat="1" ht="135" x14ac:dyDescent="0.25">
      <c r="A15" s="139" t="s">
        <v>2</v>
      </c>
      <c r="B15" s="140" t="s">
        <v>249</v>
      </c>
      <c r="C15" s="140" t="s">
        <v>0</v>
      </c>
      <c r="D15" s="140" t="s">
        <v>248</v>
      </c>
      <c r="E15" s="140" t="s">
        <v>1</v>
      </c>
    </row>
    <row r="16" spans="1:5" s="149" customFormat="1" ht="14.25" x14ac:dyDescent="0.25">
      <c r="A16" s="147" t="s">
        <v>8</v>
      </c>
      <c r="B16" s="148"/>
      <c r="C16" s="148"/>
      <c r="D16" s="148"/>
      <c r="E16" s="148"/>
    </row>
    <row r="17" spans="1:5" s="138" customFormat="1" x14ac:dyDescent="0.25">
      <c r="A17" s="139" t="s">
        <v>52</v>
      </c>
      <c r="B17" s="142" t="s">
        <v>21</v>
      </c>
      <c r="C17" s="142" t="s">
        <v>11</v>
      </c>
      <c r="D17" s="142">
        <v>0.13</v>
      </c>
      <c r="E17" s="142">
        <v>4598.1000000000004</v>
      </c>
    </row>
    <row r="18" spans="1:5" s="138" customFormat="1" ht="28.5" x14ac:dyDescent="0.25">
      <c r="A18" s="147" t="s">
        <v>252</v>
      </c>
      <c r="B18" s="141"/>
      <c r="C18" s="141"/>
      <c r="D18" s="141"/>
      <c r="E18" s="141"/>
    </row>
    <row r="19" spans="1:5" s="138" customFormat="1" x14ac:dyDescent="0.25">
      <c r="A19" s="139" t="s">
        <v>315</v>
      </c>
      <c r="B19" s="142" t="s">
        <v>22</v>
      </c>
      <c r="C19" s="142" t="s">
        <v>12</v>
      </c>
      <c r="D19" s="142">
        <f>E19</f>
        <v>233.84</v>
      </c>
      <c r="E19" s="142">
        <v>233.84</v>
      </c>
    </row>
    <row r="20" spans="1:5" s="138" customFormat="1" x14ac:dyDescent="0.25">
      <c r="A20" s="139" t="s">
        <v>316</v>
      </c>
      <c r="B20" s="142" t="s">
        <v>22</v>
      </c>
      <c r="C20" s="142" t="s">
        <v>12</v>
      </c>
      <c r="D20" s="142">
        <f t="shared" ref="D20:D33" si="0">E20</f>
        <v>4456.8</v>
      </c>
      <c r="E20" s="142">
        <v>4456.8</v>
      </c>
    </row>
    <row r="21" spans="1:5" s="138" customFormat="1" ht="30" x14ac:dyDescent="0.25">
      <c r="A21" s="139" t="s">
        <v>187</v>
      </c>
      <c r="B21" s="142" t="s">
        <v>22</v>
      </c>
      <c r="C21" s="142" t="s">
        <v>101</v>
      </c>
      <c r="D21" s="142">
        <f t="shared" si="0"/>
        <v>1180.81</v>
      </c>
      <c r="E21" s="142">
        <v>1180.81</v>
      </c>
    </row>
    <row r="22" spans="1:5" s="138" customFormat="1" ht="30" x14ac:dyDescent="0.25">
      <c r="A22" s="139" t="s">
        <v>317</v>
      </c>
      <c r="B22" s="142" t="s">
        <v>22</v>
      </c>
      <c r="C22" s="142" t="s">
        <v>101</v>
      </c>
      <c r="D22" s="142">
        <f t="shared" si="0"/>
        <v>1052.02</v>
      </c>
      <c r="E22" s="142">
        <v>1052.02</v>
      </c>
    </row>
    <row r="23" spans="1:5" s="138" customFormat="1" x14ac:dyDescent="0.25">
      <c r="A23" s="139" t="s">
        <v>318</v>
      </c>
      <c r="B23" s="142">
        <v>1</v>
      </c>
      <c r="C23" s="142" t="s">
        <v>13</v>
      </c>
      <c r="D23" s="142">
        <f t="shared" si="0"/>
        <v>847.26</v>
      </c>
      <c r="E23" s="142">
        <v>847.26</v>
      </c>
    </row>
    <row r="24" spans="1:5" s="138" customFormat="1" x14ac:dyDescent="0.25">
      <c r="A24" s="139" t="s">
        <v>256</v>
      </c>
      <c r="B24" s="142" t="s">
        <v>232</v>
      </c>
      <c r="C24" s="142" t="s">
        <v>12</v>
      </c>
      <c r="D24" s="142">
        <f t="shared" si="0"/>
        <v>139357.79999999999</v>
      </c>
      <c r="E24" s="142">
        <v>139357.79999999999</v>
      </c>
    </row>
    <row r="25" spans="1:5" s="138" customFormat="1" x14ac:dyDescent="0.25">
      <c r="A25" s="139" t="s">
        <v>156</v>
      </c>
      <c r="B25" s="142" t="s">
        <v>232</v>
      </c>
      <c r="C25" s="142" t="s">
        <v>12</v>
      </c>
      <c r="D25" s="142">
        <f t="shared" si="0"/>
        <v>412.48</v>
      </c>
      <c r="E25" s="142">
        <v>412.48</v>
      </c>
    </row>
    <row r="26" spans="1:5" s="138" customFormat="1" x14ac:dyDescent="0.25">
      <c r="A26" s="147" t="s">
        <v>124</v>
      </c>
      <c r="B26" s="141"/>
      <c r="C26" s="141"/>
      <c r="D26" s="142"/>
      <c r="E26" s="141"/>
    </row>
    <row r="27" spans="1:5" s="138" customFormat="1" x14ac:dyDescent="0.25">
      <c r="A27" s="139" t="s">
        <v>258</v>
      </c>
      <c r="B27" s="142" t="s">
        <v>22</v>
      </c>
      <c r="C27" s="142" t="s">
        <v>11</v>
      </c>
      <c r="D27" s="142">
        <f t="shared" si="0"/>
        <v>16510.05</v>
      </c>
      <c r="E27" s="142">
        <v>16510.05</v>
      </c>
    </row>
    <row r="28" spans="1:5" s="138" customFormat="1" x14ac:dyDescent="0.25">
      <c r="A28" s="147" t="s">
        <v>319</v>
      </c>
      <c r="B28" s="141"/>
      <c r="C28" s="141"/>
      <c r="D28" s="142"/>
      <c r="E28" s="141"/>
    </row>
    <row r="29" spans="1:5" s="138" customFormat="1" x14ac:dyDescent="0.25">
      <c r="A29" s="139" t="s">
        <v>320</v>
      </c>
      <c r="B29" s="142" t="s">
        <v>229</v>
      </c>
      <c r="C29" s="142" t="s">
        <v>11</v>
      </c>
      <c r="D29" s="142">
        <f t="shared" si="0"/>
        <v>1189.08</v>
      </c>
      <c r="E29" s="142">
        <v>1189.08</v>
      </c>
    </row>
    <row r="30" spans="1:5" s="138" customFormat="1" ht="28.5" x14ac:dyDescent="0.25">
      <c r="A30" s="147" t="s">
        <v>92</v>
      </c>
      <c r="B30" s="141"/>
      <c r="C30" s="141"/>
      <c r="D30" s="142"/>
      <c r="E30" s="141"/>
    </row>
    <row r="31" spans="1:5" s="138" customFormat="1" ht="30" x14ac:dyDescent="0.25">
      <c r="A31" s="139" t="s">
        <v>195</v>
      </c>
      <c r="B31" s="142" t="s">
        <v>22</v>
      </c>
      <c r="C31" s="142" t="s">
        <v>11</v>
      </c>
      <c r="D31" s="142">
        <f t="shared" si="0"/>
        <v>53955.07</v>
      </c>
      <c r="E31" s="142">
        <v>53955.07</v>
      </c>
    </row>
    <row r="32" spans="1:5" s="138" customFormat="1" x14ac:dyDescent="0.25">
      <c r="A32" s="147" t="s">
        <v>196</v>
      </c>
      <c r="B32" s="141"/>
      <c r="C32" s="141"/>
      <c r="D32" s="142"/>
      <c r="E32" s="141"/>
    </row>
    <row r="33" spans="1:5" s="138" customFormat="1" x14ac:dyDescent="0.25">
      <c r="A33" s="139" t="s">
        <v>197</v>
      </c>
      <c r="B33" s="142" t="s">
        <v>229</v>
      </c>
      <c r="C33" s="142" t="s">
        <v>262</v>
      </c>
      <c r="D33" s="142">
        <f t="shared" si="0"/>
        <v>8628</v>
      </c>
      <c r="E33" s="142">
        <v>8628</v>
      </c>
    </row>
    <row r="34" spans="1:5" s="138" customFormat="1" ht="28.5" x14ac:dyDescent="0.25">
      <c r="A34" s="147" t="s">
        <v>263</v>
      </c>
      <c r="B34" s="141"/>
      <c r="C34" s="141"/>
      <c r="D34" s="141"/>
      <c r="E34" s="141"/>
    </row>
    <row r="35" spans="1:5" s="138" customFormat="1" ht="30" x14ac:dyDescent="0.25">
      <c r="A35" s="139" t="s">
        <v>321</v>
      </c>
      <c r="B35" s="142">
        <v>3</v>
      </c>
      <c r="C35" s="142" t="s">
        <v>13</v>
      </c>
      <c r="D35" s="142">
        <f>E35/B35</f>
        <v>1018.4933333333333</v>
      </c>
      <c r="E35" s="142">
        <v>3055.48</v>
      </c>
    </row>
    <row r="36" spans="1:5" s="138" customFormat="1" x14ac:dyDescent="0.25">
      <c r="A36" s="139" t="s">
        <v>322</v>
      </c>
      <c r="B36" s="142">
        <v>1</v>
      </c>
      <c r="C36" s="142" t="s">
        <v>15</v>
      </c>
      <c r="D36" s="142">
        <f t="shared" ref="D36:D79" si="1">E36/B36</f>
        <v>724.61</v>
      </c>
      <c r="E36" s="142">
        <v>724.61</v>
      </c>
    </row>
    <row r="37" spans="1:5" s="138" customFormat="1" ht="30" x14ac:dyDescent="0.25">
      <c r="A37" s="139" t="s">
        <v>323</v>
      </c>
      <c r="B37" s="142" t="s">
        <v>22</v>
      </c>
      <c r="C37" s="142" t="s">
        <v>16</v>
      </c>
      <c r="D37" s="142">
        <f>E37</f>
        <v>1815.02</v>
      </c>
      <c r="E37" s="142">
        <v>1815.02</v>
      </c>
    </row>
    <row r="38" spans="1:5" s="138" customFormat="1" ht="30" x14ac:dyDescent="0.25">
      <c r="A38" s="139" t="s">
        <v>324</v>
      </c>
      <c r="B38" s="142">
        <v>0.01</v>
      </c>
      <c r="C38" s="142" t="s">
        <v>17</v>
      </c>
      <c r="D38" s="142">
        <f t="shared" si="1"/>
        <v>30407</v>
      </c>
      <c r="E38" s="142">
        <v>304.07</v>
      </c>
    </row>
    <row r="39" spans="1:5" s="138" customFormat="1" ht="30" x14ac:dyDescent="0.25">
      <c r="A39" s="139" t="s">
        <v>325</v>
      </c>
      <c r="B39" s="142">
        <v>2.5000000000000001E-2</v>
      </c>
      <c r="C39" s="142" t="s">
        <v>15</v>
      </c>
      <c r="D39" s="142">
        <f t="shared" si="1"/>
        <v>72009.2</v>
      </c>
      <c r="E39" s="142">
        <v>1800.23</v>
      </c>
    </row>
    <row r="40" spans="1:5" s="138" customFormat="1" ht="30" x14ac:dyDescent="0.25">
      <c r="A40" s="139" t="s">
        <v>326</v>
      </c>
      <c r="B40" s="142">
        <v>0.06</v>
      </c>
      <c r="C40" s="142" t="s">
        <v>15</v>
      </c>
      <c r="D40" s="142">
        <f t="shared" si="1"/>
        <v>87752</v>
      </c>
      <c r="E40" s="142">
        <v>5265.12</v>
      </c>
    </row>
    <row r="41" spans="1:5" s="138" customFormat="1" x14ac:dyDescent="0.25">
      <c r="A41" s="139" t="s">
        <v>327</v>
      </c>
      <c r="B41" s="142">
        <v>3</v>
      </c>
      <c r="C41" s="142" t="s">
        <v>13</v>
      </c>
      <c r="D41" s="142">
        <f t="shared" si="1"/>
        <v>751.53000000000009</v>
      </c>
      <c r="E41" s="142">
        <v>2254.59</v>
      </c>
    </row>
    <row r="42" spans="1:5" s="138" customFormat="1" x14ac:dyDescent="0.25">
      <c r="A42" s="139" t="s">
        <v>328</v>
      </c>
      <c r="B42" s="142">
        <v>1</v>
      </c>
      <c r="C42" s="142" t="s">
        <v>329</v>
      </c>
      <c r="D42" s="142">
        <f t="shared" si="1"/>
        <v>307.63</v>
      </c>
      <c r="E42" s="142">
        <v>307.63</v>
      </c>
    </row>
    <row r="43" spans="1:5" s="138" customFormat="1" x14ac:dyDescent="0.25">
      <c r="A43" s="139" t="s">
        <v>330</v>
      </c>
      <c r="B43" s="142">
        <v>4</v>
      </c>
      <c r="C43" s="142" t="s">
        <v>74</v>
      </c>
      <c r="D43" s="142">
        <f t="shared" si="1"/>
        <v>100.69</v>
      </c>
      <c r="E43" s="142">
        <v>402.76</v>
      </c>
    </row>
    <row r="44" spans="1:5" s="138" customFormat="1" x14ac:dyDescent="0.25">
      <c r="A44" s="139" t="s">
        <v>55</v>
      </c>
      <c r="B44" s="142">
        <v>1</v>
      </c>
      <c r="C44" s="142" t="s">
        <v>14</v>
      </c>
      <c r="D44" s="142">
        <f t="shared" si="1"/>
        <v>1012.36</v>
      </c>
      <c r="E44" s="142">
        <v>1012.36</v>
      </c>
    </row>
    <row r="45" spans="1:5" s="138" customFormat="1" x14ac:dyDescent="0.25">
      <c r="A45" s="139" t="s">
        <v>331</v>
      </c>
      <c r="B45" s="142">
        <v>0.17</v>
      </c>
      <c r="C45" s="142" t="s">
        <v>16</v>
      </c>
      <c r="D45" s="142">
        <f t="shared" si="1"/>
        <v>1813.705882352941</v>
      </c>
      <c r="E45" s="142">
        <v>308.33</v>
      </c>
    </row>
    <row r="46" spans="1:5" s="138" customFormat="1" x14ac:dyDescent="0.25">
      <c r="A46" s="139" t="s">
        <v>267</v>
      </c>
      <c r="B46" s="142">
        <v>1</v>
      </c>
      <c r="C46" s="142" t="s">
        <v>268</v>
      </c>
      <c r="D46" s="142">
        <f t="shared" si="1"/>
        <v>1107.17</v>
      </c>
      <c r="E46" s="142">
        <v>1107.17</v>
      </c>
    </row>
    <row r="47" spans="1:5" s="138" customFormat="1" x14ac:dyDescent="0.25">
      <c r="A47" s="139" t="s">
        <v>70</v>
      </c>
      <c r="B47" s="142">
        <v>0.09</v>
      </c>
      <c r="C47" s="142" t="s">
        <v>71</v>
      </c>
      <c r="D47" s="142">
        <f t="shared" si="1"/>
        <v>30257.111111111109</v>
      </c>
      <c r="E47" s="142">
        <v>2723.14</v>
      </c>
    </row>
    <row r="48" spans="1:5" s="138" customFormat="1" ht="30" x14ac:dyDescent="0.25">
      <c r="A48" s="139" t="s">
        <v>56</v>
      </c>
      <c r="B48" s="142">
        <v>1.56</v>
      </c>
      <c r="C48" s="142" t="s">
        <v>16</v>
      </c>
      <c r="D48" s="142">
        <f t="shared" si="1"/>
        <v>2028.2179487179487</v>
      </c>
      <c r="E48" s="142">
        <v>3164.02</v>
      </c>
    </row>
    <row r="49" spans="1:5" s="138" customFormat="1" x14ac:dyDescent="0.25">
      <c r="A49" s="139" t="s">
        <v>199</v>
      </c>
      <c r="B49" s="142">
        <v>0.01</v>
      </c>
      <c r="C49" s="142" t="s">
        <v>17</v>
      </c>
      <c r="D49" s="142">
        <f t="shared" si="1"/>
        <v>30101.999999999996</v>
      </c>
      <c r="E49" s="142">
        <v>301.02</v>
      </c>
    </row>
    <row r="50" spans="1:5" s="138" customFormat="1" x14ac:dyDescent="0.25">
      <c r="A50" s="139" t="s">
        <v>332</v>
      </c>
      <c r="B50" s="142">
        <v>1</v>
      </c>
      <c r="C50" s="142" t="s">
        <v>13</v>
      </c>
      <c r="D50" s="142">
        <f t="shared" si="1"/>
        <v>315.05</v>
      </c>
      <c r="E50" s="142">
        <v>315.05</v>
      </c>
    </row>
    <row r="51" spans="1:5" s="138" customFormat="1" x14ac:dyDescent="0.25">
      <c r="A51" s="139" t="s">
        <v>85</v>
      </c>
      <c r="B51" s="142">
        <v>0.53</v>
      </c>
      <c r="C51" s="142" t="s">
        <v>15</v>
      </c>
      <c r="D51" s="142">
        <f t="shared" si="1"/>
        <v>17307.622641509435</v>
      </c>
      <c r="E51" s="142">
        <v>9173.0400000000009</v>
      </c>
    </row>
    <row r="52" spans="1:5" s="138" customFormat="1" ht="30" x14ac:dyDescent="0.25">
      <c r="A52" s="139" t="s">
        <v>59</v>
      </c>
      <c r="B52" s="142">
        <v>4</v>
      </c>
      <c r="C52" s="142" t="s">
        <v>18</v>
      </c>
      <c r="D52" s="142">
        <f t="shared" si="1"/>
        <v>252.17250000000001</v>
      </c>
      <c r="E52" s="142">
        <v>1008.69</v>
      </c>
    </row>
    <row r="53" spans="1:5" s="138" customFormat="1" x14ac:dyDescent="0.25">
      <c r="A53" s="139" t="s">
        <v>333</v>
      </c>
      <c r="B53" s="142">
        <v>1</v>
      </c>
      <c r="C53" s="142" t="s">
        <v>14</v>
      </c>
      <c r="D53" s="142">
        <f t="shared" si="1"/>
        <v>1518.34</v>
      </c>
      <c r="E53" s="142">
        <v>1518.34</v>
      </c>
    </row>
    <row r="54" spans="1:5" s="138" customFormat="1" x14ac:dyDescent="0.25">
      <c r="A54" s="139" t="s">
        <v>334</v>
      </c>
      <c r="B54" s="142">
        <v>2</v>
      </c>
      <c r="C54" s="142" t="s">
        <v>74</v>
      </c>
      <c r="D54" s="142">
        <f t="shared" si="1"/>
        <v>81.034999999999997</v>
      </c>
      <c r="E54" s="142">
        <v>162.07</v>
      </c>
    </row>
    <row r="55" spans="1:5" s="138" customFormat="1" x14ac:dyDescent="0.25">
      <c r="A55" s="139" t="s">
        <v>271</v>
      </c>
      <c r="B55" s="142">
        <v>1</v>
      </c>
      <c r="C55" s="142" t="s">
        <v>99</v>
      </c>
      <c r="D55" s="142">
        <f t="shared" si="1"/>
        <v>589.69000000000005</v>
      </c>
      <c r="E55" s="142">
        <v>589.69000000000005</v>
      </c>
    </row>
    <row r="56" spans="1:5" s="138" customFormat="1" x14ac:dyDescent="0.25">
      <c r="A56" s="139" t="s">
        <v>272</v>
      </c>
      <c r="B56" s="142">
        <v>1</v>
      </c>
      <c r="C56" s="142" t="s">
        <v>13</v>
      </c>
      <c r="D56" s="142">
        <f t="shared" si="1"/>
        <v>7183.98</v>
      </c>
      <c r="E56" s="142">
        <v>7183.98</v>
      </c>
    </row>
    <row r="57" spans="1:5" s="138" customFormat="1" x14ac:dyDescent="0.25">
      <c r="A57" s="139" t="s">
        <v>79</v>
      </c>
      <c r="B57" s="142">
        <v>1</v>
      </c>
      <c r="C57" s="142" t="s">
        <v>14</v>
      </c>
      <c r="D57" s="142">
        <f>E57</f>
        <v>11647.16</v>
      </c>
      <c r="E57" s="142">
        <v>11647.16</v>
      </c>
    </row>
    <row r="58" spans="1:5" s="138" customFormat="1" ht="30" x14ac:dyDescent="0.25">
      <c r="A58" s="139" t="s">
        <v>202</v>
      </c>
      <c r="B58" s="142">
        <v>1</v>
      </c>
      <c r="C58" s="142" t="s">
        <v>19</v>
      </c>
      <c r="D58" s="142">
        <f t="shared" si="1"/>
        <v>868.12</v>
      </c>
      <c r="E58" s="142">
        <v>868.12</v>
      </c>
    </row>
    <row r="59" spans="1:5" s="138" customFormat="1" x14ac:dyDescent="0.25">
      <c r="A59" s="139" t="s">
        <v>275</v>
      </c>
      <c r="B59" s="142">
        <v>0.01</v>
      </c>
      <c r="C59" s="142" t="s">
        <v>19</v>
      </c>
      <c r="D59" s="142">
        <f t="shared" si="1"/>
        <v>30424</v>
      </c>
      <c r="E59" s="142">
        <v>304.24</v>
      </c>
    </row>
    <row r="60" spans="1:5" s="138" customFormat="1" x14ac:dyDescent="0.25">
      <c r="A60" s="139" t="s">
        <v>62</v>
      </c>
      <c r="B60" s="142">
        <v>34</v>
      </c>
      <c r="C60" s="142" t="s">
        <v>19</v>
      </c>
      <c r="D60" s="142">
        <f t="shared" si="1"/>
        <v>300.82205882352946</v>
      </c>
      <c r="E60" s="142">
        <v>10227.950000000001</v>
      </c>
    </row>
    <row r="61" spans="1:5" s="138" customFormat="1" ht="30" x14ac:dyDescent="0.25">
      <c r="A61" s="139" t="s">
        <v>98</v>
      </c>
      <c r="B61" s="142">
        <v>1</v>
      </c>
      <c r="C61" s="142" t="s">
        <v>99</v>
      </c>
      <c r="D61" s="142">
        <f t="shared" si="1"/>
        <v>87.81</v>
      </c>
      <c r="E61" s="142">
        <v>87.81</v>
      </c>
    </row>
    <row r="62" spans="1:5" s="138" customFormat="1" ht="28.5" x14ac:dyDescent="0.25">
      <c r="A62" s="147" t="s">
        <v>276</v>
      </c>
      <c r="B62" s="141"/>
      <c r="C62" s="141"/>
      <c r="D62" s="142"/>
      <c r="E62" s="141"/>
    </row>
    <row r="63" spans="1:5" s="138" customFormat="1" x14ac:dyDescent="0.25">
      <c r="A63" s="139" t="s">
        <v>314</v>
      </c>
      <c r="B63" s="142">
        <v>9.2999999999999999E-2</v>
      </c>
      <c r="C63" s="142" t="s">
        <v>101</v>
      </c>
      <c r="D63" s="142">
        <f t="shared" si="1"/>
        <v>10527.311827956988</v>
      </c>
      <c r="E63" s="142">
        <v>979.04</v>
      </c>
    </row>
    <row r="64" spans="1:5" s="138" customFormat="1" x14ac:dyDescent="0.25">
      <c r="A64" s="139" t="s">
        <v>335</v>
      </c>
      <c r="B64" s="142">
        <v>8.9999999999999993E-3</v>
      </c>
      <c r="C64" s="142" t="s">
        <v>101</v>
      </c>
      <c r="D64" s="142">
        <f t="shared" si="1"/>
        <v>8182.2222222222226</v>
      </c>
      <c r="E64" s="142">
        <v>73.64</v>
      </c>
    </row>
    <row r="65" spans="1:5" s="138" customFormat="1" x14ac:dyDescent="0.25">
      <c r="A65" s="139" t="s">
        <v>336</v>
      </c>
      <c r="B65" s="142">
        <v>9.2999999999999999E-2</v>
      </c>
      <c r="C65" s="142" t="s">
        <v>101</v>
      </c>
      <c r="D65" s="142">
        <f t="shared" si="1"/>
        <v>35282.580645161295</v>
      </c>
      <c r="E65" s="142">
        <v>3281.28</v>
      </c>
    </row>
    <row r="66" spans="1:5" s="138" customFormat="1" ht="30" x14ac:dyDescent="0.25">
      <c r="A66" s="139" t="s">
        <v>323</v>
      </c>
      <c r="B66" s="142" t="s">
        <v>22</v>
      </c>
      <c r="C66" s="142" t="s">
        <v>16</v>
      </c>
      <c r="D66" s="142">
        <f>E66</f>
        <v>2426.6999999999998</v>
      </c>
      <c r="E66" s="142">
        <v>2426.6999999999998</v>
      </c>
    </row>
    <row r="67" spans="1:5" s="138" customFormat="1" x14ac:dyDescent="0.25">
      <c r="A67" s="139" t="s">
        <v>337</v>
      </c>
      <c r="B67" s="142">
        <v>9.2799999999999994</v>
      </c>
      <c r="C67" s="142" t="s">
        <v>12</v>
      </c>
      <c r="D67" s="142">
        <f t="shared" si="1"/>
        <v>465.73060344827587</v>
      </c>
      <c r="E67" s="142">
        <v>4321.9799999999996</v>
      </c>
    </row>
    <row r="68" spans="1:5" s="138" customFormat="1" x14ac:dyDescent="0.25">
      <c r="A68" s="139" t="s">
        <v>338</v>
      </c>
      <c r="B68" s="142">
        <v>9.4E-2</v>
      </c>
      <c r="C68" s="142" t="s">
        <v>144</v>
      </c>
      <c r="D68" s="142">
        <f t="shared" si="1"/>
        <v>4961.5957446808507</v>
      </c>
      <c r="E68" s="142">
        <v>466.39</v>
      </c>
    </row>
    <row r="69" spans="1:5" s="138" customFormat="1" ht="30" x14ac:dyDescent="0.25">
      <c r="A69" s="139" t="s">
        <v>339</v>
      </c>
      <c r="B69" s="142">
        <v>8.9999999999999993E-3</v>
      </c>
      <c r="C69" s="142" t="s">
        <v>101</v>
      </c>
      <c r="D69" s="142">
        <f t="shared" si="1"/>
        <v>104657.77777777778</v>
      </c>
      <c r="E69" s="142">
        <v>941.92</v>
      </c>
    </row>
    <row r="70" spans="1:5" s="138" customFormat="1" ht="30" x14ac:dyDescent="0.25">
      <c r="A70" s="139" t="s">
        <v>340</v>
      </c>
      <c r="B70" s="142">
        <v>8.0000000000000002E-3</v>
      </c>
      <c r="C70" s="142" t="s">
        <v>101</v>
      </c>
      <c r="D70" s="142">
        <f t="shared" si="1"/>
        <v>150088.75</v>
      </c>
      <c r="E70" s="142">
        <v>1200.71</v>
      </c>
    </row>
    <row r="71" spans="1:5" s="138" customFormat="1" ht="30" x14ac:dyDescent="0.25">
      <c r="A71" s="139" t="s">
        <v>341</v>
      </c>
      <c r="B71" s="142">
        <v>0.33500000000000002</v>
      </c>
      <c r="C71" s="142" t="s">
        <v>342</v>
      </c>
      <c r="D71" s="142">
        <f t="shared" si="1"/>
        <v>2934.2985074626863</v>
      </c>
      <c r="E71" s="142">
        <v>982.99</v>
      </c>
    </row>
    <row r="72" spans="1:5" s="138" customFormat="1" x14ac:dyDescent="0.25">
      <c r="A72" s="139" t="s">
        <v>138</v>
      </c>
      <c r="B72" s="142">
        <v>0.02</v>
      </c>
      <c r="C72" s="142" t="s">
        <v>71</v>
      </c>
      <c r="D72" s="142">
        <f t="shared" si="1"/>
        <v>31279</v>
      </c>
      <c r="E72" s="142">
        <v>625.58000000000004</v>
      </c>
    </row>
    <row r="73" spans="1:5" s="138" customFormat="1" x14ac:dyDescent="0.25">
      <c r="A73" s="139" t="s">
        <v>87</v>
      </c>
      <c r="B73" s="142">
        <v>0.17</v>
      </c>
      <c r="C73" s="142" t="s">
        <v>16</v>
      </c>
      <c r="D73" s="142">
        <f t="shared" si="1"/>
        <v>2069.1176470588234</v>
      </c>
      <c r="E73" s="142">
        <v>351.75</v>
      </c>
    </row>
    <row r="74" spans="1:5" s="138" customFormat="1" ht="30" x14ac:dyDescent="0.25">
      <c r="A74" s="139" t="s">
        <v>63</v>
      </c>
      <c r="B74" s="142">
        <v>1.5660000000000001</v>
      </c>
      <c r="C74" s="142" t="s">
        <v>16</v>
      </c>
      <c r="D74" s="142">
        <f t="shared" si="1"/>
        <v>2021.7943805874841</v>
      </c>
      <c r="E74" s="142">
        <v>3166.13</v>
      </c>
    </row>
    <row r="75" spans="1:5" s="138" customFormat="1" ht="30" x14ac:dyDescent="0.25">
      <c r="A75" s="139" t="s">
        <v>117</v>
      </c>
      <c r="B75" s="142">
        <v>1.5660000000000001</v>
      </c>
      <c r="C75" s="142" t="s">
        <v>16</v>
      </c>
      <c r="D75" s="142">
        <f t="shared" si="1"/>
        <v>2007.9629629629628</v>
      </c>
      <c r="E75" s="142">
        <v>3144.47</v>
      </c>
    </row>
    <row r="76" spans="1:5" s="138" customFormat="1" ht="30" x14ac:dyDescent="0.25">
      <c r="A76" s="139" t="s">
        <v>100</v>
      </c>
      <c r="B76" s="142">
        <v>15</v>
      </c>
      <c r="C76" s="142" t="s">
        <v>91</v>
      </c>
      <c r="D76" s="142">
        <f t="shared" si="1"/>
        <v>58.038000000000004</v>
      </c>
      <c r="E76" s="142">
        <v>870.57</v>
      </c>
    </row>
    <row r="77" spans="1:5" s="138" customFormat="1" x14ac:dyDescent="0.25">
      <c r="A77" s="139" t="s">
        <v>208</v>
      </c>
      <c r="B77" s="142" t="s">
        <v>230</v>
      </c>
      <c r="C77" s="142" t="s">
        <v>16</v>
      </c>
      <c r="D77" s="142">
        <f>E77</f>
        <v>10218.709999999999</v>
      </c>
      <c r="E77" s="142">
        <v>10218.709999999999</v>
      </c>
    </row>
    <row r="78" spans="1:5" s="138" customFormat="1" x14ac:dyDescent="0.25">
      <c r="A78" s="139" t="s">
        <v>291</v>
      </c>
      <c r="B78" s="142">
        <v>0.01</v>
      </c>
      <c r="C78" s="142" t="s">
        <v>114</v>
      </c>
      <c r="D78" s="142">
        <f t="shared" si="1"/>
        <v>29670</v>
      </c>
      <c r="E78" s="142">
        <v>296.7</v>
      </c>
    </row>
    <row r="79" spans="1:5" s="138" customFormat="1" ht="30" x14ac:dyDescent="0.25">
      <c r="A79" s="139" t="s">
        <v>343</v>
      </c>
      <c r="B79" s="142">
        <v>0.01</v>
      </c>
      <c r="C79" s="142" t="s">
        <v>17</v>
      </c>
      <c r="D79" s="142">
        <f t="shared" si="1"/>
        <v>48064</v>
      </c>
      <c r="E79" s="142">
        <v>480.64</v>
      </c>
    </row>
    <row r="80" spans="1:5" s="138" customFormat="1" ht="28.5" x14ac:dyDescent="0.25">
      <c r="A80" s="147" t="s">
        <v>76</v>
      </c>
      <c r="B80" s="141"/>
      <c r="C80" s="141"/>
      <c r="D80" s="141"/>
      <c r="E80" s="141"/>
    </row>
    <row r="81" spans="1:5" s="138" customFormat="1" ht="30" x14ac:dyDescent="0.25">
      <c r="A81" s="139" t="s">
        <v>77</v>
      </c>
      <c r="B81" s="142" t="s">
        <v>229</v>
      </c>
      <c r="C81" s="142" t="s">
        <v>11</v>
      </c>
      <c r="D81" s="142">
        <f>E81</f>
        <v>8538.06</v>
      </c>
      <c r="E81" s="142">
        <v>8538.06</v>
      </c>
    </row>
    <row r="82" spans="1:5" s="138" customFormat="1" x14ac:dyDescent="0.25">
      <c r="A82" s="147" t="s">
        <v>86</v>
      </c>
      <c r="B82" s="141"/>
      <c r="C82" s="141"/>
      <c r="D82" s="141"/>
      <c r="E82" s="141"/>
    </row>
    <row r="83" spans="1:5" s="138" customFormat="1" x14ac:dyDescent="0.25">
      <c r="A83" s="139" t="s">
        <v>88</v>
      </c>
      <c r="B83" s="142" t="s">
        <v>229</v>
      </c>
      <c r="C83" s="142" t="s">
        <v>11</v>
      </c>
      <c r="D83" s="142">
        <f>E83</f>
        <v>21600</v>
      </c>
      <c r="E83" s="142">
        <v>21600</v>
      </c>
    </row>
    <row r="84" spans="1:5" s="138" customFormat="1" ht="42.75" x14ac:dyDescent="0.25">
      <c r="A84" s="147" t="s">
        <v>344</v>
      </c>
      <c r="B84" s="141"/>
      <c r="C84" s="141"/>
      <c r="D84" s="141"/>
      <c r="E84" s="141"/>
    </row>
    <row r="85" spans="1:5" s="138" customFormat="1" ht="30" x14ac:dyDescent="0.25">
      <c r="A85" s="139" t="s">
        <v>345</v>
      </c>
      <c r="B85" s="142" t="s">
        <v>22</v>
      </c>
      <c r="C85" s="142" t="s">
        <v>11</v>
      </c>
      <c r="D85" s="142">
        <f>E85</f>
        <v>1591.65</v>
      </c>
      <c r="E85" s="142">
        <v>1591.65</v>
      </c>
    </row>
    <row r="86" spans="1:5" s="1" customFormat="1" ht="14.25" x14ac:dyDescent="0.2">
      <c r="A86" s="38" t="s">
        <v>10</v>
      </c>
      <c r="B86" s="143"/>
      <c r="C86" s="143"/>
      <c r="D86" s="143"/>
      <c r="E86" s="144"/>
    </row>
    <row r="87" spans="1:5" s="1" customFormat="1" x14ac:dyDescent="0.2">
      <c r="A87" s="42" t="s">
        <v>67</v>
      </c>
      <c r="B87" s="145" t="s">
        <v>21</v>
      </c>
      <c r="C87" s="145" t="s">
        <v>11</v>
      </c>
      <c r="D87" s="145">
        <f>E87</f>
        <v>36561.191000000006</v>
      </c>
      <c r="E87" s="146">
        <f>SUM(E16:E85)*10%</f>
        <v>36561.191000000006</v>
      </c>
    </row>
    <row r="88" spans="1:5" s="138" customFormat="1" x14ac:dyDescent="0.25">
      <c r="A88" s="150" t="s">
        <v>24</v>
      </c>
      <c r="B88" s="142"/>
      <c r="C88" s="142"/>
      <c r="D88" s="142"/>
      <c r="E88" s="151">
        <f>SUM(E16:E87)</f>
        <v>402173.10100000002</v>
      </c>
    </row>
    <row r="89" spans="1:5" s="138" customFormat="1" x14ac:dyDescent="0.25">
      <c r="A89" s="223"/>
      <c r="B89" s="223"/>
      <c r="C89" s="223"/>
      <c r="D89" s="223"/>
      <c r="E89" s="223"/>
    </row>
    <row r="90" spans="1:5" s="138" customFormat="1" x14ac:dyDescent="0.25">
      <c r="A90" s="223"/>
      <c r="B90" s="223"/>
      <c r="C90" s="223"/>
      <c r="D90" s="223"/>
      <c r="E90" s="223"/>
    </row>
    <row r="91" spans="1:5" s="138" customFormat="1" ht="39.75" customHeight="1" x14ac:dyDescent="0.25">
      <c r="A91" s="224" t="s">
        <v>346</v>
      </c>
      <c r="B91" s="224"/>
      <c r="C91" s="224"/>
      <c r="D91" s="224"/>
      <c r="E91" s="224"/>
    </row>
    <row r="92" spans="1:5" s="138" customFormat="1" ht="27.75" customHeight="1" x14ac:dyDescent="0.25">
      <c r="A92" s="224" t="s">
        <v>296</v>
      </c>
      <c r="B92" s="224"/>
      <c r="C92" s="224"/>
      <c r="D92" s="224"/>
      <c r="E92" s="224"/>
    </row>
    <row r="93" spans="1:5" s="138" customFormat="1" ht="24" customHeight="1" x14ac:dyDescent="0.25">
      <c r="A93" s="224" t="s">
        <v>297</v>
      </c>
      <c r="B93" s="224"/>
      <c r="C93" s="224"/>
      <c r="D93" s="224"/>
      <c r="E93" s="224"/>
    </row>
    <row r="94" spans="1:5" s="138" customFormat="1" ht="30.75" customHeight="1" x14ac:dyDescent="0.25">
      <c r="A94" s="224" t="s">
        <v>298</v>
      </c>
      <c r="B94" s="224"/>
      <c r="C94" s="224"/>
      <c r="D94" s="224"/>
      <c r="E94" s="224"/>
    </row>
    <row r="95" spans="1:5" s="138" customFormat="1" x14ac:dyDescent="0.25">
      <c r="A95" s="223"/>
      <c r="B95" s="223"/>
      <c r="C95" s="223"/>
      <c r="D95" s="223"/>
      <c r="E95" s="223"/>
    </row>
    <row r="96" spans="1:5" s="138" customFormat="1" ht="24.75" customHeight="1" x14ac:dyDescent="0.25">
      <c r="B96" s="224"/>
      <c r="C96" s="224"/>
      <c r="D96" s="224"/>
      <c r="E96" s="224"/>
    </row>
    <row r="97" spans="1:5" s="138" customFormat="1" ht="18.75" customHeight="1" x14ac:dyDescent="0.25">
      <c r="A97" s="223" t="s">
        <v>299</v>
      </c>
      <c r="B97" s="223"/>
      <c r="C97" s="223"/>
      <c r="D97" s="223"/>
      <c r="E97" s="223"/>
    </row>
    <row r="98" spans="1:5" s="138" customFormat="1" ht="15.75" customHeight="1" x14ac:dyDescent="0.25">
      <c r="A98" s="223" t="s">
        <v>347</v>
      </c>
      <c r="B98" s="223"/>
      <c r="C98" s="223"/>
      <c r="D98" s="223"/>
      <c r="E98" s="223"/>
    </row>
    <row r="99" spans="1:5" s="138" customFormat="1" ht="10.5" customHeight="1" x14ac:dyDescent="0.25">
      <c r="B99" s="223"/>
      <c r="C99" s="223"/>
      <c r="D99" s="223" t="s">
        <v>26</v>
      </c>
      <c r="E99" s="223"/>
    </row>
    <row r="100" spans="1:5" s="138" customFormat="1" x14ac:dyDescent="0.25">
      <c r="A100" s="223"/>
      <c r="B100" s="223"/>
      <c r="C100" s="223"/>
      <c r="D100" s="223"/>
      <c r="E100" s="223"/>
    </row>
    <row r="101" spans="1:5" s="138" customFormat="1" x14ac:dyDescent="0.25">
      <c r="A101" s="223" t="s">
        <v>300</v>
      </c>
      <c r="B101" s="223"/>
      <c r="C101" s="223"/>
      <c r="D101" s="223"/>
      <c r="E101" s="223"/>
    </row>
    <row r="102" spans="1:5" s="138" customFormat="1" ht="10.5" customHeight="1" x14ac:dyDescent="0.25">
      <c r="B102" s="223"/>
      <c r="C102" s="223"/>
      <c r="D102" s="223" t="s">
        <v>26</v>
      </c>
      <c r="E102" s="223"/>
    </row>
    <row r="103" spans="1:5" s="138" customFormat="1" ht="11.25" customHeight="1" x14ac:dyDescent="0.25">
      <c r="A103" s="223"/>
      <c r="B103" s="223"/>
      <c r="C103" s="223"/>
      <c r="D103" s="223"/>
      <c r="E103" s="223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94:E94"/>
    <mergeCell ref="A10:E10"/>
    <mergeCell ref="A11:E11"/>
    <mergeCell ref="A12:E12"/>
    <mergeCell ref="A13:E13"/>
    <mergeCell ref="A14:E14"/>
    <mergeCell ref="A89:E89"/>
    <mergeCell ref="A90:E90"/>
    <mergeCell ref="A91:E91"/>
    <mergeCell ref="A92:E92"/>
    <mergeCell ref="A93:E93"/>
    <mergeCell ref="A95:E95"/>
    <mergeCell ref="B96:E96"/>
    <mergeCell ref="A97:E97"/>
    <mergeCell ref="A98:E98"/>
    <mergeCell ref="B99:C99"/>
    <mergeCell ref="D99:E99"/>
    <mergeCell ref="A100:E100"/>
    <mergeCell ref="A101:E101"/>
    <mergeCell ref="B102:C102"/>
    <mergeCell ref="D102:E102"/>
    <mergeCell ref="A103:E10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abSelected="1" view="pageBreakPreview" topLeftCell="A12" zoomScaleNormal="100" zoomScaleSheetLayoutView="100" workbookViewId="0">
      <selection activeCell="G21" sqref="G21"/>
    </sheetView>
  </sheetViews>
  <sheetFormatPr defaultColWidth="9.140625" defaultRowHeight="15" x14ac:dyDescent="0.25"/>
  <cols>
    <col min="1" max="1" width="12.5703125" style="86" customWidth="1"/>
    <col min="2" max="2" width="14.5703125" style="86" customWidth="1"/>
    <col min="3" max="3" width="19.5703125" style="86" customWidth="1"/>
    <col min="4" max="4" width="14.42578125" style="86" customWidth="1"/>
    <col min="5" max="5" width="18.28515625" style="86" customWidth="1"/>
    <col min="6" max="6" width="16.28515625" style="86" customWidth="1"/>
    <col min="7" max="16384" width="9.140625" style="86"/>
  </cols>
  <sheetData>
    <row r="1" spans="1:19" s="57" customFormat="1" ht="35.25" customHeight="1" x14ac:dyDescent="0.3">
      <c r="A1" s="199" t="s">
        <v>373</v>
      </c>
      <c r="B1" s="199"/>
      <c r="C1" s="199"/>
      <c r="D1" s="199"/>
      <c r="E1" s="199"/>
      <c r="F1" s="199"/>
    </row>
    <row r="2" spans="1:19" s="57" customFormat="1" x14ac:dyDescent="0.25">
      <c r="A2" s="58"/>
      <c r="B2" s="58"/>
      <c r="C2" s="58"/>
      <c r="D2" s="58"/>
      <c r="E2" s="58"/>
      <c r="F2" s="58"/>
    </row>
    <row r="3" spans="1:19" s="57" customFormat="1" ht="19.5" customHeight="1" x14ac:dyDescent="0.25">
      <c r="A3" s="59" t="s">
        <v>374</v>
      </c>
      <c r="B3" s="59"/>
      <c r="C3" s="59"/>
      <c r="D3" s="59"/>
      <c r="E3" s="59"/>
      <c r="F3" s="60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</row>
    <row r="4" spans="1:19" s="57" customFormat="1" ht="19.5" customHeight="1" x14ac:dyDescent="0.25">
      <c r="A4" s="59"/>
      <c r="B4" s="59"/>
      <c r="C4" s="59"/>
      <c r="D4" s="59"/>
      <c r="E4" s="59"/>
      <c r="F4" s="60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</row>
    <row r="5" spans="1:19" s="57" customFormat="1" ht="36.75" customHeight="1" x14ac:dyDescent="0.25">
      <c r="A5" s="200" t="s">
        <v>159</v>
      </c>
      <c r="B5" s="200"/>
      <c r="C5" s="200"/>
      <c r="D5" s="200"/>
      <c r="E5" s="200"/>
      <c r="F5" s="200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</row>
    <row r="6" spans="1:19" s="71" customFormat="1" ht="27.75" customHeight="1" x14ac:dyDescent="0.25">
      <c r="A6" s="102" t="s">
        <v>160</v>
      </c>
      <c r="B6" s="102">
        <v>5</v>
      </c>
      <c r="C6" s="102" t="s">
        <v>161</v>
      </c>
      <c r="D6" s="116">
        <v>2947.5</v>
      </c>
      <c r="E6" s="102" t="s">
        <v>162</v>
      </c>
      <c r="F6" s="104">
        <v>961.9</v>
      </c>
      <c r="G6" s="62"/>
      <c r="H6" s="64"/>
      <c r="I6" s="65"/>
      <c r="J6" s="66"/>
      <c r="K6" s="153"/>
      <c r="L6" s="68"/>
      <c r="M6" s="68"/>
      <c r="N6" s="68"/>
      <c r="O6" s="68"/>
      <c r="P6" s="69"/>
      <c r="Q6" s="201"/>
      <c r="R6" s="202"/>
      <c r="S6" s="70"/>
    </row>
    <row r="7" spans="1:19" s="73" customFormat="1" ht="32.25" customHeight="1" x14ac:dyDescent="0.25">
      <c r="A7" s="102" t="s">
        <v>163</v>
      </c>
      <c r="B7" s="102">
        <v>3</v>
      </c>
      <c r="C7" s="102" t="s">
        <v>164</v>
      </c>
      <c r="D7" s="116">
        <v>0</v>
      </c>
      <c r="E7" s="102" t="s">
        <v>165</v>
      </c>
      <c r="F7" s="104">
        <v>657.9</v>
      </c>
      <c r="G7" s="62"/>
      <c r="H7" s="64"/>
      <c r="I7" s="65"/>
      <c r="J7" s="66"/>
      <c r="K7" s="153"/>
      <c r="L7" s="68"/>
      <c r="M7" s="68"/>
      <c r="N7" s="68"/>
      <c r="O7" s="68"/>
      <c r="P7" s="69"/>
      <c r="Q7" s="201"/>
      <c r="R7" s="203"/>
      <c r="S7" s="72"/>
    </row>
    <row r="8" spans="1:19" s="73" customFormat="1" ht="50.25" customHeight="1" x14ac:dyDescent="0.25">
      <c r="A8" s="102" t="s">
        <v>166</v>
      </c>
      <c r="B8" s="102">
        <v>60</v>
      </c>
      <c r="C8" s="102" t="s">
        <v>167</v>
      </c>
      <c r="D8" s="104">
        <v>247.6</v>
      </c>
      <c r="E8" s="102" t="s">
        <v>168</v>
      </c>
      <c r="F8" s="104">
        <v>660.6</v>
      </c>
      <c r="G8" s="62"/>
      <c r="H8" s="64"/>
      <c r="I8" s="65"/>
      <c r="J8" s="66"/>
      <c r="K8" s="153"/>
      <c r="L8" s="68"/>
      <c r="M8" s="68"/>
      <c r="N8" s="68"/>
      <c r="O8" s="68"/>
      <c r="P8" s="69"/>
      <c r="Q8" s="201"/>
      <c r="R8" s="202"/>
      <c r="S8" s="72"/>
    </row>
    <row r="9" spans="1:19" s="73" customFormat="1" ht="33.75" customHeight="1" x14ac:dyDescent="0.25">
      <c r="A9" s="63"/>
      <c r="B9" s="66"/>
      <c r="C9" s="63"/>
      <c r="D9" s="74"/>
      <c r="E9" s="66"/>
      <c r="F9" s="75"/>
      <c r="G9" s="62"/>
      <c r="H9" s="64"/>
      <c r="I9" s="65"/>
      <c r="J9" s="66"/>
      <c r="K9" s="153"/>
      <c r="L9" s="68"/>
      <c r="M9" s="68"/>
      <c r="N9" s="68"/>
      <c r="O9" s="68"/>
      <c r="P9" s="62"/>
      <c r="Q9" s="153"/>
      <c r="R9" s="154"/>
      <c r="S9" s="62"/>
    </row>
    <row r="10" spans="1:19" s="79" customFormat="1" ht="15" customHeight="1" thickBot="1" x14ac:dyDescent="0.3">
      <c r="A10" s="77"/>
      <c r="B10" s="77"/>
      <c r="C10" s="77"/>
      <c r="D10" s="77"/>
      <c r="E10" s="77"/>
      <c r="F10" s="152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s="79" customFormat="1" ht="30" customHeight="1" x14ac:dyDescent="0.25">
      <c r="A11" s="196" t="s">
        <v>169</v>
      </c>
      <c r="B11" s="197"/>
      <c r="C11" s="197"/>
      <c r="D11" s="197"/>
      <c r="E11" s="198"/>
      <c r="F11" s="80" t="s">
        <v>170</v>
      </c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</row>
    <row r="12" spans="1:19" s="110" customFormat="1" ht="30" customHeight="1" x14ac:dyDescent="0.25">
      <c r="A12" s="204" t="s">
        <v>172</v>
      </c>
      <c r="B12" s="205"/>
      <c r="C12" s="205"/>
      <c r="D12" s="205"/>
      <c r="E12" s="206"/>
      <c r="F12" s="108">
        <v>184820.93700000003</v>
      </c>
      <c r="G12" s="178"/>
    </row>
    <row r="13" spans="1:19" s="110" customFormat="1" ht="30" customHeight="1" x14ac:dyDescent="0.25">
      <c r="A13" s="204" t="s">
        <v>173</v>
      </c>
      <c r="B13" s="205"/>
      <c r="C13" s="205"/>
      <c r="D13" s="205"/>
      <c r="E13" s="206"/>
      <c r="F13" s="108">
        <v>116892.11000000028</v>
      </c>
    </row>
    <row r="14" spans="1:19" s="110" customFormat="1" ht="30" customHeight="1" x14ac:dyDescent="0.25">
      <c r="A14" s="204" t="s">
        <v>174</v>
      </c>
      <c r="B14" s="205"/>
      <c r="C14" s="205"/>
      <c r="D14" s="205"/>
      <c r="E14" s="206"/>
      <c r="F14" s="111">
        <f>SUM(F15:F17)</f>
        <v>501733.46</v>
      </c>
    </row>
    <row r="15" spans="1:19" s="79" customFormat="1" ht="27.75" customHeight="1" x14ac:dyDescent="0.25">
      <c r="A15" s="210" t="s">
        <v>175</v>
      </c>
      <c r="B15" s="211"/>
      <c r="C15" s="211"/>
      <c r="D15" s="211"/>
      <c r="E15" s="212"/>
      <c r="F15" s="82">
        <v>493093.46</v>
      </c>
    </row>
    <row r="16" spans="1:19" s="79" customFormat="1" ht="0.75" hidden="1" customHeight="1" x14ac:dyDescent="0.25">
      <c r="A16" s="210" t="s">
        <v>176</v>
      </c>
      <c r="B16" s="211"/>
      <c r="C16" s="211"/>
      <c r="D16" s="211"/>
      <c r="E16" s="212"/>
      <c r="F16" s="82"/>
    </row>
    <row r="17" spans="1:19" s="79" customFormat="1" ht="30" customHeight="1" x14ac:dyDescent="0.25">
      <c r="A17" s="210" t="s">
        <v>177</v>
      </c>
      <c r="B17" s="211"/>
      <c r="C17" s="211"/>
      <c r="D17" s="211"/>
      <c r="E17" s="212"/>
      <c r="F17" s="82">
        <v>8640</v>
      </c>
    </row>
    <row r="18" spans="1:19" s="110" customFormat="1" ht="30" customHeight="1" x14ac:dyDescent="0.25">
      <c r="A18" s="204" t="s">
        <v>178</v>
      </c>
      <c r="B18" s="205"/>
      <c r="C18" s="205"/>
      <c r="D18" s="205"/>
      <c r="E18" s="206"/>
      <c r="F18" s="111">
        <f>SUM(F19:F22)</f>
        <v>515044.91</v>
      </c>
    </row>
    <row r="19" spans="1:19" s="79" customFormat="1" ht="29.25" customHeight="1" x14ac:dyDescent="0.25">
      <c r="A19" s="210" t="s">
        <v>175</v>
      </c>
      <c r="B19" s="211"/>
      <c r="C19" s="211"/>
      <c r="D19" s="211"/>
      <c r="E19" s="212"/>
      <c r="F19" s="82">
        <v>506179.91</v>
      </c>
    </row>
    <row r="20" spans="1:19" s="79" customFormat="1" ht="30" hidden="1" customHeight="1" x14ac:dyDescent="0.25">
      <c r="A20" s="210" t="s">
        <v>176</v>
      </c>
      <c r="B20" s="211"/>
      <c r="C20" s="211"/>
      <c r="D20" s="211"/>
      <c r="E20" s="212"/>
      <c r="F20" s="82"/>
    </row>
    <row r="21" spans="1:19" s="83" customFormat="1" ht="30" customHeight="1" x14ac:dyDescent="0.2">
      <c r="A21" s="210" t="s">
        <v>177</v>
      </c>
      <c r="B21" s="211"/>
      <c r="C21" s="211"/>
      <c r="D21" s="211"/>
      <c r="E21" s="212"/>
      <c r="F21" s="82">
        <v>8865</v>
      </c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</row>
    <row r="22" spans="1:19" s="83" customFormat="1" ht="30" hidden="1" customHeight="1" x14ac:dyDescent="0.2">
      <c r="A22" s="219" t="s">
        <v>303</v>
      </c>
      <c r="B22" s="220"/>
      <c r="C22" s="220"/>
      <c r="D22" s="220"/>
      <c r="E22" s="221"/>
      <c r="F22" s="82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</row>
    <row r="23" spans="1:19" s="112" customFormat="1" ht="30" customHeight="1" x14ac:dyDescent="0.25">
      <c r="A23" s="204" t="s">
        <v>179</v>
      </c>
      <c r="B23" s="205"/>
      <c r="C23" s="205"/>
      <c r="D23" s="205"/>
      <c r="E23" s="206"/>
      <c r="F23" s="111">
        <f>F12+F18</f>
        <v>699865.84700000007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2" customFormat="1" ht="30" customHeight="1" x14ac:dyDescent="0.25">
      <c r="A24" s="204" t="s">
        <v>180</v>
      </c>
      <c r="B24" s="205"/>
      <c r="C24" s="205"/>
      <c r="D24" s="205"/>
      <c r="E24" s="206"/>
      <c r="F24" s="111">
        <f>акт21!E88</f>
        <v>645398.52299999993</v>
      </c>
      <c r="G24" s="179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12" customFormat="1" ht="30" customHeight="1" x14ac:dyDescent="0.25">
      <c r="A25" s="204" t="s">
        <v>312</v>
      </c>
      <c r="B25" s="205"/>
      <c r="C25" s="205"/>
      <c r="D25" s="205"/>
      <c r="E25" s="206"/>
      <c r="F25" s="111">
        <f>F23-F24+0.01</f>
        <v>54467.334000000141</v>
      </c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s="112" customFormat="1" ht="30" customHeight="1" x14ac:dyDescent="0.25">
      <c r="A26" s="204" t="s">
        <v>182</v>
      </c>
      <c r="B26" s="205"/>
      <c r="C26" s="205"/>
      <c r="D26" s="205"/>
      <c r="E26" s="206"/>
      <c r="F26" s="108">
        <f>F13+F14-F18+F22</f>
        <v>103580.66000000032</v>
      </c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</row>
    <row r="27" spans="1:19" s="83" customFormat="1" ht="11.45" customHeight="1" x14ac:dyDescent="0.25">
      <c r="A27" s="84"/>
      <c r="B27" s="84"/>
      <c r="C27" s="84"/>
      <c r="D27" s="84"/>
      <c r="E27" s="84"/>
      <c r="F27" s="84"/>
    </row>
    <row r="28" spans="1:19" s="85" customFormat="1" ht="18" customHeight="1" x14ac:dyDescent="0.2">
      <c r="A28" s="213" t="s">
        <v>183</v>
      </c>
      <c r="B28" s="213"/>
      <c r="C28" s="213"/>
      <c r="D28" s="213"/>
    </row>
    <row r="29" spans="1:19" s="57" customFormat="1" ht="21.75" hidden="1" customHeight="1" x14ac:dyDescent="0.25">
      <c r="A29" s="214" t="s">
        <v>375</v>
      </c>
      <c r="B29" s="214"/>
      <c r="C29" s="214"/>
      <c r="D29" s="214"/>
    </row>
    <row r="30" spans="1:19" s="57" customFormat="1" ht="22.5" customHeight="1" x14ac:dyDescent="0.25">
      <c r="A30" s="213" t="s">
        <v>42</v>
      </c>
      <c r="B30" s="213"/>
      <c r="C30" s="213"/>
      <c r="D30" s="213"/>
    </row>
    <row r="31" spans="1:19" s="57" customFormat="1" ht="22.5" customHeight="1" x14ac:dyDescent="0.25">
      <c r="A31" s="213" t="s">
        <v>43</v>
      </c>
      <c r="B31" s="213"/>
      <c r="C31" s="213"/>
      <c r="D31" s="58"/>
    </row>
  </sheetData>
  <mergeCells count="25">
    <mergeCell ref="A31:C31"/>
    <mergeCell ref="A24:E24"/>
    <mergeCell ref="A25:E25"/>
    <mergeCell ref="A26:E26"/>
    <mergeCell ref="A28:D28"/>
    <mergeCell ref="A29:D29"/>
    <mergeCell ref="A30:D30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11:E11"/>
    <mergeCell ref="A1:F1"/>
    <mergeCell ref="A5:F5"/>
    <mergeCell ref="Q6:R6"/>
    <mergeCell ref="Q7:R7"/>
    <mergeCell ref="Q8:R8"/>
  </mergeCells>
  <pageMargins left="0.7" right="0.7" top="0.75" bottom="0.75" header="0.3" footer="0.3"/>
  <pageSetup paperSize="9" scale="91" orientation="portrait" r:id="rId1"/>
  <colBreaks count="1" manualBreakCount="1">
    <brk id="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0"/>
  <sheetViews>
    <sheetView topLeftCell="A76" workbookViewId="0">
      <selection activeCell="A90" sqref="A90:E90"/>
    </sheetView>
  </sheetViews>
  <sheetFormatPr defaultColWidth="8.140625" defaultRowHeight="15" x14ac:dyDescent="0.25"/>
  <cols>
    <col min="1" max="1" width="62.7109375" style="155" customWidth="1"/>
    <col min="2" max="5" width="16.140625" style="155" customWidth="1"/>
    <col min="6" max="6" width="9.42578125" style="155" bestFit="1" customWidth="1"/>
    <col min="7" max="255" width="8.140625" style="155"/>
    <col min="256" max="256" width="8.7109375" style="155" customWidth="1"/>
    <col min="257" max="257" width="31.5703125" style="155" customWidth="1"/>
    <col min="258" max="258" width="13.85546875" style="155" customWidth="1"/>
    <col min="259" max="259" width="19.140625" style="155" customWidth="1"/>
    <col min="260" max="260" width="17.5703125" style="155" customWidth="1"/>
    <col min="261" max="261" width="14.7109375" style="155" customWidth="1"/>
    <col min="262" max="511" width="8.140625" style="155"/>
    <col min="512" max="512" width="8.7109375" style="155" customWidth="1"/>
    <col min="513" max="513" width="31.5703125" style="155" customWidth="1"/>
    <col min="514" max="514" width="13.85546875" style="155" customWidth="1"/>
    <col min="515" max="515" width="19.140625" style="155" customWidth="1"/>
    <col min="516" max="516" width="17.5703125" style="155" customWidth="1"/>
    <col min="517" max="517" width="14.7109375" style="155" customWidth="1"/>
    <col min="518" max="767" width="8.140625" style="155"/>
    <col min="768" max="768" width="8.7109375" style="155" customWidth="1"/>
    <col min="769" max="769" width="31.5703125" style="155" customWidth="1"/>
    <col min="770" max="770" width="13.85546875" style="155" customWidth="1"/>
    <col min="771" max="771" width="19.140625" style="155" customWidth="1"/>
    <col min="772" max="772" width="17.5703125" style="155" customWidth="1"/>
    <col min="773" max="773" width="14.7109375" style="155" customWidth="1"/>
    <col min="774" max="1023" width="8.140625" style="155"/>
    <col min="1024" max="1024" width="8.7109375" style="155" customWidth="1"/>
    <col min="1025" max="1025" width="31.5703125" style="155" customWidth="1"/>
    <col min="1026" max="1026" width="13.85546875" style="155" customWidth="1"/>
    <col min="1027" max="1027" width="19.140625" style="155" customWidth="1"/>
    <col min="1028" max="1028" width="17.5703125" style="155" customWidth="1"/>
    <col min="1029" max="1029" width="14.7109375" style="155" customWidth="1"/>
    <col min="1030" max="1279" width="8.140625" style="155"/>
    <col min="1280" max="1280" width="8.7109375" style="155" customWidth="1"/>
    <col min="1281" max="1281" width="31.5703125" style="155" customWidth="1"/>
    <col min="1282" max="1282" width="13.85546875" style="155" customWidth="1"/>
    <col min="1283" max="1283" width="19.140625" style="155" customWidth="1"/>
    <col min="1284" max="1284" width="17.5703125" style="155" customWidth="1"/>
    <col min="1285" max="1285" width="14.7109375" style="155" customWidth="1"/>
    <col min="1286" max="1535" width="8.140625" style="155"/>
    <col min="1536" max="1536" width="8.7109375" style="155" customWidth="1"/>
    <col min="1537" max="1537" width="31.5703125" style="155" customWidth="1"/>
    <col min="1538" max="1538" width="13.85546875" style="155" customWidth="1"/>
    <col min="1539" max="1539" width="19.140625" style="155" customWidth="1"/>
    <col min="1540" max="1540" width="17.5703125" style="155" customWidth="1"/>
    <col min="1541" max="1541" width="14.7109375" style="155" customWidth="1"/>
    <col min="1542" max="1791" width="8.140625" style="155"/>
    <col min="1792" max="1792" width="8.7109375" style="155" customWidth="1"/>
    <col min="1793" max="1793" width="31.5703125" style="155" customWidth="1"/>
    <col min="1794" max="1794" width="13.85546875" style="155" customWidth="1"/>
    <col min="1795" max="1795" width="19.140625" style="155" customWidth="1"/>
    <col min="1796" max="1796" width="17.5703125" style="155" customWidth="1"/>
    <col min="1797" max="1797" width="14.7109375" style="155" customWidth="1"/>
    <col min="1798" max="2047" width="8.140625" style="155"/>
    <col min="2048" max="2048" width="8.7109375" style="155" customWidth="1"/>
    <col min="2049" max="2049" width="31.5703125" style="155" customWidth="1"/>
    <col min="2050" max="2050" width="13.85546875" style="155" customWidth="1"/>
    <col min="2051" max="2051" width="19.140625" style="155" customWidth="1"/>
    <col min="2052" max="2052" width="17.5703125" style="155" customWidth="1"/>
    <col min="2053" max="2053" width="14.7109375" style="155" customWidth="1"/>
    <col min="2054" max="2303" width="8.140625" style="155"/>
    <col min="2304" max="2304" width="8.7109375" style="155" customWidth="1"/>
    <col min="2305" max="2305" width="31.5703125" style="155" customWidth="1"/>
    <col min="2306" max="2306" width="13.85546875" style="155" customWidth="1"/>
    <col min="2307" max="2307" width="19.140625" style="155" customWidth="1"/>
    <col min="2308" max="2308" width="17.5703125" style="155" customWidth="1"/>
    <col min="2309" max="2309" width="14.7109375" style="155" customWidth="1"/>
    <col min="2310" max="2559" width="8.140625" style="155"/>
    <col min="2560" max="2560" width="8.7109375" style="155" customWidth="1"/>
    <col min="2561" max="2561" width="31.5703125" style="155" customWidth="1"/>
    <col min="2562" max="2562" width="13.85546875" style="155" customWidth="1"/>
    <col min="2563" max="2563" width="19.140625" style="155" customWidth="1"/>
    <col min="2564" max="2564" width="17.5703125" style="155" customWidth="1"/>
    <col min="2565" max="2565" width="14.7109375" style="155" customWidth="1"/>
    <col min="2566" max="2815" width="8.140625" style="155"/>
    <col min="2816" max="2816" width="8.7109375" style="155" customWidth="1"/>
    <col min="2817" max="2817" width="31.5703125" style="155" customWidth="1"/>
    <col min="2818" max="2818" width="13.85546875" style="155" customWidth="1"/>
    <col min="2819" max="2819" width="19.140625" style="155" customWidth="1"/>
    <col min="2820" max="2820" width="17.5703125" style="155" customWidth="1"/>
    <col min="2821" max="2821" width="14.7109375" style="155" customWidth="1"/>
    <col min="2822" max="3071" width="8.140625" style="155"/>
    <col min="3072" max="3072" width="8.7109375" style="155" customWidth="1"/>
    <col min="3073" max="3073" width="31.5703125" style="155" customWidth="1"/>
    <col min="3074" max="3074" width="13.85546875" style="155" customWidth="1"/>
    <col min="3075" max="3075" width="19.140625" style="155" customWidth="1"/>
    <col min="3076" max="3076" width="17.5703125" style="155" customWidth="1"/>
    <col min="3077" max="3077" width="14.7109375" style="155" customWidth="1"/>
    <col min="3078" max="3327" width="8.140625" style="155"/>
    <col min="3328" max="3328" width="8.7109375" style="155" customWidth="1"/>
    <col min="3329" max="3329" width="31.5703125" style="155" customWidth="1"/>
    <col min="3330" max="3330" width="13.85546875" style="155" customWidth="1"/>
    <col min="3331" max="3331" width="19.140625" style="155" customWidth="1"/>
    <col min="3332" max="3332" width="17.5703125" style="155" customWidth="1"/>
    <col min="3333" max="3333" width="14.7109375" style="155" customWidth="1"/>
    <col min="3334" max="3583" width="8.140625" style="155"/>
    <col min="3584" max="3584" width="8.7109375" style="155" customWidth="1"/>
    <col min="3585" max="3585" width="31.5703125" style="155" customWidth="1"/>
    <col min="3586" max="3586" width="13.85546875" style="155" customWidth="1"/>
    <col min="3587" max="3587" width="19.140625" style="155" customWidth="1"/>
    <col min="3588" max="3588" width="17.5703125" style="155" customWidth="1"/>
    <col min="3589" max="3589" width="14.7109375" style="155" customWidth="1"/>
    <col min="3590" max="3839" width="8.140625" style="155"/>
    <col min="3840" max="3840" width="8.7109375" style="155" customWidth="1"/>
    <col min="3841" max="3841" width="31.5703125" style="155" customWidth="1"/>
    <col min="3842" max="3842" width="13.85546875" style="155" customWidth="1"/>
    <col min="3843" max="3843" width="19.140625" style="155" customWidth="1"/>
    <col min="3844" max="3844" width="17.5703125" style="155" customWidth="1"/>
    <col min="3845" max="3845" width="14.7109375" style="155" customWidth="1"/>
    <col min="3846" max="4095" width="8.140625" style="155"/>
    <col min="4096" max="4096" width="8.7109375" style="155" customWidth="1"/>
    <col min="4097" max="4097" width="31.5703125" style="155" customWidth="1"/>
    <col min="4098" max="4098" width="13.85546875" style="155" customWidth="1"/>
    <col min="4099" max="4099" width="19.140625" style="155" customWidth="1"/>
    <col min="4100" max="4100" width="17.5703125" style="155" customWidth="1"/>
    <col min="4101" max="4101" width="14.7109375" style="155" customWidth="1"/>
    <col min="4102" max="4351" width="8.140625" style="155"/>
    <col min="4352" max="4352" width="8.7109375" style="155" customWidth="1"/>
    <col min="4353" max="4353" width="31.5703125" style="155" customWidth="1"/>
    <col min="4354" max="4354" width="13.85546875" style="155" customWidth="1"/>
    <col min="4355" max="4355" width="19.140625" style="155" customWidth="1"/>
    <col min="4356" max="4356" width="17.5703125" style="155" customWidth="1"/>
    <col min="4357" max="4357" width="14.7109375" style="155" customWidth="1"/>
    <col min="4358" max="4607" width="8.140625" style="155"/>
    <col min="4608" max="4608" width="8.7109375" style="155" customWidth="1"/>
    <col min="4609" max="4609" width="31.5703125" style="155" customWidth="1"/>
    <col min="4610" max="4610" width="13.85546875" style="155" customWidth="1"/>
    <col min="4611" max="4611" width="19.140625" style="155" customWidth="1"/>
    <col min="4612" max="4612" width="17.5703125" style="155" customWidth="1"/>
    <col min="4613" max="4613" width="14.7109375" style="155" customWidth="1"/>
    <col min="4614" max="4863" width="8.140625" style="155"/>
    <col min="4864" max="4864" width="8.7109375" style="155" customWidth="1"/>
    <col min="4865" max="4865" width="31.5703125" style="155" customWidth="1"/>
    <col min="4866" max="4866" width="13.85546875" style="155" customWidth="1"/>
    <col min="4867" max="4867" width="19.140625" style="155" customWidth="1"/>
    <col min="4868" max="4868" width="17.5703125" style="155" customWidth="1"/>
    <col min="4869" max="4869" width="14.7109375" style="155" customWidth="1"/>
    <col min="4870" max="5119" width="8.140625" style="155"/>
    <col min="5120" max="5120" width="8.7109375" style="155" customWidth="1"/>
    <col min="5121" max="5121" width="31.5703125" style="155" customWidth="1"/>
    <col min="5122" max="5122" width="13.85546875" style="155" customWidth="1"/>
    <col min="5123" max="5123" width="19.140625" style="155" customWidth="1"/>
    <col min="5124" max="5124" width="17.5703125" style="155" customWidth="1"/>
    <col min="5125" max="5125" width="14.7109375" style="155" customWidth="1"/>
    <col min="5126" max="5375" width="8.140625" style="155"/>
    <col min="5376" max="5376" width="8.7109375" style="155" customWidth="1"/>
    <col min="5377" max="5377" width="31.5703125" style="155" customWidth="1"/>
    <col min="5378" max="5378" width="13.85546875" style="155" customWidth="1"/>
    <col min="5379" max="5379" width="19.140625" style="155" customWidth="1"/>
    <col min="5380" max="5380" width="17.5703125" style="155" customWidth="1"/>
    <col min="5381" max="5381" width="14.7109375" style="155" customWidth="1"/>
    <col min="5382" max="5631" width="8.140625" style="155"/>
    <col min="5632" max="5632" width="8.7109375" style="155" customWidth="1"/>
    <col min="5633" max="5633" width="31.5703125" style="155" customWidth="1"/>
    <col min="5634" max="5634" width="13.85546875" style="155" customWidth="1"/>
    <col min="5635" max="5635" width="19.140625" style="155" customWidth="1"/>
    <col min="5636" max="5636" width="17.5703125" style="155" customWidth="1"/>
    <col min="5637" max="5637" width="14.7109375" style="155" customWidth="1"/>
    <col min="5638" max="5887" width="8.140625" style="155"/>
    <col min="5888" max="5888" width="8.7109375" style="155" customWidth="1"/>
    <col min="5889" max="5889" width="31.5703125" style="155" customWidth="1"/>
    <col min="5890" max="5890" width="13.85546875" style="155" customWidth="1"/>
    <col min="5891" max="5891" width="19.140625" style="155" customWidth="1"/>
    <col min="5892" max="5892" width="17.5703125" style="155" customWidth="1"/>
    <col min="5893" max="5893" width="14.7109375" style="155" customWidth="1"/>
    <col min="5894" max="6143" width="8.140625" style="155"/>
    <col min="6144" max="6144" width="8.7109375" style="155" customWidth="1"/>
    <col min="6145" max="6145" width="31.5703125" style="155" customWidth="1"/>
    <col min="6146" max="6146" width="13.85546875" style="155" customWidth="1"/>
    <col min="6147" max="6147" width="19.140625" style="155" customWidth="1"/>
    <col min="6148" max="6148" width="17.5703125" style="155" customWidth="1"/>
    <col min="6149" max="6149" width="14.7109375" style="155" customWidth="1"/>
    <col min="6150" max="6399" width="8.140625" style="155"/>
    <col min="6400" max="6400" width="8.7109375" style="155" customWidth="1"/>
    <col min="6401" max="6401" width="31.5703125" style="155" customWidth="1"/>
    <col min="6402" max="6402" width="13.85546875" style="155" customWidth="1"/>
    <col min="6403" max="6403" width="19.140625" style="155" customWidth="1"/>
    <col min="6404" max="6404" width="17.5703125" style="155" customWidth="1"/>
    <col min="6405" max="6405" width="14.7109375" style="155" customWidth="1"/>
    <col min="6406" max="6655" width="8.140625" style="155"/>
    <col min="6656" max="6656" width="8.7109375" style="155" customWidth="1"/>
    <col min="6657" max="6657" width="31.5703125" style="155" customWidth="1"/>
    <col min="6658" max="6658" width="13.85546875" style="155" customWidth="1"/>
    <col min="6659" max="6659" width="19.140625" style="155" customWidth="1"/>
    <col min="6660" max="6660" width="17.5703125" style="155" customWidth="1"/>
    <col min="6661" max="6661" width="14.7109375" style="155" customWidth="1"/>
    <col min="6662" max="6911" width="8.140625" style="155"/>
    <col min="6912" max="6912" width="8.7109375" style="155" customWidth="1"/>
    <col min="6913" max="6913" width="31.5703125" style="155" customWidth="1"/>
    <col min="6914" max="6914" width="13.85546875" style="155" customWidth="1"/>
    <col min="6915" max="6915" width="19.140625" style="155" customWidth="1"/>
    <col min="6916" max="6916" width="17.5703125" style="155" customWidth="1"/>
    <col min="6917" max="6917" width="14.7109375" style="155" customWidth="1"/>
    <col min="6918" max="7167" width="8.140625" style="155"/>
    <col min="7168" max="7168" width="8.7109375" style="155" customWidth="1"/>
    <col min="7169" max="7169" width="31.5703125" style="155" customWidth="1"/>
    <col min="7170" max="7170" width="13.85546875" style="155" customWidth="1"/>
    <col min="7171" max="7171" width="19.140625" style="155" customWidth="1"/>
    <col min="7172" max="7172" width="17.5703125" style="155" customWidth="1"/>
    <col min="7173" max="7173" width="14.7109375" style="155" customWidth="1"/>
    <col min="7174" max="7423" width="8.140625" style="155"/>
    <col min="7424" max="7424" width="8.7109375" style="155" customWidth="1"/>
    <col min="7425" max="7425" width="31.5703125" style="155" customWidth="1"/>
    <col min="7426" max="7426" width="13.85546875" style="155" customWidth="1"/>
    <col min="7427" max="7427" width="19.140625" style="155" customWidth="1"/>
    <col min="7428" max="7428" width="17.5703125" style="155" customWidth="1"/>
    <col min="7429" max="7429" width="14.7109375" style="155" customWidth="1"/>
    <col min="7430" max="7679" width="8.140625" style="155"/>
    <col min="7680" max="7680" width="8.7109375" style="155" customWidth="1"/>
    <col min="7681" max="7681" width="31.5703125" style="155" customWidth="1"/>
    <col min="7682" max="7682" width="13.85546875" style="155" customWidth="1"/>
    <col min="7683" max="7683" width="19.140625" style="155" customWidth="1"/>
    <col min="7684" max="7684" width="17.5703125" style="155" customWidth="1"/>
    <col min="7685" max="7685" width="14.7109375" style="155" customWidth="1"/>
    <col min="7686" max="7935" width="8.140625" style="155"/>
    <col min="7936" max="7936" width="8.7109375" style="155" customWidth="1"/>
    <col min="7937" max="7937" width="31.5703125" style="155" customWidth="1"/>
    <col min="7938" max="7938" width="13.85546875" style="155" customWidth="1"/>
    <col min="7939" max="7939" width="19.140625" style="155" customWidth="1"/>
    <col min="7940" max="7940" width="17.5703125" style="155" customWidth="1"/>
    <col min="7941" max="7941" width="14.7109375" style="155" customWidth="1"/>
    <col min="7942" max="8191" width="8.140625" style="155"/>
    <col min="8192" max="8192" width="8.7109375" style="155" customWidth="1"/>
    <col min="8193" max="8193" width="31.5703125" style="155" customWidth="1"/>
    <col min="8194" max="8194" width="13.85546875" style="155" customWidth="1"/>
    <col min="8195" max="8195" width="19.140625" style="155" customWidth="1"/>
    <col min="8196" max="8196" width="17.5703125" style="155" customWidth="1"/>
    <col min="8197" max="8197" width="14.7109375" style="155" customWidth="1"/>
    <col min="8198" max="8447" width="8.140625" style="155"/>
    <col min="8448" max="8448" width="8.7109375" style="155" customWidth="1"/>
    <col min="8449" max="8449" width="31.5703125" style="155" customWidth="1"/>
    <col min="8450" max="8450" width="13.85546875" style="155" customWidth="1"/>
    <col min="8451" max="8451" width="19.140625" style="155" customWidth="1"/>
    <col min="8452" max="8452" width="17.5703125" style="155" customWidth="1"/>
    <col min="8453" max="8453" width="14.7109375" style="155" customWidth="1"/>
    <col min="8454" max="8703" width="8.140625" style="155"/>
    <col min="8704" max="8704" width="8.7109375" style="155" customWidth="1"/>
    <col min="8705" max="8705" width="31.5703125" style="155" customWidth="1"/>
    <col min="8706" max="8706" width="13.85546875" style="155" customWidth="1"/>
    <col min="8707" max="8707" width="19.140625" style="155" customWidth="1"/>
    <col min="8708" max="8708" width="17.5703125" style="155" customWidth="1"/>
    <col min="8709" max="8709" width="14.7109375" style="155" customWidth="1"/>
    <col min="8710" max="8959" width="8.140625" style="155"/>
    <col min="8960" max="8960" width="8.7109375" style="155" customWidth="1"/>
    <col min="8961" max="8961" width="31.5703125" style="155" customWidth="1"/>
    <col min="8962" max="8962" width="13.85546875" style="155" customWidth="1"/>
    <col min="8963" max="8963" width="19.140625" style="155" customWidth="1"/>
    <col min="8964" max="8964" width="17.5703125" style="155" customWidth="1"/>
    <col min="8965" max="8965" width="14.7109375" style="155" customWidth="1"/>
    <col min="8966" max="9215" width="8.140625" style="155"/>
    <col min="9216" max="9216" width="8.7109375" style="155" customWidth="1"/>
    <col min="9217" max="9217" width="31.5703125" style="155" customWidth="1"/>
    <col min="9218" max="9218" width="13.85546875" style="155" customWidth="1"/>
    <col min="9219" max="9219" width="19.140625" style="155" customWidth="1"/>
    <col min="9220" max="9220" width="17.5703125" style="155" customWidth="1"/>
    <col min="9221" max="9221" width="14.7109375" style="155" customWidth="1"/>
    <col min="9222" max="9471" width="8.140625" style="155"/>
    <col min="9472" max="9472" width="8.7109375" style="155" customWidth="1"/>
    <col min="9473" max="9473" width="31.5703125" style="155" customWidth="1"/>
    <col min="9474" max="9474" width="13.85546875" style="155" customWidth="1"/>
    <col min="9475" max="9475" width="19.140625" style="155" customWidth="1"/>
    <col min="9476" max="9476" width="17.5703125" style="155" customWidth="1"/>
    <col min="9477" max="9477" width="14.7109375" style="155" customWidth="1"/>
    <col min="9478" max="9727" width="8.140625" style="155"/>
    <col min="9728" max="9728" width="8.7109375" style="155" customWidth="1"/>
    <col min="9729" max="9729" width="31.5703125" style="155" customWidth="1"/>
    <col min="9730" max="9730" width="13.85546875" style="155" customWidth="1"/>
    <col min="9731" max="9731" width="19.140625" style="155" customWidth="1"/>
    <col min="9732" max="9732" width="17.5703125" style="155" customWidth="1"/>
    <col min="9733" max="9733" width="14.7109375" style="155" customWidth="1"/>
    <col min="9734" max="9983" width="8.140625" style="155"/>
    <col min="9984" max="9984" width="8.7109375" style="155" customWidth="1"/>
    <col min="9985" max="9985" width="31.5703125" style="155" customWidth="1"/>
    <col min="9986" max="9986" width="13.85546875" style="155" customWidth="1"/>
    <col min="9987" max="9987" width="19.140625" style="155" customWidth="1"/>
    <col min="9988" max="9988" width="17.5703125" style="155" customWidth="1"/>
    <col min="9989" max="9989" width="14.7109375" style="155" customWidth="1"/>
    <col min="9990" max="10239" width="8.140625" style="155"/>
    <col min="10240" max="10240" width="8.7109375" style="155" customWidth="1"/>
    <col min="10241" max="10241" width="31.5703125" style="155" customWidth="1"/>
    <col min="10242" max="10242" width="13.85546875" style="155" customWidth="1"/>
    <col min="10243" max="10243" width="19.140625" style="155" customWidth="1"/>
    <col min="10244" max="10244" width="17.5703125" style="155" customWidth="1"/>
    <col min="10245" max="10245" width="14.7109375" style="155" customWidth="1"/>
    <col min="10246" max="10495" width="8.140625" style="155"/>
    <col min="10496" max="10496" width="8.7109375" style="155" customWidth="1"/>
    <col min="10497" max="10497" width="31.5703125" style="155" customWidth="1"/>
    <col min="10498" max="10498" width="13.85546875" style="155" customWidth="1"/>
    <col min="10499" max="10499" width="19.140625" style="155" customWidth="1"/>
    <col min="10500" max="10500" width="17.5703125" style="155" customWidth="1"/>
    <col min="10501" max="10501" width="14.7109375" style="155" customWidth="1"/>
    <col min="10502" max="10751" width="8.140625" style="155"/>
    <col min="10752" max="10752" width="8.7109375" style="155" customWidth="1"/>
    <col min="10753" max="10753" width="31.5703125" style="155" customWidth="1"/>
    <col min="10754" max="10754" width="13.85546875" style="155" customWidth="1"/>
    <col min="10755" max="10755" width="19.140625" style="155" customWidth="1"/>
    <col min="10756" max="10756" width="17.5703125" style="155" customWidth="1"/>
    <col min="10757" max="10757" width="14.7109375" style="155" customWidth="1"/>
    <col min="10758" max="11007" width="8.140625" style="155"/>
    <col min="11008" max="11008" width="8.7109375" style="155" customWidth="1"/>
    <col min="11009" max="11009" width="31.5703125" style="155" customWidth="1"/>
    <col min="11010" max="11010" width="13.85546875" style="155" customWidth="1"/>
    <col min="11011" max="11011" width="19.140625" style="155" customWidth="1"/>
    <col min="11012" max="11012" width="17.5703125" style="155" customWidth="1"/>
    <col min="11013" max="11013" width="14.7109375" style="155" customWidth="1"/>
    <col min="11014" max="11263" width="8.140625" style="155"/>
    <col min="11264" max="11264" width="8.7109375" style="155" customWidth="1"/>
    <col min="11265" max="11265" width="31.5703125" style="155" customWidth="1"/>
    <col min="11266" max="11266" width="13.85546875" style="155" customWidth="1"/>
    <col min="11267" max="11267" width="19.140625" style="155" customWidth="1"/>
    <col min="11268" max="11268" width="17.5703125" style="155" customWidth="1"/>
    <col min="11269" max="11269" width="14.7109375" style="155" customWidth="1"/>
    <col min="11270" max="11519" width="8.140625" style="155"/>
    <col min="11520" max="11520" width="8.7109375" style="155" customWidth="1"/>
    <col min="11521" max="11521" width="31.5703125" style="155" customWidth="1"/>
    <col min="11522" max="11522" width="13.85546875" style="155" customWidth="1"/>
    <col min="11523" max="11523" width="19.140625" style="155" customWidth="1"/>
    <col min="11524" max="11524" width="17.5703125" style="155" customWidth="1"/>
    <col min="11525" max="11525" width="14.7109375" style="155" customWidth="1"/>
    <col min="11526" max="11775" width="8.140625" style="155"/>
    <col min="11776" max="11776" width="8.7109375" style="155" customWidth="1"/>
    <col min="11777" max="11777" width="31.5703125" style="155" customWidth="1"/>
    <col min="11778" max="11778" width="13.85546875" style="155" customWidth="1"/>
    <col min="11779" max="11779" width="19.140625" style="155" customWidth="1"/>
    <col min="11780" max="11780" width="17.5703125" style="155" customWidth="1"/>
    <col min="11781" max="11781" width="14.7109375" style="155" customWidth="1"/>
    <col min="11782" max="12031" width="8.140625" style="155"/>
    <col min="12032" max="12032" width="8.7109375" style="155" customWidth="1"/>
    <col min="12033" max="12033" width="31.5703125" style="155" customWidth="1"/>
    <col min="12034" max="12034" width="13.85546875" style="155" customWidth="1"/>
    <col min="12035" max="12035" width="19.140625" style="155" customWidth="1"/>
    <col min="12036" max="12036" width="17.5703125" style="155" customWidth="1"/>
    <col min="12037" max="12037" width="14.7109375" style="155" customWidth="1"/>
    <col min="12038" max="12287" width="8.140625" style="155"/>
    <col min="12288" max="12288" width="8.7109375" style="155" customWidth="1"/>
    <col min="12289" max="12289" width="31.5703125" style="155" customWidth="1"/>
    <col min="12290" max="12290" width="13.85546875" style="155" customWidth="1"/>
    <col min="12291" max="12291" width="19.140625" style="155" customWidth="1"/>
    <col min="12292" max="12292" width="17.5703125" style="155" customWidth="1"/>
    <col min="12293" max="12293" width="14.7109375" style="155" customWidth="1"/>
    <col min="12294" max="12543" width="8.140625" style="155"/>
    <col min="12544" max="12544" width="8.7109375" style="155" customWidth="1"/>
    <col min="12545" max="12545" width="31.5703125" style="155" customWidth="1"/>
    <col min="12546" max="12546" width="13.85546875" style="155" customWidth="1"/>
    <col min="12547" max="12547" width="19.140625" style="155" customWidth="1"/>
    <col min="12548" max="12548" width="17.5703125" style="155" customWidth="1"/>
    <col min="12549" max="12549" width="14.7109375" style="155" customWidth="1"/>
    <col min="12550" max="12799" width="8.140625" style="155"/>
    <col min="12800" max="12800" width="8.7109375" style="155" customWidth="1"/>
    <col min="12801" max="12801" width="31.5703125" style="155" customWidth="1"/>
    <col min="12802" max="12802" width="13.85546875" style="155" customWidth="1"/>
    <col min="12803" max="12803" width="19.140625" style="155" customWidth="1"/>
    <col min="12804" max="12804" width="17.5703125" style="155" customWidth="1"/>
    <col min="12805" max="12805" width="14.7109375" style="155" customWidth="1"/>
    <col min="12806" max="13055" width="8.140625" style="155"/>
    <col min="13056" max="13056" width="8.7109375" style="155" customWidth="1"/>
    <col min="13057" max="13057" width="31.5703125" style="155" customWidth="1"/>
    <col min="13058" max="13058" width="13.85546875" style="155" customWidth="1"/>
    <col min="13059" max="13059" width="19.140625" style="155" customWidth="1"/>
    <col min="13060" max="13060" width="17.5703125" style="155" customWidth="1"/>
    <col min="13061" max="13061" width="14.7109375" style="155" customWidth="1"/>
    <col min="13062" max="13311" width="8.140625" style="155"/>
    <col min="13312" max="13312" width="8.7109375" style="155" customWidth="1"/>
    <col min="13313" max="13313" width="31.5703125" style="155" customWidth="1"/>
    <col min="13314" max="13314" width="13.85546875" style="155" customWidth="1"/>
    <col min="13315" max="13315" width="19.140625" style="155" customWidth="1"/>
    <col min="13316" max="13316" width="17.5703125" style="155" customWidth="1"/>
    <col min="13317" max="13317" width="14.7109375" style="155" customWidth="1"/>
    <col min="13318" max="13567" width="8.140625" style="155"/>
    <col min="13568" max="13568" width="8.7109375" style="155" customWidth="1"/>
    <col min="13569" max="13569" width="31.5703125" style="155" customWidth="1"/>
    <col min="13570" max="13570" width="13.85546875" style="155" customWidth="1"/>
    <col min="13571" max="13571" width="19.140625" style="155" customWidth="1"/>
    <col min="13572" max="13572" width="17.5703125" style="155" customWidth="1"/>
    <col min="13573" max="13573" width="14.7109375" style="155" customWidth="1"/>
    <col min="13574" max="13823" width="8.140625" style="155"/>
    <col min="13824" max="13824" width="8.7109375" style="155" customWidth="1"/>
    <col min="13825" max="13825" width="31.5703125" style="155" customWidth="1"/>
    <col min="13826" max="13826" width="13.85546875" style="155" customWidth="1"/>
    <col min="13827" max="13827" width="19.140625" style="155" customWidth="1"/>
    <col min="13828" max="13828" width="17.5703125" style="155" customWidth="1"/>
    <col min="13829" max="13829" width="14.7109375" style="155" customWidth="1"/>
    <col min="13830" max="14079" width="8.140625" style="155"/>
    <col min="14080" max="14080" width="8.7109375" style="155" customWidth="1"/>
    <col min="14081" max="14081" width="31.5703125" style="155" customWidth="1"/>
    <col min="14082" max="14082" width="13.85546875" style="155" customWidth="1"/>
    <col min="14083" max="14083" width="19.140625" style="155" customWidth="1"/>
    <col min="14084" max="14084" width="17.5703125" style="155" customWidth="1"/>
    <col min="14085" max="14085" width="14.7109375" style="155" customWidth="1"/>
    <col min="14086" max="14335" width="8.140625" style="155"/>
    <col min="14336" max="14336" width="8.7109375" style="155" customWidth="1"/>
    <col min="14337" max="14337" width="31.5703125" style="155" customWidth="1"/>
    <col min="14338" max="14338" width="13.85546875" style="155" customWidth="1"/>
    <col min="14339" max="14339" width="19.140625" style="155" customWidth="1"/>
    <col min="14340" max="14340" width="17.5703125" style="155" customWidth="1"/>
    <col min="14341" max="14341" width="14.7109375" style="155" customWidth="1"/>
    <col min="14342" max="14591" width="8.140625" style="155"/>
    <col min="14592" max="14592" width="8.7109375" style="155" customWidth="1"/>
    <col min="14593" max="14593" width="31.5703125" style="155" customWidth="1"/>
    <col min="14594" max="14594" width="13.85546875" style="155" customWidth="1"/>
    <col min="14595" max="14595" width="19.140625" style="155" customWidth="1"/>
    <col min="14596" max="14596" width="17.5703125" style="155" customWidth="1"/>
    <col min="14597" max="14597" width="14.7109375" style="155" customWidth="1"/>
    <col min="14598" max="14847" width="8.140625" style="155"/>
    <col min="14848" max="14848" width="8.7109375" style="155" customWidth="1"/>
    <col min="14849" max="14849" width="31.5703125" style="155" customWidth="1"/>
    <col min="14850" max="14850" width="13.85546875" style="155" customWidth="1"/>
    <col min="14851" max="14851" width="19.140625" style="155" customWidth="1"/>
    <col min="14852" max="14852" width="17.5703125" style="155" customWidth="1"/>
    <col min="14853" max="14853" width="14.7109375" style="155" customWidth="1"/>
    <col min="14854" max="15103" width="8.140625" style="155"/>
    <col min="15104" max="15104" width="8.7109375" style="155" customWidth="1"/>
    <col min="15105" max="15105" width="31.5703125" style="155" customWidth="1"/>
    <col min="15106" max="15106" width="13.85546875" style="155" customWidth="1"/>
    <col min="15107" max="15107" width="19.140625" style="155" customWidth="1"/>
    <col min="15108" max="15108" width="17.5703125" style="155" customWidth="1"/>
    <col min="15109" max="15109" width="14.7109375" style="155" customWidth="1"/>
    <col min="15110" max="15359" width="8.140625" style="155"/>
    <col min="15360" max="15360" width="8.7109375" style="155" customWidth="1"/>
    <col min="15361" max="15361" width="31.5703125" style="155" customWidth="1"/>
    <col min="15362" max="15362" width="13.85546875" style="155" customWidth="1"/>
    <col min="15363" max="15363" width="19.140625" style="155" customWidth="1"/>
    <col min="15364" max="15364" width="17.5703125" style="155" customWidth="1"/>
    <col min="15365" max="15365" width="14.7109375" style="155" customWidth="1"/>
    <col min="15366" max="15615" width="8.140625" style="155"/>
    <col min="15616" max="15616" width="8.7109375" style="155" customWidth="1"/>
    <col min="15617" max="15617" width="31.5703125" style="155" customWidth="1"/>
    <col min="15618" max="15618" width="13.85546875" style="155" customWidth="1"/>
    <col min="15619" max="15619" width="19.140625" style="155" customWidth="1"/>
    <col min="15620" max="15620" width="17.5703125" style="155" customWidth="1"/>
    <col min="15621" max="15621" width="14.7109375" style="155" customWidth="1"/>
    <col min="15622" max="15871" width="8.140625" style="155"/>
    <col min="15872" max="15872" width="8.7109375" style="155" customWidth="1"/>
    <col min="15873" max="15873" width="31.5703125" style="155" customWidth="1"/>
    <col min="15874" max="15874" width="13.85546875" style="155" customWidth="1"/>
    <col min="15875" max="15875" width="19.140625" style="155" customWidth="1"/>
    <col min="15876" max="15876" width="17.5703125" style="155" customWidth="1"/>
    <col min="15877" max="15877" width="14.7109375" style="155" customWidth="1"/>
    <col min="15878" max="16127" width="8.140625" style="155"/>
    <col min="16128" max="16128" width="8.7109375" style="155" customWidth="1"/>
    <col min="16129" max="16129" width="31.5703125" style="155" customWidth="1"/>
    <col min="16130" max="16130" width="13.85546875" style="155" customWidth="1"/>
    <col min="16131" max="16131" width="19.140625" style="155" customWidth="1"/>
    <col min="16132" max="16132" width="17.5703125" style="155" customWidth="1"/>
    <col min="16133" max="16133" width="14.7109375" style="155" customWidth="1"/>
    <col min="16134" max="16384" width="8.140625" style="155"/>
  </cols>
  <sheetData>
    <row r="1" spans="1:5" ht="23.25" hidden="1" customHeight="1" x14ac:dyDescent="0.25">
      <c r="A1" s="223"/>
      <c r="B1" s="223"/>
      <c r="C1" s="223"/>
      <c r="D1" s="223"/>
      <c r="E1" s="223"/>
    </row>
    <row r="2" spans="1:5" hidden="1" x14ac:dyDescent="0.25">
      <c r="A2" s="223" t="s">
        <v>238</v>
      </c>
      <c r="B2" s="223"/>
      <c r="C2" s="223"/>
      <c r="D2" s="223"/>
      <c r="E2" s="223"/>
    </row>
    <row r="3" spans="1:5" ht="15.75" customHeight="1" x14ac:dyDescent="0.25">
      <c r="A3" s="226" t="s">
        <v>306</v>
      </c>
      <c r="B3" s="226"/>
      <c r="C3" s="226"/>
      <c r="D3" s="226"/>
      <c r="E3" s="226"/>
    </row>
    <row r="4" spans="1:5" x14ac:dyDescent="0.25">
      <c r="A4" s="225" t="s">
        <v>239</v>
      </c>
      <c r="B4" s="225"/>
      <c r="C4" s="225"/>
      <c r="D4" s="225"/>
      <c r="E4" s="225"/>
    </row>
    <row r="5" spans="1:5" x14ac:dyDescent="0.25">
      <c r="A5" s="225" t="s">
        <v>240</v>
      </c>
      <c r="B5" s="225"/>
      <c r="C5" s="225"/>
      <c r="D5" s="225"/>
      <c r="E5" s="225"/>
    </row>
    <row r="6" spans="1:5" ht="26.25" customHeight="1" x14ac:dyDescent="0.25">
      <c r="A6" s="223" t="s">
        <v>241</v>
      </c>
      <c r="B6" s="223"/>
      <c r="C6" s="223"/>
      <c r="D6" s="223"/>
      <c r="E6" s="155" t="s">
        <v>376</v>
      </c>
    </row>
    <row r="7" spans="1:5" x14ac:dyDescent="0.25">
      <c r="A7" s="223"/>
      <c r="B7" s="223"/>
      <c r="C7" s="223"/>
      <c r="D7" s="223"/>
      <c r="E7" s="223"/>
    </row>
    <row r="8" spans="1:5" ht="36.75" customHeight="1" x14ac:dyDescent="0.25">
      <c r="A8" s="224" t="s">
        <v>307</v>
      </c>
      <c r="B8" s="224"/>
      <c r="C8" s="224"/>
      <c r="D8" s="224"/>
      <c r="E8" s="224"/>
    </row>
    <row r="9" spans="1:5" ht="29.25" customHeight="1" x14ac:dyDescent="0.25">
      <c r="A9" s="224" t="s">
        <v>243</v>
      </c>
      <c r="B9" s="224"/>
      <c r="C9" s="224"/>
      <c r="D9" s="224"/>
      <c r="E9" s="224"/>
    </row>
    <row r="10" spans="1:5" ht="30" customHeight="1" x14ac:dyDescent="0.25">
      <c r="A10" s="224" t="s">
        <v>244</v>
      </c>
      <c r="B10" s="224"/>
      <c r="C10" s="224"/>
      <c r="D10" s="224"/>
      <c r="E10" s="224"/>
    </row>
    <row r="11" spans="1:5" ht="30" customHeight="1" x14ac:dyDescent="0.25">
      <c r="A11" s="224" t="s">
        <v>245</v>
      </c>
      <c r="B11" s="224"/>
      <c r="C11" s="224"/>
      <c r="D11" s="224"/>
      <c r="E11" s="224"/>
    </row>
    <row r="12" spans="1:5" ht="29.25" customHeight="1" x14ac:dyDescent="0.25">
      <c r="A12" s="224" t="s">
        <v>246</v>
      </c>
      <c r="B12" s="224"/>
      <c r="C12" s="224"/>
      <c r="D12" s="224"/>
      <c r="E12" s="224"/>
    </row>
    <row r="13" spans="1:5" ht="28.5" customHeight="1" x14ac:dyDescent="0.25">
      <c r="A13" s="224" t="s">
        <v>247</v>
      </c>
      <c r="B13" s="224"/>
      <c r="C13" s="224"/>
      <c r="D13" s="224"/>
      <c r="E13" s="224"/>
    </row>
    <row r="14" spans="1:5" ht="15.75" customHeight="1" thickBot="1" x14ac:dyDescent="0.3">
      <c r="A14" s="223"/>
      <c r="B14" s="223"/>
      <c r="C14" s="223"/>
      <c r="D14" s="223"/>
      <c r="E14" s="223"/>
    </row>
    <row r="15" spans="1:5" ht="120.75" thickBot="1" x14ac:dyDescent="0.3">
      <c r="A15" s="158" t="s">
        <v>2</v>
      </c>
      <c r="B15" s="156" t="s">
        <v>249</v>
      </c>
      <c r="C15" s="156" t="s">
        <v>0</v>
      </c>
      <c r="D15" s="156" t="s">
        <v>248</v>
      </c>
      <c r="E15" s="156" t="s">
        <v>1</v>
      </c>
    </row>
    <row r="16" spans="1:5" x14ac:dyDescent="0.25">
      <c r="A16" s="230" t="s">
        <v>8</v>
      </c>
      <c r="B16" s="231"/>
      <c r="C16" s="231"/>
      <c r="D16" s="231"/>
      <c r="E16" s="159"/>
    </row>
    <row r="17" spans="1:5" ht="15" customHeight="1" x14ac:dyDescent="0.25">
      <c r="A17" s="168" t="s">
        <v>52</v>
      </c>
      <c r="B17" s="169" t="s">
        <v>21</v>
      </c>
      <c r="C17" s="170" t="s">
        <v>11</v>
      </c>
      <c r="D17" s="171">
        <v>0.14000000000000001</v>
      </c>
      <c r="E17" s="172">
        <v>4951.8</v>
      </c>
    </row>
    <row r="18" spans="1:5" ht="15" customHeight="1" x14ac:dyDescent="0.25">
      <c r="A18" s="227" t="s">
        <v>252</v>
      </c>
      <c r="B18" s="228"/>
      <c r="C18" s="228"/>
      <c r="D18" s="229"/>
      <c r="E18" s="173"/>
    </row>
    <row r="19" spans="1:5" ht="29.25" customHeight="1" x14ac:dyDescent="0.25">
      <c r="A19" s="168" t="s">
        <v>348</v>
      </c>
      <c r="B19" s="174">
        <v>1</v>
      </c>
      <c r="C19" s="170" t="s">
        <v>132</v>
      </c>
      <c r="D19" s="171">
        <f>E19/B19</f>
        <v>774.89</v>
      </c>
      <c r="E19" s="172">
        <v>774.89</v>
      </c>
    </row>
    <row r="20" spans="1:5" ht="29.25" customHeight="1" x14ac:dyDescent="0.25">
      <c r="A20" s="168" t="s">
        <v>226</v>
      </c>
      <c r="B20" s="169" t="s">
        <v>22</v>
      </c>
      <c r="C20" s="170" t="s">
        <v>11</v>
      </c>
      <c r="D20" s="171">
        <f>E20</f>
        <v>791.65</v>
      </c>
      <c r="E20" s="172">
        <v>791.65</v>
      </c>
    </row>
    <row r="21" spans="1:5" ht="15" customHeight="1" x14ac:dyDescent="0.25">
      <c r="A21" s="168" t="s">
        <v>256</v>
      </c>
      <c r="B21" s="169" t="s">
        <v>232</v>
      </c>
      <c r="C21" s="170" t="s">
        <v>12</v>
      </c>
      <c r="D21" s="171">
        <f>E21</f>
        <v>141480</v>
      </c>
      <c r="E21" s="172">
        <v>141480</v>
      </c>
    </row>
    <row r="22" spans="1:5" ht="17.25" customHeight="1" x14ac:dyDescent="0.25">
      <c r="A22" s="180" t="s">
        <v>257</v>
      </c>
      <c r="B22" s="181" t="s">
        <v>22</v>
      </c>
      <c r="C22" s="170" t="s">
        <v>11</v>
      </c>
      <c r="D22" s="171">
        <f>E22</f>
        <v>6663.09</v>
      </c>
      <c r="E22" s="182">
        <f>5250+1413.09</f>
        <v>6663.09</v>
      </c>
    </row>
    <row r="23" spans="1:5" ht="28.9" customHeight="1" x14ac:dyDescent="0.25">
      <c r="A23" s="139" t="s">
        <v>187</v>
      </c>
      <c r="B23" s="142" t="s">
        <v>22</v>
      </c>
      <c r="C23" s="142" t="s">
        <v>101</v>
      </c>
      <c r="D23" s="142">
        <f t="shared" ref="D23" si="0">E23</f>
        <v>1180.81</v>
      </c>
      <c r="E23" s="142">
        <v>1180.81</v>
      </c>
    </row>
    <row r="24" spans="1:5" ht="16.149999999999999" customHeight="1" x14ac:dyDescent="0.25">
      <c r="A24" s="180" t="s">
        <v>257</v>
      </c>
      <c r="B24" s="181" t="s">
        <v>22</v>
      </c>
      <c r="C24" s="170" t="s">
        <v>11</v>
      </c>
      <c r="D24" s="171">
        <f>E24</f>
        <v>4500</v>
      </c>
      <c r="E24" s="182">
        <v>4500</v>
      </c>
    </row>
    <row r="25" spans="1:5" ht="13.9" customHeight="1" x14ac:dyDescent="0.25">
      <c r="A25" s="227" t="s">
        <v>124</v>
      </c>
      <c r="B25" s="228"/>
      <c r="C25" s="228"/>
      <c r="D25" s="228"/>
      <c r="E25" s="173"/>
    </row>
    <row r="26" spans="1:5" x14ac:dyDescent="0.25">
      <c r="A26" s="168" t="s">
        <v>258</v>
      </c>
      <c r="B26" s="169" t="s">
        <v>232</v>
      </c>
      <c r="C26" s="170" t="s">
        <v>11</v>
      </c>
      <c r="D26" s="171">
        <f>E26</f>
        <v>17358.64</v>
      </c>
      <c r="E26" s="172">
        <v>17358.64</v>
      </c>
    </row>
    <row r="27" spans="1:5" ht="15" customHeight="1" x14ac:dyDescent="0.25">
      <c r="A27" s="227" t="s">
        <v>259</v>
      </c>
      <c r="B27" s="228"/>
      <c r="C27" s="228"/>
      <c r="D27" s="229"/>
      <c r="E27" s="173"/>
    </row>
    <row r="28" spans="1:5" x14ac:dyDescent="0.25">
      <c r="A28" s="168" t="s">
        <v>260</v>
      </c>
      <c r="B28" s="169" t="s">
        <v>22</v>
      </c>
      <c r="C28" s="170" t="s">
        <v>13</v>
      </c>
      <c r="D28" s="171">
        <f>E28</f>
        <v>300</v>
      </c>
      <c r="E28" s="172">
        <v>300</v>
      </c>
    </row>
    <row r="29" spans="1:5" ht="18.75" customHeight="1" x14ac:dyDescent="0.25">
      <c r="A29" s="227" t="s">
        <v>92</v>
      </c>
      <c r="B29" s="228"/>
      <c r="C29" s="228"/>
      <c r="D29" s="229"/>
      <c r="E29" s="173"/>
    </row>
    <row r="30" spans="1:5" ht="15" customHeight="1" x14ac:dyDescent="0.25">
      <c r="A30" s="168" t="s">
        <v>195</v>
      </c>
      <c r="B30" s="169" t="s">
        <v>22</v>
      </c>
      <c r="C30" s="170" t="s">
        <v>11</v>
      </c>
      <c r="D30" s="171">
        <f>E30</f>
        <v>24725.9</v>
      </c>
      <c r="E30" s="172">
        <v>24725.9</v>
      </c>
    </row>
    <row r="31" spans="1:5" ht="15" customHeight="1" x14ac:dyDescent="0.25">
      <c r="A31" s="227" t="s">
        <v>263</v>
      </c>
      <c r="B31" s="228"/>
      <c r="C31" s="228"/>
      <c r="D31" s="229"/>
      <c r="E31" s="173"/>
    </row>
    <row r="32" spans="1:5" ht="30" customHeight="1" x14ac:dyDescent="0.25">
      <c r="A32" s="168" t="s">
        <v>349</v>
      </c>
      <c r="B32" s="174">
        <v>1</v>
      </c>
      <c r="C32" s="170" t="s">
        <v>13</v>
      </c>
      <c r="D32" s="171">
        <f t="shared" ref="D32:D35" si="1">E32/B32</f>
        <v>472.43</v>
      </c>
      <c r="E32" s="172">
        <v>472.43</v>
      </c>
    </row>
    <row r="33" spans="1:5" ht="15" customHeight="1" x14ac:dyDescent="0.25">
      <c r="A33" s="168" t="s">
        <v>287</v>
      </c>
      <c r="B33" s="174">
        <v>1</v>
      </c>
      <c r="C33" s="170" t="s">
        <v>13</v>
      </c>
      <c r="D33" s="171">
        <f t="shared" si="1"/>
        <v>922.95</v>
      </c>
      <c r="E33" s="172">
        <v>922.95</v>
      </c>
    </row>
    <row r="34" spans="1:5" ht="15" customHeight="1" x14ac:dyDescent="0.25">
      <c r="A34" s="168" t="s">
        <v>350</v>
      </c>
      <c r="B34" s="175">
        <v>0.03</v>
      </c>
      <c r="C34" s="170" t="s">
        <v>15</v>
      </c>
      <c r="D34" s="171">
        <f t="shared" si="1"/>
        <v>79573.333333333328</v>
      </c>
      <c r="E34" s="172">
        <v>2387.1999999999998</v>
      </c>
    </row>
    <row r="35" spans="1:5" ht="15" customHeight="1" x14ac:dyDescent="0.25">
      <c r="A35" s="168" t="s">
        <v>265</v>
      </c>
      <c r="B35" s="176">
        <v>1.4999999999999999E-2</v>
      </c>
      <c r="C35" s="170" t="s">
        <v>15</v>
      </c>
      <c r="D35" s="171">
        <f t="shared" si="1"/>
        <v>54268.666666666664</v>
      </c>
      <c r="E35" s="172">
        <v>814.03</v>
      </c>
    </row>
    <row r="36" spans="1:5" ht="15" customHeight="1" x14ac:dyDescent="0.25">
      <c r="A36" s="168" t="s">
        <v>351</v>
      </c>
      <c r="B36" s="176">
        <v>7.4999999999999997E-2</v>
      </c>
      <c r="C36" s="170" t="s">
        <v>15</v>
      </c>
      <c r="D36" s="171">
        <f t="shared" ref="D36:D54" si="2">E36/B36</f>
        <v>72282.666666666672</v>
      </c>
      <c r="E36" s="172">
        <v>5421.2</v>
      </c>
    </row>
    <row r="37" spans="1:5" ht="15" customHeight="1" x14ac:dyDescent="0.25">
      <c r="A37" s="168" t="s">
        <v>330</v>
      </c>
      <c r="B37" s="174">
        <v>6</v>
      </c>
      <c r="C37" s="170" t="s">
        <v>74</v>
      </c>
      <c r="D37" s="171">
        <f t="shared" si="2"/>
        <v>97.916666666666671</v>
      </c>
      <c r="E37" s="172">
        <v>587.5</v>
      </c>
    </row>
    <row r="38" spans="1:5" ht="30" customHeight="1" x14ac:dyDescent="0.25">
      <c r="A38" s="168" t="s">
        <v>55</v>
      </c>
      <c r="B38" s="174">
        <v>1</v>
      </c>
      <c r="C38" s="170" t="s">
        <v>14</v>
      </c>
      <c r="D38" s="171">
        <f t="shared" si="2"/>
        <v>1005.22</v>
      </c>
      <c r="E38" s="172">
        <v>1005.22</v>
      </c>
    </row>
    <row r="39" spans="1:5" ht="15" customHeight="1" x14ac:dyDescent="0.25">
      <c r="A39" s="168" t="s">
        <v>111</v>
      </c>
      <c r="B39" s="174">
        <v>1</v>
      </c>
      <c r="C39" s="170" t="s">
        <v>15</v>
      </c>
      <c r="D39" s="171">
        <f t="shared" si="2"/>
        <v>961.8</v>
      </c>
      <c r="E39" s="172">
        <v>961.8</v>
      </c>
    </row>
    <row r="40" spans="1:5" ht="15" customHeight="1" x14ac:dyDescent="0.25">
      <c r="A40" s="168" t="s">
        <v>352</v>
      </c>
      <c r="B40" s="174">
        <v>1</v>
      </c>
      <c r="C40" s="170" t="s">
        <v>13</v>
      </c>
      <c r="D40" s="171">
        <f t="shared" si="2"/>
        <v>149.54</v>
      </c>
      <c r="E40" s="172">
        <v>149.54</v>
      </c>
    </row>
    <row r="41" spans="1:5" ht="28.5" customHeight="1" x14ac:dyDescent="0.25">
      <c r="A41" s="168" t="s">
        <v>269</v>
      </c>
      <c r="B41" s="177">
        <v>0.1</v>
      </c>
      <c r="C41" s="170" t="s">
        <v>16</v>
      </c>
      <c r="D41" s="171">
        <f t="shared" si="2"/>
        <v>4020.4</v>
      </c>
      <c r="E41" s="172">
        <v>402.04</v>
      </c>
    </row>
    <row r="42" spans="1:5" ht="15" customHeight="1" x14ac:dyDescent="0.25">
      <c r="A42" s="168" t="s">
        <v>70</v>
      </c>
      <c r="B42" s="175">
        <v>0.09</v>
      </c>
      <c r="C42" s="170" t="s">
        <v>71</v>
      </c>
      <c r="D42" s="171">
        <f t="shared" si="2"/>
        <v>30219.666666666668</v>
      </c>
      <c r="E42" s="172">
        <v>2719.77</v>
      </c>
    </row>
    <row r="43" spans="1:5" ht="15" customHeight="1" x14ac:dyDescent="0.25">
      <c r="A43" s="168" t="s">
        <v>353</v>
      </c>
      <c r="B43" s="175">
        <v>0.02</v>
      </c>
      <c r="C43" s="170" t="s">
        <v>17</v>
      </c>
      <c r="D43" s="171">
        <f t="shared" si="2"/>
        <v>30080.5</v>
      </c>
      <c r="E43" s="172">
        <v>601.61</v>
      </c>
    </row>
    <row r="44" spans="1:5" ht="30" customHeight="1" x14ac:dyDescent="0.25">
      <c r="A44" s="168" t="s">
        <v>56</v>
      </c>
      <c r="B44" s="176">
        <f>2*1.566</f>
        <v>3.1320000000000001</v>
      </c>
      <c r="C44" s="170" t="s">
        <v>16</v>
      </c>
      <c r="D44" s="171">
        <f t="shared" si="2"/>
        <v>1811.8135376756068</v>
      </c>
      <c r="E44" s="172">
        <f>2*2837.3</f>
        <v>5674.6</v>
      </c>
    </row>
    <row r="45" spans="1:5" ht="15" customHeight="1" x14ac:dyDescent="0.25">
      <c r="A45" s="168" t="s">
        <v>354</v>
      </c>
      <c r="B45" s="176">
        <v>1.5660000000000001</v>
      </c>
      <c r="C45" s="170" t="s">
        <v>16</v>
      </c>
      <c r="D45" s="171">
        <f t="shared" si="2"/>
        <v>1915.0446998722859</v>
      </c>
      <c r="E45" s="172">
        <v>2998.96</v>
      </c>
    </row>
    <row r="46" spans="1:5" ht="15" customHeight="1" x14ac:dyDescent="0.25">
      <c r="A46" s="168" t="s">
        <v>332</v>
      </c>
      <c r="B46" s="174">
        <v>3</v>
      </c>
      <c r="C46" s="170" t="s">
        <v>13</v>
      </c>
      <c r="D46" s="171">
        <f t="shared" si="2"/>
        <v>336.04</v>
      </c>
      <c r="E46" s="172">
        <v>1008.12</v>
      </c>
    </row>
    <row r="47" spans="1:5" ht="15" customHeight="1" x14ac:dyDescent="0.25">
      <c r="A47" s="168" t="s">
        <v>355</v>
      </c>
      <c r="B47" s="174">
        <v>1</v>
      </c>
      <c r="C47" s="170" t="s">
        <v>14</v>
      </c>
      <c r="D47" s="171">
        <f t="shared" si="2"/>
        <v>611.75</v>
      </c>
      <c r="E47" s="172">
        <v>611.75</v>
      </c>
    </row>
    <row r="48" spans="1:5" ht="15" customHeight="1" x14ac:dyDescent="0.25">
      <c r="A48" s="168" t="s">
        <v>85</v>
      </c>
      <c r="B48" s="175">
        <v>0.52</v>
      </c>
      <c r="C48" s="170" t="s">
        <v>15</v>
      </c>
      <c r="D48" s="171">
        <f t="shared" si="2"/>
        <v>17211.865384615383</v>
      </c>
      <c r="E48" s="172">
        <v>8950.17</v>
      </c>
    </row>
    <row r="49" spans="1:5" ht="15" customHeight="1" x14ac:dyDescent="0.25">
      <c r="A49" s="168" t="s">
        <v>59</v>
      </c>
      <c r="B49" s="174">
        <v>4</v>
      </c>
      <c r="C49" s="170" t="s">
        <v>18</v>
      </c>
      <c r="D49" s="171">
        <f t="shared" si="2"/>
        <v>253.14250000000001</v>
      </c>
      <c r="E49" s="172">
        <v>1012.57</v>
      </c>
    </row>
    <row r="50" spans="1:5" ht="15" customHeight="1" x14ac:dyDescent="0.25">
      <c r="A50" s="168" t="s">
        <v>334</v>
      </c>
      <c r="B50" s="174">
        <v>6</v>
      </c>
      <c r="C50" s="170" t="s">
        <v>74</v>
      </c>
      <c r="D50" s="171">
        <f t="shared" si="2"/>
        <v>78.37</v>
      </c>
      <c r="E50" s="172">
        <v>470.22</v>
      </c>
    </row>
    <row r="51" spans="1:5" ht="15" customHeight="1" x14ac:dyDescent="0.25">
      <c r="A51" s="168" t="s">
        <v>272</v>
      </c>
      <c r="B51" s="174">
        <v>1</v>
      </c>
      <c r="C51" s="170" t="s">
        <v>13</v>
      </c>
      <c r="D51" s="171">
        <f t="shared" si="2"/>
        <v>7368.26</v>
      </c>
      <c r="E51" s="172">
        <v>7368.26</v>
      </c>
    </row>
    <row r="52" spans="1:5" ht="15" customHeight="1" x14ac:dyDescent="0.25">
      <c r="A52" s="168" t="s">
        <v>79</v>
      </c>
      <c r="B52" s="174">
        <v>1</v>
      </c>
      <c r="C52" s="170" t="s">
        <v>14</v>
      </c>
      <c r="D52" s="171">
        <f t="shared" si="2"/>
        <v>10936.37</v>
      </c>
      <c r="E52" s="172">
        <v>10936.37</v>
      </c>
    </row>
    <row r="53" spans="1:5" x14ac:dyDescent="0.25">
      <c r="A53" s="168" t="s">
        <v>202</v>
      </c>
      <c r="B53" s="174">
        <v>1</v>
      </c>
      <c r="C53" s="170" t="s">
        <v>19</v>
      </c>
      <c r="D53" s="171">
        <f t="shared" si="2"/>
        <v>857.06</v>
      </c>
      <c r="E53" s="172">
        <v>857.06</v>
      </c>
    </row>
    <row r="54" spans="1:5" ht="15" customHeight="1" x14ac:dyDescent="0.25">
      <c r="A54" s="168" t="s">
        <v>275</v>
      </c>
      <c r="B54" s="174">
        <v>1</v>
      </c>
      <c r="C54" s="170" t="s">
        <v>19</v>
      </c>
      <c r="D54" s="171">
        <f t="shared" si="2"/>
        <v>598.84</v>
      </c>
      <c r="E54" s="172">
        <v>598.84</v>
      </c>
    </row>
    <row r="55" spans="1:5" ht="15" customHeight="1" x14ac:dyDescent="0.25">
      <c r="A55" s="168" t="s">
        <v>62</v>
      </c>
      <c r="B55" s="174">
        <v>37</v>
      </c>
      <c r="C55" s="170" t="s">
        <v>19</v>
      </c>
      <c r="D55" s="171">
        <f t="shared" ref="D55:D62" si="3">E55/B55</f>
        <v>302.36783783783784</v>
      </c>
      <c r="E55" s="172">
        <v>11187.61</v>
      </c>
    </row>
    <row r="56" spans="1:5" ht="29.25" customHeight="1" x14ac:dyDescent="0.25">
      <c r="A56" s="227" t="s">
        <v>276</v>
      </c>
      <c r="B56" s="228"/>
      <c r="C56" s="228"/>
      <c r="D56" s="229"/>
      <c r="E56" s="173"/>
    </row>
    <row r="57" spans="1:5" ht="15" customHeight="1" x14ac:dyDescent="0.25">
      <c r="A57" s="168" t="s">
        <v>356</v>
      </c>
      <c r="B57" s="176">
        <v>1.4999999999999999E-2</v>
      </c>
      <c r="C57" s="170" t="s">
        <v>101</v>
      </c>
      <c r="D57" s="171">
        <f t="shared" si="3"/>
        <v>33377.333333333336</v>
      </c>
      <c r="E57" s="172">
        <v>500.66</v>
      </c>
    </row>
    <row r="58" spans="1:5" ht="15" customHeight="1" x14ac:dyDescent="0.25">
      <c r="A58" s="168" t="s">
        <v>357</v>
      </c>
      <c r="B58" s="176">
        <v>5.0000000000000001E-3</v>
      </c>
      <c r="C58" s="170" t="s">
        <v>101</v>
      </c>
      <c r="D58" s="171">
        <f t="shared" si="3"/>
        <v>6328</v>
      </c>
      <c r="E58" s="172">
        <v>31.64</v>
      </c>
    </row>
    <row r="59" spans="1:5" ht="29.45" customHeight="1" x14ac:dyDescent="0.25">
      <c r="A59" s="168" t="s">
        <v>358</v>
      </c>
      <c r="B59" s="176">
        <v>5.7000000000000002E-2</v>
      </c>
      <c r="C59" s="170" t="s">
        <v>101</v>
      </c>
      <c r="D59" s="171">
        <f t="shared" si="3"/>
        <v>227356.84210526315</v>
      </c>
      <c r="E59" s="172">
        <v>12959.34</v>
      </c>
    </row>
    <row r="60" spans="1:5" ht="15" customHeight="1" x14ac:dyDescent="0.25">
      <c r="A60" s="168" t="s">
        <v>359</v>
      </c>
      <c r="B60" s="174">
        <v>1</v>
      </c>
      <c r="C60" s="170" t="s">
        <v>13</v>
      </c>
      <c r="D60" s="171">
        <f t="shared" si="3"/>
        <v>836.6</v>
      </c>
      <c r="E60" s="172">
        <v>836.6</v>
      </c>
    </row>
    <row r="61" spans="1:5" x14ac:dyDescent="0.25">
      <c r="A61" s="168" t="s">
        <v>360</v>
      </c>
      <c r="B61" s="175">
        <v>0.02</v>
      </c>
      <c r="C61" s="170" t="s">
        <v>17</v>
      </c>
      <c r="D61" s="171">
        <f t="shared" si="3"/>
        <v>42799</v>
      </c>
      <c r="E61" s="172">
        <v>855.98</v>
      </c>
    </row>
    <row r="62" spans="1:5" x14ac:dyDescent="0.25">
      <c r="A62" s="168" t="s">
        <v>152</v>
      </c>
      <c r="B62" s="175">
        <v>0.03</v>
      </c>
      <c r="C62" s="170" t="s">
        <v>17</v>
      </c>
      <c r="D62" s="171">
        <f t="shared" si="3"/>
        <v>53100</v>
      </c>
      <c r="E62" s="172">
        <v>1593</v>
      </c>
    </row>
    <row r="63" spans="1:5" ht="15" customHeight="1" x14ac:dyDescent="0.25">
      <c r="A63" s="168" t="s">
        <v>361</v>
      </c>
      <c r="B63" s="176">
        <v>5.0000000000000001E-3</v>
      </c>
      <c r="C63" s="170" t="s">
        <v>101</v>
      </c>
      <c r="D63" s="171">
        <f t="shared" ref="D63:D70" si="4">E63/B63</f>
        <v>67540</v>
      </c>
      <c r="E63" s="172">
        <v>337.7</v>
      </c>
    </row>
    <row r="64" spans="1:5" ht="25.15" customHeight="1" x14ac:dyDescent="0.25">
      <c r="A64" s="168" t="s">
        <v>63</v>
      </c>
      <c r="B64" s="176">
        <v>1.5660000000000001</v>
      </c>
      <c r="C64" s="170" t="s">
        <v>16</v>
      </c>
      <c r="D64" s="171">
        <f t="shared" si="4"/>
        <v>2011.9220945083014</v>
      </c>
      <c r="E64" s="172">
        <v>3150.67</v>
      </c>
    </row>
    <row r="65" spans="1:7" ht="29.25" customHeight="1" x14ac:dyDescent="0.25">
      <c r="A65" s="168" t="s">
        <v>362</v>
      </c>
      <c r="B65" s="176">
        <v>1.5660000000000001</v>
      </c>
      <c r="C65" s="170" t="s">
        <v>16</v>
      </c>
      <c r="D65" s="171">
        <f t="shared" si="4"/>
        <v>2013.7994891443168</v>
      </c>
      <c r="E65" s="172">
        <v>3153.61</v>
      </c>
    </row>
    <row r="66" spans="1:7" ht="28.9" customHeight="1" x14ac:dyDescent="0.25">
      <c r="A66" s="168" t="s">
        <v>363</v>
      </c>
      <c r="B66" s="176">
        <f>2*1.924</f>
        <v>3.8479999999999999</v>
      </c>
      <c r="C66" s="170" t="s">
        <v>16</v>
      </c>
      <c r="D66" s="171">
        <f t="shared" si="4"/>
        <v>1831.1330561330562</v>
      </c>
      <c r="E66" s="172">
        <f>2*3523.1</f>
        <v>7046.2</v>
      </c>
    </row>
    <row r="67" spans="1:7" ht="27.75" customHeight="1" x14ac:dyDescent="0.25">
      <c r="A67" s="168" t="s">
        <v>364</v>
      </c>
      <c r="B67" s="174">
        <v>30</v>
      </c>
      <c r="C67" s="170" t="s">
        <v>365</v>
      </c>
      <c r="D67" s="171">
        <f t="shared" si="4"/>
        <v>117.364</v>
      </c>
      <c r="E67" s="172">
        <v>3520.92</v>
      </c>
    </row>
    <row r="68" spans="1:7" ht="30" customHeight="1" x14ac:dyDescent="0.25">
      <c r="A68" s="168" t="s">
        <v>118</v>
      </c>
      <c r="B68" s="176">
        <v>1.619</v>
      </c>
      <c r="C68" s="170" t="s">
        <v>16</v>
      </c>
      <c r="D68" s="171">
        <f t="shared" si="4"/>
        <v>1951.124150710315</v>
      </c>
      <c r="E68" s="172">
        <v>3158.87</v>
      </c>
    </row>
    <row r="69" spans="1:7" ht="15" customHeight="1" x14ac:dyDescent="0.25">
      <c r="A69" s="168" t="s">
        <v>291</v>
      </c>
      <c r="B69" s="175">
        <v>0.01</v>
      </c>
      <c r="C69" s="170" t="s">
        <v>114</v>
      </c>
      <c r="D69" s="171">
        <f t="shared" si="4"/>
        <v>34807</v>
      </c>
      <c r="E69" s="172">
        <v>348.07</v>
      </c>
    </row>
    <row r="70" spans="1:7" ht="28.5" customHeight="1" x14ac:dyDescent="0.25">
      <c r="A70" s="168" t="s">
        <v>367</v>
      </c>
      <c r="B70" s="176">
        <v>0.22500000000000001</v>
      </c>
      <c r="C70" s="170" t="s">
        <v>101</v>
      </c>
      <c r="D70" s="171">
        <f t="shared" si="4"/>
        <v>10569.644444444444</v>
      </c>
      <c r="E70" s="172">
        <v>2378.17</v>
      </c>
    </row>
    <row r="71" spans="1:7" x14ac:dyDescent="0.25">
      <c r="A71" s="168" t="s">
        <v>368</v>
      </c>
      <c r="B71" s="176">
        <v>0.22500000000000001</v>
      </c>
      <c r="C71" s="170" t="s">
        <v>101</v>
      </c>
      <c r="D71" s="171">
        <f>E71/B71</f>
        <v>8205.5111111111109</v>
      </c>
      <c r="E71" s="172">
        <v>1846.24</v>
      </c>
    </row>
    <row r="72" spans="1:7" ht="15" customHeight="1" x14ac:dyDescent="0.25">
      <c r="A72" s="227" t="s">
        <v>76</v>
      </c>
      <c r="B72" s="228"/>
      <c r="C72" s="228"/>
      <c r="D72" s="229"/>
      <c r="E72" s="173"/>
    </row>
    <row r="73" spans="1:7" ht="30" x14ac:dyDescent="0.25">
      <c r="A73" s="168" t="s">
        <v>77</v>
      </c>
      <c r="B73" s="169" t="s">
        <v>229</v>
      </c>
      <c r="C73" s="170" t="s">
        <v>11</v>
      </c>
      <c r="D73" s="171">
        <f>E73</f>
        <v>16491.22</v>
      </c>
      <c r="E73" s="172">
        <v>16491.22</v>
      </c>
    </row>
    <row r="74" spans="1:7" ht="15" customHeight="1" x14ac:dyDescent="0.25">
      <c r="A74" s="227" t="s">
        <v>196</v>
      </c>
      <c r="B74" s="228"/>
      <c r="C74" s="228"/>
      <c r="D74" s="229"/>
      <c r="E74" s="173"/>
    </row>
    <row r="75" spans="1:7" ht="15" customHeight="1" x14ac:dyDescent="0.25">
      <c r="A75" s="168" t="s">
        <v>197</v>
      </c>
      <c r="B75" s="169" t="s">
        <v>229</v>
      </c>
      <c r="C75" s="170" t="s">
        <v>262</v>
      </c>
      <c r="D75" s="171">
        <f>E75</f>
        <v>7965</v>
      </c>
      <c r="E75" s="172">
        <v>7965</v>
      </c>
    </row>
    <row r="76" spans="1:7" ht="15" customHeight="1" x14ac:dyDescent="0.25">
      <c r="A76" s="227" t="s">
        <v>86</v>
      </c>
      <c r="B76" s="228"/>
      <c r="C76" s="228"/>
      <c r="D76" s="229"/>
      <c r="E76" s="173"/>
    </row>
    <row r="77" spans="1:7" ht="27.75" customHeight="1" x14ac:dyDescent="0.25">
      <c r="A77" s="168" t="s">
        <v>88</v>
      </c>
      <c r="B77" s="169" t="s">
        <v>229</v>
      </c>
      <c r="C77" s="170" t="s">
        <v>11</v>
      </c>
      <c r="D77" s="171">
        <f>E77</f>
        <v>21600</v>
      </c>
      <c r="E77" s="172">
        <v>21600</v>
      </c>
    </row>
    <row r="78" spans="1:7" ht="24.75" customHeight="1" thickBot="1" x14ac:dyDescent="0.3">
      <c r="A78" s="227" t="s">
        <v>344</v>
      </c>
      <c r="B78" s="228"/>
      <c r="C78" s="228"/>
      <c r="D78" s="229"/>
      <c r="E78" s="173"/>
    </row>
    <row r="79" spans="1:7" ht="15" customHeight="1" x14ac:dyDescent="0.25">
      <c r="A79" s="168" t="s">
        <v>119</v>
      </c>
      <c r="B79" s="169" t="s">
        <v>22</v>
      </c>
      <c r="C79" s="170" t="s">
        <v>11</v>
      </c>
      <c r="D79" s="171">
        <f>E79</f>
        <v>1441.99</v>
      </c>
      <c r="E79" s="172">
        <v>1441.99</v>
      </c>
      <c r="F79" s="160">
        <f>SUM(E17:E82)</f>
        <v>586725.92999999993</v>
      </c>
      <c r="G79" s="157" t="s">
        <v>369</v>
      </c>
    </row>
    <row r="80" spans="1:7" s="1" customFormat="1" ht="30" x14ac:dyDescent="0.2">
      <c r="A80" s="168" t="s">
        <v>345</v>
      </c>
      <c r="B80" s="169" t="s">
        <v>22</v>
      </c>
      <c r="C80" s="170" t="s">
        <v>11</v>
      </c>
      <c r="D80" s="171">
        <f>E80</f>
        <v>1603.45</v>
      </c>
      <c r="E80" s="172">
        <v>1603.45</v>
      </c>
    </row>
    <row r="81" spans="1:6" s="1" customFormat="1" x14ac:dyDescent="0.2">
      <c r="A81" s="227" t="s">
        <v>294</v>
      </c>
      <c r="B81" s="228"/>
      <c r="C81" s="228"/>
      <c r="D81" s="229"/>
      <c r="E81" s="173"/>
    </row>
    <row r="82" spans="1:6" x14ac:dyDescent="0.25">
      <c r="A82" s="168" t="s">
        <v>366</v>
      </c>
      <c r="B82" s="169" t="s">
        <v>230</v>
      </c>
      <c r="C82" s="170" t="s">
        <v>13</v>
      </c>
      <c r="D82" s="171">
        <f>E82</f>
        <v>225060</v>
      </c>
      <c r="E82" s="172">
        <v>225060</v>
      </c>
    </row>
    <row r="83" spans="1:6" x14ac:dyDescent="0.25">
      <c r="A83" s="38" t="s">
        <v>10</v>
      </c>
      <c r="B83" s="143"/>
      <c r="C83" s="143"/>
      <c r="D83" s="143"/>
      <c r="E83" s="144"/>
    </row>
    <row r="84" spans="1:6" x14ac:dyDescent="0.25">
      <c r="A84" s="42" t="s">
        <v>67</v>
      </c>
      <c r="B84" s="145" t="s">
        <v>21</v>
      </c>
      <c r="C84" s="145" t="s">
        <v>11</v>
      </c>
      <c r="D84" s="145">
        <f>E84</f>
        <v>58672.592999999993</v>
      </c>
      <c r="E84" s="146">
        <f>SUM(E17:E82)*10%</f>
        <v>58672.592999999993</v>
      </c>
    </row>
    <row r="85" spans="1:6" s="163" customFormat="1" ht="21.75" customHeight="1" x14ac:dyDescent="0.25">
      <c r="A85" s="150" t="s">
        <v>24</v>
      </c>
      <c r="B85" s="142"/>
      <c r="C85" s="142"/>
      <c r="D85" s="142"/>
      <c r="E85" s="151">
        <f>F79+E84</f>
        <v>645398.52299999993</v>
      </c>
      <c r="F85" s="162"/>
    </row>
    <row r="86" spans="1:6" s="163" customFormat="1" ht="20.25" customHeight="1" x14ac:dyDescent="0.25">
      <c r="A86" s="223"/>
      <c r="B86" s="223"/>
      <c r="C86" s="223"/>
      <c r="D86" s="223"/>
      <c r="E86" s="223"/>
      <c r="F86" s="164"/>
    </row>
    <row r="87" spans="1:6" s="163" customFormat="1" ht="24.75" customHeight="1" x14ac:dyDescent="0.25">
      <c r="A87" s="223"/>
      <c r="B87" s="223"/>
      <c r="C87" s="223"/>
      <c r="D87" s="223"/>
      <c r="E87" s="223"/>
      <c r="F87" s="165"/>
    </row>
    <row r="88" spans="1:6" s="163" customFormat="1" ht="24" customHeight="1" x14ac:dyDescent="0.25">
      <c r="A88" s="232" t="s">
        <v>371</v>
      </c>
      <c r="B88" s="232"/>
      <c r="C88" s="232"/>
      <c r="D88" s="232"/>
      <c r="E88" s="161">
        <f>E85</f>
        <v>645398.52299999993</v>
      </c>
      <c r="F88" s="165"/>
    </row>
    <row r="89" spans="1:6" s="163" customFormat="1" ht="21.75" customHeight="1" x14ac:dyDescent="0.25">
      <c r="A89" s="233" t="str">
        <f>[1]!Сумма_прописью(E88)</f>
        <v>Шестьсот сорок пять тысяч триста девяносто восемь рублей 52 копейки.</v>
      </c>
      <c r="B89" s="233"/>
      <c r="C89" s="233"/>
      <c r="D89" s="233"/>
      <c r="E89" s="233"/>
      <c r="F89" s="165"/>
    </row>
    <row r="90" spans="1:6" s="163" customFormat="1" x14ac:dyDescent="0.25">
      <c r="A90" s="232" t="s">
        <v>296</v>
      </c>
      <c r="B90" s="232"/>
      <c r="C90" s="232"/>
      <c r="D90" s="232"/>
      <c r="E90" s="232"/>
      <c r="F90" s="166"/>
    </row>
    <row r="91" spans="1:6" s="163" customFormat="1" ht="24.75" customHeight="1" x14ac:dyDescent="0.25">
      <c r="A91" s="232" t="s">
        <v>297</v>
      </c>
      <c r="B91" s="232"/>
      <c r="C91" s="232"/>
      <c r="D91" s="232"/>
      <c r="E91" s="232"/>
      <c r="F91" s="165"/>
    </row>
    <row r="92" spans="1:6" ht="18.75" customHeight="1" x14ac:dyDescent="0.25">
      <c r="A92" s="232" t="s">
        <v>298</v>
      </c>
      <c r="B92" s="232"/>
      <c r="C92" s="232"/>
      <c r="D92" s="232"/>
      <c r="E92" s="232"/>
    </row>
    <row r="93" spans="1:6" ht="24.75" customHeight="1" x14ac:dyDescent="0.25">
      <c r="A93" s="166"/>
      <c r="B93" s="166"/>
      <c r="C93" s="166"/>
      <c r="D93" s="166"/>
      <c r="E93" s="166"/>
    </row>
    <row r="94" spans="1:6" ht="10.5" customHeight="1" x14ac:dyDescent="0.25">
      <c r="A94" s="232" t="s">
        <v>370</v>
      </c>
      <c r="B94" s="232"/>
      <c r="C94" s="232"/>
      <c r="D94" s="232"/>
      <c r="E94" s="232"/>
    </row>
    <row r="95" spans="1:6" x14ac:dyDescent="0.25">
      <c r="A95" s="167" t="s">
        <v>299</v>
      </c>
      <c r="B95" s="167"/>
      <c r="C95" s="167"/>
      <c r="D95" s="167"/>
      <c r="E95" s="167"/>
    </row>
    <row r="96" spans="1:6" x14ac:dyDescent="0.25">
      <c r="A96" s="167" t="s">
        <v>372</v>
      </c>
      <c r="B96" s="167"/>
      <c r="C96" s="167"/>
      <c r="D96" s="167"/>
      <c r="E96" s="167"/>
    </row>
    <row r="97" spans="1:5" ht="10.5" customHeight="1" x14ac:dyDescent="0.25">
      <c r="B97" s="167"/>
      <c r="C97" s="167"/>
      <c r="D97" s="167" t="s">
        <v>26</v>
      </c>
      <c r="E97" s="167"/>
    </row>
    <row r="98" spans="1:5" x14ac:dyDescent="0.25">
      <c r="A98" s="223"/>
      <c r="B98" s="223"/>
      <c r="C98" s="223"/>
      <c r="D98" s="223"/>
      <c r="E98" s="223"/>
    </row>
    <row r="99" spans="1:5" x14ac:dyDescent="0.25">
      <c r="A99" s="223" t="s">
        <v>300</v>
      </c>
      <c r="B99" s="223"/>
      <c r="C99" s="223"/>
      <c r="D99" s="223"/>
      <c r="E99" s="223"/>
    </row>
    <row r="100" spans="1:5" x14ac:dyDescent="0.25">
      <c r="B100" s="223"/>
      <c r="C100" s="223"/>
      <c r="D100" s="223" t="s">
        <v>26</v>
      </c>
      <c r="E100" s="223"/>
    </row>
  </sheetData>
  <mergeCells count="38">
    <mergeCell ref="A99:E99"/>
    <mergeCell ref="B100:C100"/>
    <mergeCell ref="D100:E100"/>
    <mergeCell ref="A72:D72"/>
    <mergeCell ref="A74:D74"/>
    <mergeCell ref="A76:D76"/>
    <mergeCell ref="A78:D78"/>
    <mergeCell ref="A81:D81"/>
    <mergeCell ref="A98:E98"/>
    <mergeCell ref="A90:E90"/>
    <mergeCell ref="A91:E91"/>
    <mergeCell ref="A92:E92"/>
    <mergeCell ref="A94:E94"/>
    <mergeCell ref="A86:E86"/>
    <mergeCell ref="A87:E87"/>
    <mergeCell ref="A89:E89"/>
    <mergeCell ref="A56:D56"/>
    <mergeCell ref="A31:D31"/>
    <mergeCell ref="A27:D27"/>
    <mergeCell ref="A29:D29"/>
    <mergeCell ref="A88:D88"/>
    <mergeCell ref="A7:E7"/>
    <mergeCell ref="A8:E8"/>
    <mergeCell ref="A9:E9"/>
    <mergeCell ref="A5:E5"/>
    <mergeCell ref="A25:D25"/>
    <mergeCell ref="A18:D18"/>
    <mergeCell ref="A16:D16"/>
    <mergeCell ref="A10:E10"/>
    <mergeCell ref="A11:E11"/>
    <mergeCell ref="A12:E12"/>
    <mergeCell ref="A13:E13"/>
    <mergeCell ref="A14:E14"/>
    <mergeCell ref="A1:E1"/>
    <mergeCell ref="A2:E2"/>
    <mergeCell ref="A4:E4"/>
    <mergeCell ref="A3:E3"/>
    <mergeCell ref="A6:D6"/>
  </mergeCells>
  <pageMargins left="0.70866141732283472" right="0.51181102362204722" top="0.55118110236220474" bottom="0.55118110236220474" header="0.11811023622047245" footer="0.11811023622047245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акт2019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акт2019!Область_печати</vt:lpstr>
      <vt:lpstr>акт21!Область_печати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2022-04-11T14:49:28Z</dcterms:modified>
</cp:coreProperties>
</file>