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-75" yWindow="180" windowWidth="16365" windowHeight="11025" firstSheet="2" activeTab="8"/>
  </bookViews>
  <sheets>
    <sheet name="Акт" sheetId="1" r:id="rId1"/>
    <sheet name="Бюджет" sheetId="2" r:id="rId2"/>
    <sheet name="2018" sheetId="6" r:id="rId3"/>
    <sheet name="Акт (2)" sheetId="5" r:id="rId4"/>
    <sheet name="2019" sheetId="4" r:id="rId5"/>
    <sheet name="Лист3" sheetId="3" r:id="rId6"/>
    <sheet name="2020" sheetId="7" r:id="rId7"/>
    <sheet name="Лист1" sheetId="8" r:id="rId8"/>
    <sheet name="2021" sheetId="9" r:id="rId9"/>
    <sheet name="акт21" sheetId="10" r:id="rId10"/>
  </sheets>
  <externalReferences>
    <externalReference r:id="rId11"/>
  </externalReferences>
  <definedNames>
    <definedName name="_xlnm.Print_Area" localSheetId="2">'2018'!$A$1:$F$31</definedName>
    <definedName name="_xlnm.Print_Area" localSheetId="4">'2019'!$A$1:$F$30</definedName>
    <definedName name="_xlnm.Print_Area" localSheetId="6">'2020'!$A$1:$F$30</definedName>
    <definedName name="_xlnm.Print_Area" localSheetId="8">'2021'!$A$1:$F$30</definedName>
    <definedName name="_xlnm.Print_Area" localSheetId="0">Акт!$A$1:$E$108</definedName>
    <definedName name="_xlnm.Print_Area" localSheetId="3">'Акт (2)'!$A$1:$E$98</definedName>
    <definedName name="_xlnm.Print_Area" localSheetId="9">акт21!$A$3:$E$92</definedName>
    <definedName name="_xlnm.Print_Area" localSheetId="7">Лист1!$A$3:$E$113</definedName>
    <definedName name="_xlnm.Print_Area" localSheetId="5">Лист3!$A$2:$E$99</definedName>
  </definedNames>
  <calcPr calcId="145621"/>
</workbook>
</file>

<file path=xl/calcChain.xml><?xml version="1.0" encoding="utf-8"?>
<calcChain xmlns="http://schemas.openxmlformats.org/spreadsheetml/2006/main">
  <c r="E62" i="10" l="1"/>
  <c r="B62" i="10"/>
  <c r="D26" i="10"/>
  <c r="E25" i="10"/>
  <c r="D25" i="10"/>
  <c r="E76" i="10" l="1"/>
  <c r="F74" i="10"/>
  <c r="D65" i="10"/>
  <c r="D64" i="10"/>
  <c r="D63" i="10"/>
  <c r="D62" i="10"/>
  <c r="D61" i="10"/>
  <c r="D60" i="10"/>
  <c r="D59" i="10"/>
  <c r="D58" i="10"/>
  <c r="D57" i="10"/>
  <c r="D56" i="10"/>
  <c r="D55" i="10"/>
  <c r="D54" i="10"/>
  <c r="D53" i="10"/>
  <c r="D51" i="10"/>
  <c r="D50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23" i="10"/>
  <c r="D22" i="10"/>
  <c r="D21" i="10"/>
  <c r="D19" i="10"/>
  <c r="D20" i="10"/>
  <c r="D27" i="10"/>
  <c r="D24" i="10"/>
  <c r="D67" i="10"/>
  <c r="D69" i="10"/>
  <c r="D71" i="10"/>
  <c r="D72" i="10"/>
  <c r="D74" i="10"/>
  <c r="E77" i="10" l="1"/>
  <c r="E80" i="10" s="1"/>
  <c r="F23" i="9" s="1"/>
  <c r="D76" i="10"/>
  <c r="F18" i="9"/>
  <c r="F22" i="9" s="1"/>
  <c r="F14" i="9"/>
  <c r="F24" i="9" l="1"/>
  <c r="F25" i="9"/>
  <c r="D92" i="8"/>
  <c r="D94" i="8"/>
  <c r="D95" i="8"/>
  <c r="D90" i="8"/>
  <c r="D81" i="8"/>
  <c r="D70" i="8"/>
  <c r="D60" i="8"/>
  <c r="D39" i="8"/>
  <c r="D38" i="8"/>
  <c r="D40" i="8"/>
  <c r="D41" i="8"/>
  <c r="D42" i="8"/>
  <c r="D43" i="8"/>
  <c r="D44" i="8"/>
  <c r="D45" i="8"/>
  <c r="D46" i="8"/>
  <c r="D47" i="8"/>
  <c r="D48" i="8"/>
  <c r="D49" i="8"/>
  <c r="D50" i="8"/>
  <c r="D51" i="8"/>
  <c r="D52" i="8"/>
  <c r="D53" i="8"/>
  <c r="D54" i="8"/>
  <c r="D55" i="8"/>
  <c r="D56" i="8"/>
  <c r="D57" i="8"/>
  <c r="D58" i="8"/>
  <c r="D59" i="8"/>
  <c r="D61" i="8"/>
  <c r="D62" i="8"/>
  <c r="D63" i="8"/>
  <c r="D65" i="8"/>
  <c r="D66" i="8"/>
  <c r="D67" i="8"/>
  <c r="D68" i="8"/>
  <c r="D69" i="8"/>
  <c r="D71" i="8"/>
  <c r="D72" i="8"/>
  <c r="D73" i="8"/>
  <c r="D74" i="8"/>
  <c r="D75" i="8"/>
  <c r="D76" i="8"/>
  <c r="D77" i="8"/>
  <c r="D78" i="8"/>
  <c r="D79" i="8"/>
  <c r="D80" i="8"/>
  <c r="D82" i="8"/>
  <c r="D83" i="8"/>
  <c r="D84" i="8"/>
  <c r="D85" i="8"/>
  <c r="D86" i="8"/>
  <c r="D87" i="8"/>
  <c r="D88" i="8"/>
  <c r="D37" i="8"/>
  <c r="D33" i="8"/>
  <c r="D35" i="8"/>
  <c r="D32" i="8"/>
  <c r="D26" i="8"/>
  <c r="D27" i="8"/>
  <c r="D28" i="8"/>
  <c r="D29" i="8"/>
  <c r="D30" i="8"/>
  <c r="D31" i="8"/>
  <c r="D25" i="8"/>
  <c r="D22" i="8"/>
  <c r="D20" i="8"/>
  <c r="D21" i="8"/>
  <c r="D23" i="8"/>
  <c r="D24" i="8"/>
  <c r="D19" i="8"/>
  <c r="E97" i="8" l="1"/>
  <c r="D97" i="8" s="1"/>
  <c r="E98" i="8" l="1"/>
  <c r="F23" i="7" s="1"/>
  <c r="F19" i="7"/>
  <c r="F15" i="7"/>
  <c r="F18" i="7" l="1"/>
  <c r="F22" i="7" s="1"/>
  <c r="F24" i="7" s="1"/>
  <c r="F14" i="7"/>
  <c r="F25" i="7" l="1"/>
  <c r="E84" i="3"/>
  <c r="D84" i="3" s="1"/>
  <c r="D82" i="3"/>
  <c r="D80" i="3"/>
  <c r="D78" i="3"/>
  <c r="D71" i="3"/>
  <c r="D47" i="3"/>
  <c r="D25" i="3"/>
  <c r="D22" i="3"/>
  <c r="D23" i="3"/>
  <c r="D21" i="3"/>
  <c r="D19" i="3"/>
  <c r="D17" i="3"/>
  <c r="D20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9" i="3"/>
  <c r="D50" i="3"/>
  <c r="D51" i="3"/>
  <c r="D52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2" i="3"/>
  <c r="D73" i="3"/>
  <c r="D74" i="3"/>
  <c r="D75" i="3"/>
  <c r="D76" i="3"/>
  <c r="F19" i="4"/>
  <c r="F17" i="4"/>
  <c r="F15" i="4"/>
  <c r="E85" i="3" l="1"/>
  <c r="F23" i="4" s="1"/>
  <c r="F24" i="6"/>
  <c r="F19" i="6"/>
  <c r="F16" i="6"/>
  <c r="F15" i="6" s="1"/>
  <c r="F26" i="6" s="1"/>
  <c r="F13" i="6"/>
  <c r="F23" i="6" s="1"/>
  <c r="F25" i="6" s="1"/>
  <c r="D73" i="5" l="1"/>
  <c r="D75" i="5"/>
  <c r="D77" i="5"/>
  <c r="D78" i="5"/>
  <c r="D72" i="5"/>
  <c r="D48" i="5"/>
  <c r="D43" i="5"/>
  <c r="E18" i="5"/>
  <c r="D7" i="5"/>
  <c r="D18" i="5"/>
  <c r="D16" i="5"/>
  <c r="D14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9" i="5"/>
  <c r="D40" i="5"/>
  <c r="D41" i="5"/>
  <c r="D42" i="5"/>
  <c r="D44" i="5"/>
  <c r="D45" i="5"/>
  <c r="D46" i="5"/>
  <c r="D50" i="5"/>
  <c r="D51" i="5"/>
  <c r="D52" i="5"/>
  <c r="D53" i="5"/>
  <c r="D55" i="5"/>
  <c r="D56" i="5"/>
  <c r="D57" i="5"/>
  <c r="D58" i="5"/>
  <c r="D59" i="5"/>
  <c r="D60" i="5"/>
  <c r="D61" i="5"/>
  <c r="D62" i="5"/>
  <c r="D63" i="5"/>
  <c r="D64" i="5"/>
  <c r="D65" i="5"/>
  <c r="D66" i="5"/>
  <c r="D67" i="5"/>
  <c r="D68" i="5"/>
  <c r="D69" i="5"/>
  <c r="D70" i="5"/>
  <c r="D20" i="5"/>
  <c r="D10" i="5"/>
  <c r="D11" i="5"/>
  <c r="D12" i="5"/>
  <c r="D9" i="5"/>
  <c r="E80" i="5" l="1"/>
  <c r="E81" i="5" s="1"/>
  <c r="D80" i="5" l="1"/>
  <c r="F18" i="4"/>
  <c r="F14" i="4"/>
  <c r="F25" i="4" l="1"/>
  <c r="F22" i="4"/>
  <c r="F24" i="4" s="1"/>
  <c r="B30" i="2" l="1"/>
  <c r="B29" i="2"/>
  <c r="B28" i="2"/>
  <c r="B27" i="2"/>
  <c r="B26" i="2"/>
  <c r="B25" i="2"/>
  <c r="B24" i="2"/>
  <c r="B23" i="2"/>
  <c r="B22" i="2"/>
  <c r="B21" i="2"/>
  <c r="B20" i="2"/>
  <c r="B19" i="2"/>
  <c r="B18" i="2"/>
  <c r="B17" i="2"/>
  <c r="B16" i="2"/>
  <c r="C32" i="2"/>
  <c r="E90" i="1" s="1"/>
  <c r="B31" i="2" s="1"/>
  <c r="D32" i="2"/>
  <c r="E91" i="1"/>
  <c r="B32" i="2" l="1"/>
  <c r="E32" i="2" s="1"/>
  <c r="D18" i="1"/>
  <c r="D90" i="1"/>
  <c r="D88" i="1"/>
  <c r="D86" i="1"/>
  <c r="D84" i="1"/>
  <c r="D83" i="1"/>
  <c r="D81" i="1"/>
  <c r="D80" i="1"/>
  <c r="D79" i="1"/>
  <c r="D78" i="1"/>
  <c r="D77" i="1"/>
  <c r="D76" i="1"/>
  <c r="D75" i="1"/>
  <c r="D74" i="1"/>
  <c r="D73" i="1"/>
  <c r="D71" i="1"/>
  <c r="D70" i="1"/>
  <c r="D69" i="1"/>
  <c r="D67" i="1"/>
  <c r="D65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5" i="1"/>
  <c r="D23" i="1"/>
  <c r="D22" i="1"/>
  <c r="D21" i="1"/>
  <c r="D20" i="1"/>
  <c r="D16" i="1"/>
  <c r="D14" i="1"/>
  <c r="D13" i="1"/>
  <c r="D12" i="1"/>
  <c r="D11" i="1"/>
  <c r="D10" i="1"/>
  <c r="D9" i="1"/>
  <c r="D7" i="1"/>
</calcChain>
</file>

<file path=xl/sharedStrings.xml><?xml version="1.0" encoding="utf-8"?>
<sst xmlns="http://schemas.openxmlformats.org/spreadsheetml/2006/main" count="1105" uniqueCount="384">
  <si>
    <t>Единица измерения работы (услуги)</t>
  </si>
  <si>
    <t>Цена выполненной работы (оказанной услуги), в рублях</t>
  </si>
  <si>
    <t>Наименование вида работы (услуги)</t>
  </si>
  <si>
    <t>Периодичность/ количественный показатель выполненной работы (оказанной услуги)</t>
  </si>
  <si>
    <t>Стоимость /сметная стоимость  выполненной работы (оказанной услуги) за единицу</t>
  </si>
  <si>
    <t xml:space="preserve">         </t>
  </si>
  <si>
    <t>г. Ангарск</t>
  </si>
  <si>
    <t>"31" марта 2018 г.</t>
  </si>
  <si>
    <t>Аварийное обслуживание</t>
  </si>
  <si>
    <t>Уборка придомовой территории</t>
  </si>
  <si>
    <t>Услуги по управлению МКД</t>
  </si>
  <si>
    <t>руб.</t>
  </si>
  <si>
    <t>м2</t>
  </si>
  <si>
    <t>шт</t>
  </si>
  <si>
    <t>1 здание</t>
  </si>
  <si>
    <t>100 м</t>
  </si>
  <si>
    <t>1000 м2</t>
  </si>
  <si>
    <t>100 шт.</t>
  </si>
  <si>
    <t>узел</t>
  </si>
  <si>
    <t>1 ИТП</t>
  </si>
  <si>
    <t xml:space="preserve"> </t>
  </si>
  <si>
    <t>Ежедневно</t>
  </si>
  <si>
    <t>По факту</t>
  </si>
  <si>
    <t>Еженедельно</t>
  </si>
  <si>
    <t>Итого:</t>
  </si>
  <si>
    <t xml:space="preserve">                              Подписи Сторон:</t>
  </si>
  <si>
    <t>(подпись)</t>
  </si>
  <si>
    <t xml:space="preserve">(ФИО)                    </t>
  </si>
  <si>
    <t>Заказчик - ____________________________________________________</t>
  </si>
  <si>
    <t>__________________________</t>
  </si>
  <si>
    <t xml:space="preserve">Всего  за период с "01" января 2017 г. по "31"декабря 2017 г. выполнено работ (оказано услуг) </t>
  </si>
  <si>
    <t>Работы  (услуги)  выполнены  (оказаны)  полностью,  в установленные сроки, с надлежащим качеством.</t>
  </si>
  <si>
    <t>Претензий  по  выполнению  условий Договора Стороны друг к другу не имеют.</t>
  </si>
  <si>
    <t>Строение / По типу работ</t>
  </si>
  <si>
    <t>Расходы</t>
  </si>
  <si>
    <t>Начисления</t>
  </si>
  <si>
    <t>Поступления</t>
  </si>
  <si>
    <t>Благоустройство</t>
  </si>
  <si>
    <t>Обслуживание инженерного оборудования</t>
  </si>
  <si>
    <t>Обслуживание конструктивных элементов</t>
  </si>
  <si>
    <t>Текущий ремонт инженерного оборудования</t>
  </si>
  <si>
    <t>Транспортные расходы</t>
  </si>
  <si>
    <t>Отчет получил: ________________________________________________________</t>
  </si>
  <si>
    <t>Дата __________________</t>
  </si>
  <si>
    <t>Директор ООО "ЖЭУ №6"   Плотников А.А. __________________</t>
  </si>
  <si>
    <t>Отчет составил: экономист  Сундукова Ю.А.  _______________</t>
  </si>
  <si>
    <t>Cодержание жилья</t>
  </si>
  <si>
    <t>Период: с 01.01.2017 по 31.12.2017 года.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</si>
  <si>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"ЖЭУ № 6" Плотников А.А.                </t>
    </r>
  </si>
  <si>
    <t xml:space="preserve">                                                (должность, ФИО)                    </t>
  </si>
  <si>
    <t>Вывоз и утилизация ТКО</t>
  </si>
  <si>
    <t>Вывоз и утилизация ТКО, в т.ч. крупногабаритного мусора</t>
  </si>
  <si>
    <t xml:space="preserve">     Аварийное обслуживание</t>
  </si>
  <si>
    <t xml:space="preserve">     Выкашивание газонов</t>
  </si>
  <si>
    <t xml:space="preserve">     Услуги  по вывозу и утилизации ТБО, в т.ч. крупногабаритного мусора</t>
  </si>
  <si>
    <t xml:space="preserve">     Запуск системы отопления.</t>
  </si>
  <si>
    <t xml:space="preserve">     Осмотр СТО в чердачных и подвальных помещениях (весенний и осенний)</t>
  </si>
  <si>
    <t xml:space="preserve">     Осмотр, РХВ замеры</t>
  </si>
  <si>
    <t xml:space="preserve">     Отключение системы отопления (консервация) - прим.</t>
  </si>
  <si>
    <t xml:space="preserve">     Перевод отопления с подачи на обратку или с обратки на подачу</t>
  </si>
  <si>
    <t xml:space="preserve">     Регулировка балансировочного клапана</t>
  </si>
  <si>
    <t xml:space="preserve">     Сдача ИТП представителю энергоснабжающей организации, составление акта</t>
  </si>
  <si>
    <t xml:space="preserve">     Снятие и запись замера в наряде (ИТП,РХВ)</t>
  </si>
  <si>
    <t xml:space="preserve">     Осмотр кровли, чердака, подъездов, подвального помещения - весенний осмотр</t>
  </si>
  <si>
    <t xml:space="preserve">     Очистка фильтра от накипи (отложений)</t>
  </si>
  <si>
    <t xml:space="preserve">     Услуги автотранспорта</t>
  </si>
  <si>
    <t xml:space="preserve">     Уборка придомовой территории</t>
  </si>
  <si>
    <t xml:space="preserve">     Услуги по управлению МКД</t>
  </si>
  <si>
    <t>Настоящий   Акт   составлен   в  2-х  экземплярах,  имеющих  одинаковую юридическую силу,</t>
  </si>
  <si>
    <t xml:space="preserve"> по одному для каждой из Сторон.</t>
  </si>
  <si>
    <t xml:space="preserve">     Осмотр СТО</t>
  </si>
  <si>
    <t>100 квартир</t>
  </si>
  <si>
    <t xml:space="preserve">     Услуги а/вышки</t>
  </si>
  <si>
    <t xml:space="preserve">     Запуск потока воды: отопление, ГВС</t>
  </si>
  <si>
    <t>1 узел</t>
  </si>
  <si>
    <t xml:space="preserve">     Перекрытие потока воды: отопление, ГВС</t>
  </si>
  <si>
    <t>Обслуживание и текущий ремонт электрооборудования  жилых домов</t>
  </si>
  <si>
    <t xml:space="preserve">     Обслуживание и текущий ремонт электрооборудования жилых домов</t>
  </si>
  <si>
    <t>1 м 2 основания</t>
  </si>
  <si>
    <t xml:space="preserve">     Осмотр подвальных помещений (засоры, подпоры) прим.</t>
  </si>
  <si>
    <t xml:space="preserve">     Промывка трубопровода системы отопления</t>
  </si>
  <si>
    <t>м3</t>
  </si>
  <si>
    <t>Текущий ремонт конструктивных элементов жилых зданий</t>
  </si>
  <si>
    <t>1 участок</t>
  </si>
  <si>
    <t>Уборка лестничных клеток</t>
  </si>
  <si>
    <t xml:space="preserve">     Уборка л/клеток</t>
  </si>
  <si>
    <t xml:space="preserve">     Очистка канализационной сети: внутренней</t>
  </si>
  <si>
    <t xml:space="preserve">     Постановка заклепок в местах соединения труб</t>
  </si>
  <si>
    <t>Обслуживание ОДПУ</t>
  </si>
  <si>
    <t xml:space="preserve">     Валка, обрезка  деревьев с вывозом</t>
  </si>
  <si>
    <t>10 м2</t>
  </si>
  <si>
    <t xml:space="preserve">     Техническое обслуживание ОДПУ</t>
  </si>
  <si>
    <t>Ежемесячно</t>
  </si>
  <si>
    <t xml:space="preserve">     Заделка подвальных окон: фанерой</t>
  </si>
  <si>
    <t xml:space="preserve">     Смена ухватов для водосточных труб: в каменных стенах</t>
  </si>
  <si>
    <t xml:space="preserve">     Смена частей водосточных труб: отливов (отметов)</t>
  </si>
  <si>
    <t xml:space="preserve">     Установка частей водосточных труб с  земли, лестниц и подмостей</t>
  </si>
  <si>
    <t xml:space="preserve">     Вывоз листвы и смета</t>
  </si>
  <si>
    <t>м</t>
  </si>
  <si>
    <t>Коммунальные ресурсы на содержание общ. имущества МКД</t>
  </si>
  <si>
    <t xml:space="preserve">     ГВС на содержание общ. имущества</t>
  </si>
  <si>
    <t xml:space="preserve">     Отведение сточных вод на содержание общ. имущества</t>
  </si>
  <si>
    <t>По нормативу</t>
  </si>
  <si>
    <t xml:space="preserve">     ХВС на содержание общ. имущества</t>
  </si>
  <si>
    <t xml:space="preserve">     Электрическая энергия на содержание общ. имущества</t>
  </si>
  <si>
    <t>100 м2</t>
  </si>
  <si>
    <t>ГВС на содержание общ. имущества</t>
  </si>
  <si>
    <t>Отведение сточных вод на содержание общ. им-ва</t>
  </si>
  <si>
    <t>Техническое обслуживание нежилых помещений</t>
  </si>
  <si>
    <t>ХВС на содержание общ. имущества</t>
  </si>
  <si>
    <t>Электрическая энергия на содержание общ. имущества</t>
  </si>
  <si>
    <t>Отчет по бюджету №77/9-2017</t>
  </si>
  <si>
    <t>Резерв на 01.01.2017 г.</t>
  </si>
  <si>
    <t>Аренда общего имущества МКД</t>
  </si>
  <si>
    <t>Изготовление плана благоустройства</t>
  </si>
  <si>
    <t>Расходы на истребование задолженности по оплате жилых помещений</t>
  </si>
  <si>
    <t>Резерв  (доходы за минусом расходов) на  01.01.2018 г. -  156 895,66 руб.</t>
  </si>
  <si>
    <t>Задолженность по оплате за содержание и текущий ремонт на 01.01.2018 г. -  178 617,58 руб.</t>
  </si>
  <si>
    <t>АКТ № 77/9-2017</t>
  </si>
  <si>
    <t xml:space="preserve">      приемки оказанных услуг и (или) выполненных работ по содержанию и текущему ремонту общего имущества в многоквартирном доме № 9  квартала 77.</t>
  </si>
  <si>
    <t xml:space="preserve">     Демонтаж отдельных частей металлического ограждения спортивных площадок: стойки</t>
  </si>
  <si>
    <t>1 стойка</t>
  </si>
  <si>
    <t xml:space="preserve">     Разделка древесины мягких пород, полученной от валки леса, диам. стволов: до 20 см</t>
  </si>
  <si>
    <t xml:space="preserve">     Устройство скамейки без спинки с окраской</t>
  </si>
  <si>
    <t xml:space="preserve">     Изготовление плана благоустройства</t>
  </si>
  <si>
    <t xml:space="preserve">     Врезка термокармана</t>
  </si>
  <si>
    <t>1 врезка</t>
  </si>
  <si>
    <t xml:space="preserve">     Ликвидация воздушных пробок в системе отопления, в стояке</t>
  </si>
  <si>
    <t>1 стояк</t>
  </si>
  <si>
    <t xml:space="preserve">     Опрессовка ТУ диаметром: до 100 мм</t>
  </si>
  <si>
    <t xml:space="preserve">     Отогрев трубопровода Д-20</t>
  </si>
  <si>
    <t xml:space="preserve">     Подготовка элеваторного узла Д-80 к зиме</t>
  </si>
  <si>
    <t xml:space="preserve">     Проверка на прогрев отопительных приборов с регулировкой.</t>
  </si>
  <si>
    <t>100 приборов</t>
  </si>
  <si>
    <t xml:space="preserve">     Ремонт смывных бачков типа "Компакт"</t>
  </si>
  <si>
    <t xml:space="preserve">     Снятие замеров температуры воздуха в квартире</t>
  </si>
  <si>
    <t>1 замер</t>
  </si>
  <si>
    <t xml:space="preserve">     Закрытие подъездного окна</t>
  </si>
  <si>
    <t>10 шт.</t>
  </si>
  <si>
    <t xml:space="preserve">     Закрытие слуховых окон и люков выхода на кровлю</t>
  </si>
  <si>
    <t xml:space="preserve">     М. Ремонт оконных переплетов (пристрожка, установка угольников, укрепление)</t>
  </si>
  <si>
    <t>1 створка</t>
  </si>
  <si>
    <t xml:space="preserve">     Осмотр кровли, чердака, подъездов, подвального помещения -подготовка к зиме</t>
  </si>
  <si>
    <t xml:space="preserve">     Очистка кровли от снега толщ. 10 см, сбивание сосулей (вышка)</t>
  </si>
  <si>
    <t xml:space="preserve">     Перенавеска водосточных труб.</t>
  </si>
  <si>
    <t xml:space="preserve">     Проверка исправности вент. каналов, правильного расположения оголовков относ. крыши и наличия тяги</t>
  </si>
  <si>
    <t xml:space="preserve">     Смена дверных приборов: навесного замка</t>
  </si>
  <si>
    <t xml:space="preserve">     Смена дверных приборов: накладка дверная</t>
  </si>
  <si>
    <t xml:space="preserve">     Укладка (установка) щитов</t>
  </si>
  <si>
    <t xml:space="preserve">     Укрепление дверных приборов: петли (шарниры), шпингалеты, ручки накладные</t>
  </si>
  <si>
    <t xml:space="preserve">     Истребование дебиторской задолженности</t>
  </si>
  <si>
    <t xml:space="preserve">     Смена внутренних трубопроводов из стальных труб д. до 32 мм</t>
  </si>
  <si>
    <t xml:space="preserve">     Смена отдельных участков трубопроводов из полиэтиленовых  труб высокой плотности: диам. 100 мм</t>
  </si>
  <si>
    <t xml:space="preserve">     Демонтаж металл. крюков, табличек, кронштейнов и т.д.</t>
  </si>
  <si>
    <t xml:space="preserve">     Изготовление щита из доски б/у</t>
  </si>
  <si>
    <t xml:space="preserve">     Ремонт обделок из листовой стали (парапета, карниза, отливов,  т.д)-(укрепление, промазка свищ.)</t>
  </si>
  <si>
    <t xml:space="preserve">     Ремонт ходовых трапов</t>
  </si>
  <si>
    <t>100 досок</t>
  </si>
  <si>
    <t xml:space="preserve">     Ручная газовая резка круглой стали диаметром до 24 мм Срезка замка, кронштейна, штырей</t>
  </si>
  <si>
    <t xml:space="preserve">     Укрепление аншлага</t>
  </si>
  <si>
    <t>на общую сумму 610 649,47 (Шестьсот десять тысяч шестьсот сорок девять) рублей 47 коп.</t>
  </si>
  <si>
    <t xml:space="preserve"> ОБЩИЕ СВЕДЕНИЯ ОБ ОБЪЕКТЕ</t>
  </si>
  <si>
    <t>Этажность</t>
  </si>
  <si>
    <t>Общая жилая площадь, м2</t>
  </si>
  <si>
    <t>Площадь кровли, м2</t>
  </si>
  <si>
    <t>Количество подъездов</t>
  </si>
  <si>
    <t>Площадь нежилых помещений, м2</t>
  </si>
  <si>
    <t>Площадь чердаков, м2</t>
  </si>
  <si>
    <t>Количество квартир</t>
  </si>
  <si>
    <t>Площадь л/ клеток, тамбуров, лифтов, м/камер, м2</t>
  </si>
  <si>
    <t>Площадь подвалов, м2</t>
  </si>
  <si>
    <t xml:space="preserve">Наименование </t>
  </si>
  <si>
    <t>Значение</t>
  </si>
  <si>
    <t>Переходящие остатки денежных средств за выполненые работы (на начало периода; + резерв, - долг)</t>
  </si>
  <si>
    <t>Задолженность по оплате за содержание и текущий ремонт общего имущества МКД (на начало периода)</t>
  </si>
  <si>
    <t>Начислено за работы (услуги) по содержанию и текущему ремонту и аренду общего имущества МКД, в том числе:</t>
  </si>
  <si>
    <t>- за жилые помещения</t>
  </si>
  <si>
    <t>- за нежилые помещения</t>
  </si>
  <si>
    <t>- за рекламу и аренду общего имущества МКД</t>
  </si>
  <si>
    <t>Получено денежных средств, в т. ч:</t>
  </si>
  <si>
    <t>Всего денежных средств с учетом остатков</t>
  </si>
  <si>
    <t xml:space="preserve">Выполненные работы (оказанные услуги) по содержанию общего имущества и текущему ремонту в отчетном периоде </t>
  </si>
  <si>
    <t>Переходящие остатки денежных средств за выполненые работы (на конец периода; + резерв, - долг)</t>
  </si>
  <si>
    <t>Задолженность по оплате за содержание и текущий ремонт общего имущества МКД (на конец периода)</t>
  </si>
  <si>
    <t>Директор ООО "ТРЭК"   Плотников А.А. __________________</t>
  </si>
  <si>
    <t>Отчет составил: экономист  Осипова М.С.  _______________</t>
  </si>
  <si>
    <t xml:space="preserve">     Окраска известковыми составами: по кирпичу и бетону (бордюр. столбики, столбы)</t>
  </si>
  <si>
    <t xml:space="preserve">     Окраска МАФ по дереву</t>
  </si>
  <si>
    <t xml:space="preserve">     Ремонт деревянной катальной горки (Прим)</t>
  </si>
  <si>
    <t>100 м досок</t>
  </si>
  <si>
    <t xml:space="preserve">     Вывоз и утилизация ТКО, в т.ч. крупногабаритный мусор</t>
  </si>
  <si>
    <t xml:space="preserve">     Коммунальные ресурсы на содержание общего имущества МКД</t>
  </si>
  <si>
    <t xml:space="preserve">     Осмотр выпусков канализации  (засоры, подпоры) прим.</t>
  </si>
  <si>
    <t xml:space="preserve">     Осмотр подвальных помещений и выпуска при подпоре</t>
  </si>
  <si>
    <t>1 осмотр</t>
  </si>
  <si>
    <t xml:space="preserve">     Осмотр, замеры, опломбировка ПУ Т/У с представителем</t>
  </si>
  <si>
    <t xml:space="preserve">     Осмотр, проверка работы приборов ИТП</t>
  </si>
  <si>
    <t xml:space="preserve">     Сдача ИТП представителю энергоснабжающей организации</t>
  </si>
  <si>
    <t xml:space="preserve">     Устранение засоров санитарных приборов</t>
  </si>
  <si>
    <t>1 прибор</t>
  </si>
  <si>
    <t xml:space="preserve">     Замена желоба на козырке входной двери</t>
  </si>
  <si>
    <t xml:space="preserve">     Очистка  кровли от снега, сбивание сосулей</t>
  </si>
  <si>
    <t xml:space="preserve">     Плановые проверки вентиляционных каналов и оголовков</t>
  </si>
  <si>
    <t xml:space="preserve">     Смена стекол в деревянных переплетах при площади стекла  до: 0,25 м</t>
  </si>
  <si>
    <t xml:space="preserve">     Укрепление воронки</t>
  </si>
  <si>
    <t xml:space="preserve">     Укрепление козырька над входной дверью в подъезд</t>
  </si>
  <si>
    <t>т</t>
  </si>
  <si>
    <t xml:space="preserve">     Осмотр замеры рамок холодной воды</t>
  </si>
  <si>
    <t>чел.-ч</t>
  </si>
  <si>
    <t xml:space="preserve">     Прокладка трубопроводов канализационных из полиэтиленовых труб высокой плотности: 50 мм</t>
  </si>
  <si>
    <t xml:space="preserve">     Разборка трубопровода из чугунных канализационных труб. диаметром 50мм</t>
  </si>
  <si>
    <t xml:space="preserve">     Смена внутренних трубопроводов из стальных труб д. 25 мм</t>
  </si>
  <si>
    <t xml:space="preserve">     Демонтаж аншлагов над подъездами</t>
  </si>
  <si>
    <t xml:space="preserve">     Железнение цементных покрытий</t>
  </si>
  <si>
    <t xml:space="preserve">     Обрамление ступеней угловой сталью</t>
  </si>
  <si>
    <t xml:space="preserve">     Окраска масляными составами  по дереву: доски объявления</t>
  </si>
  <si>
    <t xml:space="preserve">     Приготовление тяжелого бетона: на гравии класса В20 (М250)</t>
  </si>
  <si>
    <t>100 м3</t>
  </si>
  <si>
    <t xml:space="preserve">     Разборка покрытий полов: цементных</t>
  </si>
  <si>
    <t xml:space="preserve">     Ремонт существующего крыльца железобетоном</t>
  </si>
  <si>
    <t xml:space="preserve">     Смена частей водосточных труб: прямых звеньев с земли, лестниц или подмостей</t>
  </si>
  <si>
    <t xml:space="preserve">     Смена: колен водосточных труб с вышки</t>
  </si>
  <si>
    <t xml:space="preserve">     Смена: прямых звеньев водосточных труб с автовышек</t>
  </si>
  <si>
    <t xml:space="preserve">     Установка досок объявлений с изготовлением</t>
  </si>
  <si>
    <t xml:space="preserve">     Устройство козырька над входом в п-д - 5 м2</t>
  </si>
  <si>
    <t xml:space="preserve">     Устройство перильного ограждения крыльца Д-50</t>
  </si>
  <si>
    <t xml:space="preserve">     Устройство: трапов ходовых на крыльце</t>
  </si>
  <si>
    <t>100 п. м ходов</t>
  </si>
  <si>
    <t xml:space="preserve">     Услуги  по вывозу и утилизации листвы, веток, деревьев, скошенной травы , смета и др.</t>
  </si>
  <si>
    <t>АКТ № 77/9-2018</t>
  </si>
  <si>
    <t>"31" марта 2019 г.</t>
  </si>
  <si>
    <t>По плану</t>
  </si>
  <si>
    <t>По договору</t>
  </si>
  <si>
    <t>По тарифу</t>
  </si>
  <si>
    <t>Настоящий   Акт   составлен   в  2-х  экземплярах,  имеющих  одинаковую юридическую силу,  по одному для каждой из Сторон.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</si>
  <si>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"ТРЭК" Плотников А.А.                </t>
    </r>
  </si>
  <si>
    <t>Всего  за период с "01" января 2018 г. по "31"декабря 2018 г. выполнено работ (оказано услуг) на общую сумму 443 539.62 руб. (Четыреста сорок три тысячи пятьсот тридцать девять рублей 62 копейки)</t>
  </si>
  <si>
    <t>Отчет по бюджету № 77/9-2019</t>
  </si>
  <si>
    <t>Период: с 01.01.2019 по 31.12.2019 года.</t>
  </si>
  <si>
    <t>Отчет по бюджету № 77/9-2018</t>
  </si>
  <si>
    <t>Период: с 01.01.2018 по 31.12.2018 года.</t>
  </si>
  <si>
    <t>Корректировка бюджета за 2017 год</t>
  </si>
  <si>
    <t>.</t>
  </si>
  <si>
    <t>приемки оказанных услуг и (или) выполненных работ по содержанию</t>
  </si>
  <si>
    <t>и текущему ремонту общего имущества в многоквартирном доме</t>
  </si>
  <si>
    <t xml:space="preserve">г. Ангарск                                                                  </t>
  </si>
  <si>
    <t>31 марта 2020 г.</t>
  </si>
  <si>
    <t>являющегося собственником квартиры № _____, находящейся в данном многоквартирном доме, действующего на основании протокола общего собрания собственников,  с одной стороны, и управляющая компания ООО "ТРЭК", именуемая в дальнейшем</t>
  </si>
  <si>
    <t>"Исполнитель", в лице директора Плотникова А.А., действующего на основании Устава, с другой стороны, совместно именуемые "Стороны", составили настоящий акт о нижеследующем: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</si>
  <si>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 общего имущества в многоквартирном </t>
  </si>
  <si>
    <t xml:space="preserve">доме, либо договора подряда по выполнению работ по ремонту общего имущества в многоквартирном доме  (указать нужное) № _______ от "____" ___________________ ______ г. (далее - "Договор") услуги и (или) выполненные работы по содержанию </t>
  </si>
  <si>
    <t>и текущему ремонту общего имущества в многоквартирном доме № _____, расположенном по адресу: ______________________:</t>
  </si>
  <si>
    <t>Стоимость / сметная стоимость выполненной работы (оказанной услуги) за единицу</t>
  </si>
  <si>
    <t>Периодичность / количественный показатель выполненной работы (оказанной услуги)</t>
  </si>
  <si>
    <t>Благоустройство и обеспечение санитарного состояния МКД и придомовой територии</t>
  </si>
  <si>
    <t xml:space="preserve">     Завоз песка, ПГС, щебня, земли</t>
  </si>
  <si>
    <t xml:space="preserve">     Приварка шарнира, скобы, приварка швов на МАФ</t>
  </si>
  <si>
    <t xml:space="preserve">     Уборка придомовой территории и лестничных клеток</t>
  </si>
  <si>
    <t xml:space="preserve">     Уборка чердаков и подвалов</t>
  </si>
  <si>
    <t xml:space="preserve">     Услуги спец.техники по благоустройству (очистка наледи, снега)</t>
  </si>
  <si>
    <t>Обслуживание и текущий ремонт инженерного оборудования</t>
  </si>
  <si>
    <t xml:space="preserve">     Демонтаж- монтаж сгонов на подцепке радиатора: 20мм (перемотка)</t>
  </si>
  <si>
    <t xml:space="preserve">     Изоляция трубопровода матами с совмещенным покрывным  слоем</t>
  </si>
  <si>
    <t>1 м3</t>
  </si>
  <si>
    <t xml:space="preserve">     Приварка проушины</t>
  </si>
  <si>
    <t xml:space="preserve">     Разборка тепловой изоляции.</t>
  </si>
  <si>
    <t xml:space="preserve">     Регулировка температуры отопления в ИТП вентилями</t>
  </si>
  <si>
    <t xml:space="preserve">     Смена внутренних трубопроводов из стальных труб д. до 15мм</t>
  </si>
  <si>
    <t xml:space="preserve">     Осмотр системы центрального отопления, устройств в чердачных и подвальных помещениях.</t>
  </si>
  <si>
    <t xml:space="preserve">     Отогрев трубопровода Д-32-50</t>
  </si>
  <si>
    <t xml:space="preserve">     Подготовка элеваторного узла</t>
  </si>
  <si>
    <t xml:space="preserve">     Промывка выпусков канализации (устранение засора)</t>
  </si>
  <si>
    <t xml:space="preserve">     Ремонт смесителя без душа, без снятия с места, смена прокладок</t>
  </si>
  <si>
    <t>1 смеситель</t>
  </si>
  <si>
    <t xml:space="preserve">     Сдача РХВ представителю водоканала, составление акта</t>
  </si>
  <si>
    <t>Обслуживание и текущий ремонт конструктивных элементов</t>
  </si>
  <si>
    <t xml:space="preserve">     Демонтаж металлических дверных блоков</t>
  </si>
  <si>
    <t xml:space="preserve">     Демонтаж-монтаж частей фановых труб</t>
  </si>
  <si>
    <t xml:space="preserve">     Замена наличников с изготовлением</t>
  </si>
  <si>
    <t>1 м изделий</t>
  </si>
  <si>
    <t xml:space="preserve">     Окраска перхлорвиниловыми красками по подготовленной пов-ти фасадов: простых за 2р с земли и  лесов</t>
  </si>
  <si>
    <t xml:space="preserve">     Ремонт и восстановление герметизации дверных и оконных проемов</t>
  </si>
  <si>
    <t xml:space="preserve">     Ремонт отдельных мест покрытия из асбоцементных листов: обыкновенного профиля (мат. БУ)</t>
  </si>
  <si>
    <t xml:space="preserve">     Установка доски объявлений - б/у</t>
  </si>
  <si>
    <t xml:space="preserve">     М. Ремонт слухового окна (пристрожка, укрепление)</t>
  </si>
  <si>
    <t xml:space="preserve">     Осмотр кровли, чердака, люков</t>
  </si>
  <si>
    <t xml:space="preserve">     Осмотр оголовков вентиляционных каналов с целью предотвращения их замерзания и закупорки в зимнее вр</t>
  </si>
  <si>
    <t xml:space="preserve">     Очистка  кровли от снега толщ. 10см, сбивание сосулей вышка</t>
  </si>
  <si>
    <t>1 м 1 основания</t>
  </si>
  <si>
    <t xml:space="preserve">     Очистка желобов от мусора: вручную (при расчете 1 кг. мусора = 3 м 1 желоба)</t>
  </si>
  <si>
    <t xml:space="preserve">     Очистка канализационного стояка от наледи</t>
  </si>
  <si>
    <t xml:space="preserve">     Очистка чердаков и подвалов от мусора</t>
  </si>
  <si>
    <t>100 кг</t>
  </si>
  <si>
    <t xml:space="preserve">     Проверка исправности канализационных вытяжек</t>
  </si>
  <si>
    <t>1 кв</t>
  </si>
  <si>
    <t xml:space="preserve">     Смена дверных приборов: задвижки</t>
  </si>
  <si>
    <t xml:space="preserve">           3. Работы (услуги) выполнены (оказаны) полностью, в установленные сроки, с надлежащим качеством.</t>
  </si>
  <si>
    <t xml:space="preserve">           4. Претензий по выполнению условий Договора Стороны друг к другу не имеют.</t>
  </si>
  <si>
    <t xml:space="preserve">           Настоящий акт составлен в 2-х экземплярах, имеющих одинаковую юридическую силу, по одному для каждой из Сторон.</t>
  </si>
  <si>
    <t>Заказчик -         ________________________________________   __________________________________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</si>
  <si>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____________________________________________________________________________________, </t>
  </si>
  <si>
    <t>ч</t>
  </si>
  <si>
    <t>По графику</t>
  </si>
  <si>
    <t>АКТ № 77/9</t>
  </si>
  <si>
    <t xml:space="preserve">                             _________________________________________      ____________________________________</t>
  </si>
  <si>
    <t xml:space="preserve">           2. Всего за период с "01"января 2019 г. по "31"декабря 2019 г. выполнено работ на общую сумму 328492.41 руб. (Триста двадцать восемь тысяч четыреста девяносто два рубля 41 копейка)</t>
  </si>
  <si>
    <t xml:space="preserve">Исполнитель -           Директор ООО "ТРЭК" Плотников А.А. </t>
  </si>
  <si>
    <t>Отчет по бюджету № 77/9-2020</t>
  </si>
  <si>
    <t>Период: с 01.01.2020 по 31.12.2020 года.</t>
  </si>
  <si>
    <t>Переходящие остатки денежных средств за выполненные работы (на конец периода; + резерв, - долг)</t>
  </si>
  <si>
    <t>31 марта 2021 г.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</si>
  <si>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___________________________________________________________________________________, </t>
  </si>
  <si>
    <t xml:space="preserve">     Дезинфекция мест общего пользования МКД</t>
  </si>
  <si>
    <t xml:space="preserve">     Окраска горки-домика</t>
  </si>
  <si>
    <t xml:space="preserve">     Окраска известковыми составами: по кирпичу и бетону (бордюр. столбики, столбы) за 2019 год</t>
  </si>
  <si>
    <t xml:space="preserve">     Окраска лестницы</t>
  </si>
  <si>
    <t xml:space="preserve">     Окраска скамейки без спинки</t>
  </si>
  <si>
    <t xml:space="preserve">     Окраска скамейки со спинкой</t>
  </si>
  <si>
    <t xml:space="preserve">     Окраска турника</t>
  </si>
  <si>
    <t xml:space="preserve">     Окраска шведской стенки (большая)</t>
  </si>
  <si>
    <t xml:space="preserve">     Установка урны</t>
  </si>
  <si>
    <t xml:space="preserve">     Устройство песочницы с окраской</t>
  </si>
  <si>
    <t xml:space="preserve">     Консервация системы отопления</t>
  </si>
  <si>
    <t xml:space="preserve">     Осмотр кровли,чердака,подъездов,подвала,фасада-после землетр-ия, в т.ч. рем-т выявленных повреждений</t>
  </si>
  <si>
    <t xml:space="preserve">     Проверка работ-ти запорной арматуры, устранение мелких неисправностей, проверка работы ПУ РХВ</t>
  </si>
  <si>
    <t xml:space="preserve">     Разборка трубопроводов: на сварке диаметром до 100 мм</t>
  </si>
  <si>
    <t xml:space="preserve">     Смена вентилей и клапанов обратных муфтовых д. 15мм</t>
  </si>
  <si>
    <t xml:space="preserve">     Смена внутренних трубопроводов из стальных труб д. 20 мм</t>
  </si>
  <si>
    <t xml:space="preserve">     Установка манометров</t>
  </si>
  <si>
    <t xml:space="preserve">     Установка термометра</t>
  </si>
  <si>
    <t>комплект</t>
  </si>
  <si>
    <t xml:space="preserve">     Запуск потока воды: отопление, ГВС, ХВС</t>
  </si>
  <si>
    <t xml:space="preserve">     Осмотр подвальных помещений</t>
  </si>
  <si>
    <t xml:space="preserve">     Отогрев трубопровода Д-15, Д-20</t>
  </si>
  <si>
    <t xml:space="preserve">     Перекрытие потока воды: отопление, ГВС, ХВС</t>
  </si>
  <si>
    <t xml:space="preserve">     Демонтаж-монтаж прямых звеньев водосточных труб</t>
  </si>
  <si>
    <t xml:space="preserve">     Заделка подвальных окон: (изовером, пенопропиленом и тд)</t>
  </si>
  <si>
    <t xml:space="preserve">     Огрунтовка ранее окрашенных фасадов под окраску перхлорвиниловыми красками: простых с земли и лесов</t>
  </si>
  <si>
    <t xml:space="preserve">     Окраска водоэмульсионными  составами поверхностей стен. ранее окрашенных поверхностей</t>
  </si>
  <si>
    <t xml:space="preserve">     Ремонт штукатурки гладких фасадов по камню и бетону с земли и лесов.</t>
  </si>
  <si>
    <t xml:space="preserve">     Укрепление и ремонт покрытия козырька из оцинкованной стали</t>
  </si>
  <si>
    <t xml:space="preserve">     Осмотр квартир</t>
  </si>
  <si>
    <t xml:space="preserve">     Очистка воронки и колен от мусора, снега (вышка)</t>
  </si>
  <si>
    <t xml:space="preserve">     Проверка исправности канализационных вытяжек (по жалобе)</t>
  </si>
  <si>
    <t xml:space="preserve">     Проверка наличия тяги в ДВ и вент. каналах</t>
  </si>
  <si>
    <t xml:space="preserve">     Прочистка вентиляционных каналов</t>
  </si>
  <si>
    <t xml:space="preserve">     Смена оконных приборов: петли</t>
  </si>
  <si>
    <t>Расходы на истребование задолженности по оплате жилых помещений. Содержание информационных систем</t>
  </si>
  <si>
    <t xml:space="preserve">     Содержание информационных систем, обеспечивающих сбор, обработку и хранение данных</t>
  </si>
  <si>
    <t xml:space="preserve">Исполнитель -           Директор ООО "ТРЭК", Плотников А.А. </t>
  </si>
  <si>
    <t xml:space="preserve">           2. Всего за период с "01"января 2020 г. по "31"декабря 2020 г. выполнено работ на общую сумму 466622.10 руб. (Четыреста шестьдесят шесть тысяч шестьсот двадцать два рубля 10 копеек)</t>
  </si>
  <si>
    <t xml:space="preserve">                     ___________________________________________      ____________________________________</t>
  </si>
  <si>
    <t>Отчет по бюджету № 77/9-2021</t>
  </si>
  <si>
    <t>Период: с 01.01.2021 по 31.12.2021 года.</t>
  </si>
  <si>
    <t xml:space="preserve">     Корчевка пней с вывозом</t>
  </si>
  <si>
    <t xml:space="preserve">     Ремонт МАФ - беседки, домика, горки, скамейки (укрепление. пробивка гвоздей и т.д.)</t>
  </si>
  <si>
    <t xml:space="preserve">     Ремонт скамейки без спинки</t>
  </si>
  <si>
    <t xml:space="preserve">     Монтаж обратного клапана Аэратор</t>
  </si>
  <si>
    <t xml:space="preserve">     Прокладка трубопроводов канализационных из полиэтиленовых труб высокой плотности: 110 мм</t>
  </si>
  <si>
    <t xml:space="preserve">     Разборка трубопровода из чугунных канализационных труб. диаметром 100мм</t>
  </si>
  <si>
    <t xml:space="preserve">     Смена отдельных участков трубопроводов диаметром: 20 мм</t>
  </si>
  <si>
    <t xml:space="preserve">     Осмотр и устранение мелких неисправностей на РХВ</t>
  </si>
  <si>
    <t xml:space="preserve">     Осмотр СТО в чердачных и подвальных помещениях ФКР</t>
  </si>
  <si>
    <t xml:space="preserve">     Отключение системы отопления</t>
  </si>
  <si>
    <t xml:space="preserve">     Окраска известковыми составами ранее окрашенных фасадов простых: по штукатурке с земли и лесов</t>
  </si>
  <si>
    <t xml:space="preserve">     Промазка фальцев и свищей в покрытии из кровельной стали.</t>
  </si>
  <si>
    <t xml:space="preserve">     Разборка покрытий полов: из ДВП, фанеры</t>
  </si>
  <si>
    <t xml:space="preserve">     Ремонт и восстановление герметизации стыков мастикой</t>
  </si>
  <si>
    <t xml:space="preserve">     Установка частей водосточных труб (отметов)</t>
  </si>
  <si>
    <t xml:space="preserve">     Устройство промазки и расшивка швов панелей перекрытий раствором снизу</t>
  </si>
  <si>
    <t xml:space="preserve">     Осмотр кровли, чердака, подъездов, подвального помещения - осенний осмотр</t>
  </si>
  <si>
    <t xml:space="preserve">     Осмотр оголовков вент. каналов с целью предотвращения закупорки в зимнее время с записью в спец. жур</t>
  </si>
  <si>
    <t xml:space="preserve">     Очистка воронки и колен от мусора, снега</t>
  </si>
  <si>
    <t>Текущий ремонт</t>
  </si>
  <si>
    <t xml:space="preserve">     Ремонт крыльца</t>
  </si>
  <si>
    <t>363029.43</t>
  </si>
  <si>
    <t>Подписи Сторон:</t>
  </si>
  <si>
    <t xml:space="preserve">     Валка деревьев в городских условиях: (липа, сосна, кедр, тополь) </t>
  </si>
  <si>
    <t xml:space="preserve">     Разделка древесины мягких пород, полученной от валки леса</t>
  </si>
  <si>
    <t xml:space="preserve">           2. Всего за период с "01"января 2021 г. по "31"декабря 2021 г. выполнено работ на общую сумму  </t>
  </si>
  <si>
    <t xml:space="preserve">        ____________________________________________________      ____________________________________</t>
  </si>
  <si>
    <t>Отчет составил: экономист                                 _______________</t>
  </si>
  <si>
    <t>30 марта 2022 г.</t>
  </si>
  <si>
    <t>Четыреста  пятнадцать тысяч шестьсот шестьдесят два  рубля 13 копеек.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</si>
</sst>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_р_._-;\-* #,##0.00_р_._-;_-* &quot;-&quot;??_р_._-;_-@_-"/>
    <numFmt numFmtId="165" formatCode="0.00;[Red]\-0.00"/>
    <numFmt numFmtId="166" formatCode="0;[Red]\-0"/>
    <numFmt numFmtId="167" formatCode="0.0;[Red]\-0.0"/>
    <numFmt numFmtId="168" formatCode="0.000;[Red]\-0.000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Arial"/>
      <family val="2"/>
      <charset val="204"/>
    </font>
    <font>
      <b/>
      <i/>
      <u/>
      <sz val="16"/>
      <color indexed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2"/>
    </font>
    <font>
      <b/>
      <sz val="11"/>
      <name val="Times New Roman"/>
      <family val="2"/>
    </font>
    <font>
      <sz val="11"/>
      <name val="Arial"/>
      <family val="2"/>
      <charset val="204"/>
    </font>
    <font>
      <b/>
      <sz val="11"/>
      <name val="Times New Roman"/>
      <family val="1"/>
      <charset val="204"/>
    </font>
    <font>
      <sz val="8"/>
      <color rgb="FF000000"/>
      <name val="Arial"/>
      <family val="2"/>
      <charset val="204"/>
    </font>
    <font>
      <b/>
      <sz val="9"/>
      <color rgb="FF000000"/>
      <name val="Arial"/>
      <family val="2"/>
      <charset val="204"/>
    </font>
    <font>
      <b/>
      <sz val="11"/>
      <name val="Arial"/>
      <family val="2"/>
      <charset val="204"/>
    </font>
    <font>
      <sz val="12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F9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11">
    <xf numFmtId="0" fontId="0" fillId="0" borderId="0"/>
    <xf numFmtId="164" fontId="2" fillId="0" borderId="0" applyFont="0" applyFill="0" applyBorder="0" applyAlignment="0" applyProtection="0"/>
    <xf numFmtId="0" fontId="5" fillId="0" borderId="0">
      <alignment horizontal="left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right" vertical="top"/>
    </xf>
    <xf numFmtId="0" fontId="23" fillId="3" borderId="0">
      <alignment horizontal="right" vertical="top"/>
    </xf>
    <xf numFmtId="0" fontId="23" fillId="0" borderId="0">
      <alignment horizontal="right" vertical="top"/>
    </xf>
    <xf numFmtId="0" fontId="24" fillId="0" borderId="0">
      <alignment horizontal="center" vertical="center"/>
    </xf>
    <xf numFmtId="0" fontId="23" fillId="0" borderId="0">
      <alignment horizontal="left" vertical="top"/>
    </xf>
    <xf numFmtId="0" fontId="1" fillId="0" borderId="0"/>
  </cellStyleXfs>
  <cellXfs count="232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justify" vertical="center"/>
    </xf>
    <xf numFmtId="0" fontId="7" fillId="0" borderId="0" xfId="2" applyFont="1" applyAlignment="1"/>
    <xf numFmtId="0" fontId="9" fillId="0" borderId="0" xfId="2" applyFont="1" applyAlignment="1">
      <alignment horizontal="left"/>
    </xf>
    <xf numFmtId="0" fontId="8" fillId="0" borderId="0" xfId="2" applyFont="1" applyAlignment="1"/>
    <xf numFmtId="0" fontId="10" fillId="0" borderId="0" xfId="2" applyFont="1" applyAlignment="1"/>
    <xf numFmtId="0" fontId="0" fillId="0" borderId="0" xfId="0" applyAlignment="1"/>
    <xf numFmtId="0" fontId="8" fillId="0" borderId="0" xfId="2" applyFont="1" applyAlignment="1">
      <alignment horizontal="left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0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0" fontId="10" fillId="0" borderId="1" xfId="2" applyFont="1" applyBorder="1" applyAlignment="1">
      <alignment horizontal="left" vertical="center"/>
    </xf>
    <xf numFmtId="0" fontId="12" fillId="0" borderId="1" xfId="2" applyFont="1" applyBorder="1" applyAlignment="1">
      <alignment vertical="center" wrapText="1"/>
    </xf>
    <xf numFmtId="164" fontId="10" fillId="0" borderId="1" xfId="1" applyFont="1" applyBorder="1" applyAlignment="1">
      <alignment horizontal="center" vertical="center"/>
    </xf>
    <xf numFmtId="0" fontId="14" fillId="0" borderId="1" xfId="2" applyFont="1" applyBorder="1" applyAlignment="1">
      <alignment vertical="center" wrapText="1"/>
    </xf>
    <xf numFmtId="0" fontId="14" fillId="0" borderId="1" xfId="2" applyFont="1" applyBorder="1" applyAlignment="1">
      <alignment horizontal="center" vertical="center"/>
    </xf>
    <xf numFmtId="164" fontId="14" fillId="0" borderId="1" xfId="1" applyFont="1" applyBorder="1" applyAlignment="1">
      <alignment horizontal="center" vertical="center"/>
    </xf>
    <xf numFmtId="0" fontId="14" fillId="0" borderId="1" xfId="0" applyFont="1" applyFill="1" applyBorder="1" applyAlignment="1">
      <alignment vertical="top" wrapText="1"/>
    </xf>
    <xf numFmtId="0" fontId="16" fillId="0" borderId="6" xfId="0" applyFont="1" applyBorder="1" applyAlignment="1">
      <alignment vertical="top" wrapText="1"/>
    </xf>
    <xf numFmtId="164" fontId="16" fillId="0" borderId="5" xfId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1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4" fillId="2" borderId="7" xfId="0" applyFont="1" applyFill="1" applyBorder="1" applyAlignment="1">
      <alignment vertical="center" wrapText="1"/>
    </xf>
    <xf numFmtId="0" fontId="14" fillId="2" borderId="8" xfId="0" applyFont="1" applyFill="1" applyBorder="1" applyAlignment="1">
      <alignment horizontal="center" vertical="center" wrapText="1"/>
    </xf>
    <xf numFmtId="2" fontId="14" fillId="2" borderId="8" xfId="0" applyNumberFormat="1" applyFont="1" applyFill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vertical="center" wrapText="1"/>
    </xf>
    <xf numFmtId="0" fontId="15" fillId="0" borderId="5" xfId="0" applyFont="1" applyFill="1" applyBorder="1" applyAlignment="1">
      <alignment horizontal="center" vertical="center"/>
    </xf>
    <xf numFmtId="2" fontId="15" fillId="0" borderId="5" xfId="0" applyNumberFormat="1" applyFont="1" applyFill="1" applyBorder="1" applyAlignment="1">
      <alignment horizontal="center" vertical="center"/>
    </xf>
    <xf numFmtId="165" fontId="15" fillId="0" borderId="10" xfId="0" applyNumberFormat="1" applyFont="1" applyFill="1" applyBorder="1" applyAlignment="1">
      <alignment horizontal="center" vertical="center"/>
    </xf>
    <xf numFmtId="166" fontId="15" fillId="0" borderId="5" xfId="0" applyNumberFormat="1" applyFont="1" applyFill="1" applyBorder="1" applyAlignment="1">
      <alignment horizontal="center" vertical="center"/>
    </xf>
    <xf numFmtId="165" fontId="15" fillId="0" borderId="5" xfId="0" applyNumberFormat="1" applyFont="1" applyFill="1" applyBorder="1" applyAlignment="1">
      <alignment horizontal="center" vertical="center"/>
    </xf>
    <xf numFmtId="167" fontId="15" fillId="0" borderId="5" xfId="0" applyNumberFormat="1" applyFont="1" applyFill="1" applyBorder="1" applyAlignment="1">
      <alignment horizontal="center" vertical="center"/>
    </xf>
    <xf numFmtId="168" fontId="15" fillId="0" borderId="5" xfId="0" applyNumberFormat="1" applyFont="1" applyFill="1" applyBorder="1" applyAlignment="1">
      <alignment horizontal="center" vertical="center"/>
    </xf>
    <xf numFmtId="0" fontId="15" fillId="0" borderId="6" xfId="0" applyFont="1" applyFill="1" applyBorder="1" applyAlignment="1">
      <alignment vertical="center"/>
    </xf>
    <xf numFmtId="0" fontId="14" fillId="2" borderId="7" xfId="0" applyFont="1" applyFill="1" applyBorder="1" applyAlignment="1">
      <alignment vertical="center"/>
    </xf>
    <xf numFmtId="0" fontId="16" fillId="0" borderId="6" xfId="0" applyFont="1" applyBorder="1" applyAlignment="1">
      <alignment vertical="top"/>
    </xf>
    <xf numFmtId="164" fontId="15" fillId="0" borderId="5" xfId="1" applyFont="1" applyBorder="1" applyAlignment="1">
      <alignment horizontal="center" vertical="center"/>
    </xf>
    <xf numFmtId="164" fontId="16" fillId="0" borderId="10" xfId="1" applyFont="1" applyBorder="1" applyAlignment="1">
      <alignment horizontal="center" vertical="center"/>
    </xf>
    <xf numFmtId="164" fontId="4" fillId="0" borderId="0" xfId="0" applyNumberFormat="1" applyFont="1"/>
    <xf numFmtId="0" fontId="13" fillId="0" borderId="0" xfId="0" applyFont="1" applyAlignment="1">
      <alignment horizontal="center"/>
    </xf>
    <xf numFmtId="164" fontId="4" fillId="0" borderId="0" xfId="1" applyFont="1"/>
    <xf numFmtId="164" fontId="15" fillId="0" borderId="0" xfId="1" applyFont="1" applyAlignment="1"/>
    <xf numFmtId="164" fontId="16" fillId="0" borderId="0" xfId="1" applyFont="1" applyBorder="1" applyAlignment="1">
      <alignment horizontal="left"/>
    </xf>
    <xf numFmtId="164" fontId="15" fillId="0" borderId="0" xfId="1" applyFont="1" applyBorder="1" applyAlignment="1">
      <alignment horizontal="left"/>
    </xf>
    <xf numFmtId="164" fontId="4" fillId="0" borderId="0" xfId="1" applyFont="1" applyBorder="1"/>
    <xf numFmtId="164" fontId="4" fillId="0" borderId="0" xfId="1" applyFont="1" applyBorder="1" applyAlignment="1">
      <alignment wrapText="1"/>
    </xf>
    <xf numFmtId="164" fontId="18" fillId="0" borderId="0" xfId="1" quotePrefix="1" applyFont="1" applyAlignment="1">
      <alignment horizontal="right" vertical="top" wrapText="1"/>
    </xf>
    <xf numFmtId="164" fontId="18" fillId="0" borderId="0" xfId="1" quotePrefix="1" applyFont="1" applyBorder="1" applyAlignment="1">
      <alignment vertical="top" wrapText="1"/>
    </xf>
    <xf numFmtId="164" fontId="18" fillId="0" borderId="0" xfId="1" quotePrefix="1" applyFont="1" applyAlignment="1">
      <alignment vertical="top" wrapText="1"/>
    </xf>
    <xf numFmtId="164" fontId="18" fillId="0" borderId="0" xfId="1" quotePrefix="1" applyFont="1" applyBorder="1" applyAlignment="1">
      <alignment horizontal="right" vertical="top" wrapText="1"/>
    </xf>
    <xf numFmtId="164" fontId="18" fillId="0" borderId="0" xfId="1" quotePrefix="1" applyFont="1" applyAlignment="1">
      <alignment horizontal="left" vertical="top" wrapText="1"/>
    </xf>
    <xf numFmtId="164" fontId="4" fillId="0" borderId="0" xfId="1" applyFont="1" applyAlignment="1">
      <alignment wrapText="1"/>
    </xf>
    <xf numFmtId="164" fontId="4" fillId="0" borderId="11" xfId="1" applyFont="1" applyBorder="1" applyAlignment="1">
      <alignment wrapText="1"/>
    </xf>
    <xf numFmtId="164" fontId="18" fillId="0" borderId="13" xfId="1" quotePrefix="1" applyFont="1" applyBorder="1" applyAlignment="1">
      <alignment vertical="top" wrapText="1"/>
    </xf>
    <xf numFmtId="164" fontId="15" fillId="0" borderId="0" xfId="1" applyFont="1" applyAlignment="1">
      <alignment horizontal="left" vertical="center"/>
    </xf>
    <xf numFmtId="164" fontId="4" fillId="0" borderId="1" xfId="1" applyFont="1" applyBorder="1" applyAlignment="1">
      <alignment wrapText="1"/>
    </xf>
    <xf numFmtId="164" fontId="15" fillId="0" borderId="0" xfId="1" applyFont="1" applyAlignment="1">
      <alignment horizontal="left" vertical="top"/>
    </xf>
    <xf numFmtId="164" fontId="18" fillId="0" borderId="0" xfId="1" applyFont="1" applyBorder="1" applyAlignment="1">
      <alignment horizontal="right" vertical="top" wrapText="1"/>
    </xf>
    <xf numFmtId="164" fontId="18" fillId="0" borderId="0" xfId="1" applyFont="1" applyBorder="1" applyAlignment="1">
      <alignment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6" fillId="0" borderId="0" xfId="1" applyFont="1" applyAlignment="1">
      <alignment horizontal="left"/>
    </xf>
    <xf numFmtId="164" fontId="15" fillId="0" borderId="0" xfId="1" applyFont="1" applyAlignment="1">
      <alignment horizontal="left"/>
    </xf>
    <xf numFmtId="164" fontId="19" fillId="0" borderId="0" xfId="1" applyFont="1" applyAlignment="1">
      <alignment horizontal="left" vertical="top"/>
    </xf>
    <xf numFmtId="164" fontId="20" fillId="4" borderId="17" xfId="1" applyFont="1" applyFill="1" applyBorder="1" applyAlignment="1">
      <alignment horizontal="left" vertical="center"/>
    </xf>
    <xf numFmtId="164" fontId="19" fillId="0" borderId="0" xfId="1" applyFont="1" applyAlignment="1">
      <alignment horizontal="left" vertical="center"/>
    </xf>
    <xf numFmtId="164" fontId="21" fillId="0" borderId="0" xfId="1" applyFont="1"/>
    <xf numFmtId="164" fontId="19" fillId="0" borderId="0" xfId="1" applyFont="1" applyAlignment="1">
      <alignment horizontal="left"/>
    </xf>
    <xf numFmtId="164" fontId="21" fillId="0" borderId="0" xfId="1" applyFont="1" applyAlignment="1"/>
    <xf numFmtId="164" fontId="0" fillId="0" borderId="0" xfId="1" applyFont="1"/>
    <xf numFmtId="0" fontId="4" fillId="0" borderId="0" xfId="0" applyFont="1" applyAlignment="1">
      <alignment horizontal="center" vertical="center"/>
    </xf>
    <xf numFmtId="0" fontId="4" fillId="0" borderId="0" xfId="0" applyFont="1" applyFill="1" applyAlignment="1"/>
    <xf numFmtId="164" fontId="19" fillId="0" borderId="21" xfId="1" applyFont="1" applyBorder="1" applyAlignment="1">
      <alignment horizontal="center" vertical="top" wrapText="1"/>
    </xf>
    <xf numFmtId="164" fontId="20" fillId="0" borderId="21" xfId="1" applyFont="1" applyBorder="1" applyAlignment="1">
      <alignment horizontal="center" vertical="top"/>
    </xf>
    <xf numFmtId="164" fontId="20" fillId="5" borderId="0" xfId="1" applyFont="1" applyFill="1" applyAlignment="1">
      <alignment horizontal="left" vertical="top"/>
    </xf>
    <xf numFmtId="164" fontId="20" fillId="0" borderId="0" xfId="1" applyFont="1" applyAlignment="1">
      <alignment horizontal="left" vertical="top"/>
    </xf>
    <xf numFmtId="164" fontId="20" fillId="0" borderId="21" xfId="1" applyFont="1" applyBorder="1" applyAlignment="1">
      <alignment horizontal="center" vertical="top" wrapText="1"/>
    </xf>
    <xf numFmtId="164" fontId="25" fillId="0" borderId="0" xfId="1" applyFont="1"/>
    <xf numFmtId="0" fontId="15" fillId="0" borderId="7" xfId="0" applyFont="1" applyFill="1" applyBorder="1" applyAlignment="1">
      <alignment vertical="top" wrapText="1"/>
    </xf>
    <xf numFmtId="0" fontId="15" fillId="0" borderId="1" xfId="0" applyFont="1" applyFill="1" applyBorder="1" applyAlignment="1">
      <alignment horizontal="center" vertical="center"/>
    </xf>
    <xf numFmtId="165" fontId="15" fillId="0" borderId="1" xfId="0" applyNumberFormat="1" applyFont="1" applyFill="1" applyBorder="1" applyAlignment="1">
      <alignment horizontal="center" vertical="center"/>
    </xf>
    <xf numFmtId="168" fontId="15" fillId="0" borderId="1" xfId="0" applyNumberFormat="1" applyFont="1" applyFill="1" applyBorder="1" applyAlignment="1">
      <alignment horizontal="center" vertical="center"/>
    </xf>
    <xf numFmtId="166" fontId="15" fillId="0" borderId="1" xfId="0" applyNumberFormat="1" applyFont="1" applyFill="1" applyBorder="1" applyAlignment="1">
      <alignment horizontal="center" vertical="center"/>
    </xf>
    <xf numFmtId="167" fontId="15" fillId="0" borderId="1" xfId="0" applyNumberFormat="1" applyFont="1" applyFill="1" applyBorder="1" applyAlignment="1">
      <alignment horizontal="center" vertical="center"/>
    </xf>
    <xf numFmtId="0" fontId="14" fillId="0" borderId="7" xfId="0" applyFont="1" applyFill="1" applyBorder="1" applyAlignment="1">
      <alignment vertical="top" wrapText="1"/>
    </xf>
    <xf numFmtId="0" fontId="14" fillId="0" borderId="1" xfId="0" applyFont="1" applyFill="1" applyBorder="1" applyAlignment="1">
      <alignment horizontal="center" vertical="center" wrapText="1"/>
    </xf>
    <xf numFmtId="0" fontId="13" fillId="0" borderId="0" xfId="0" applyFont="1" applyFill="1" applyAlignment="1"/>
    <xf numFmtId="2" fontId="15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64" fontId="4" fillId="0" borderId="0" xfId="1" applyFont="1" applyAlignment="1">
      <alignment horizontal="center" vertical="center" wrapText="1"/>
    </xf>
    <xf numFmtId="164" fontId="4" fillId="0" borderId="0" xfId="1" applyFont="1" applyAlignment="1">
      <alignment horizontal="center" vertical="center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5" fillId="0" borderId="0" xfId="1" applyFont="1" applyAlignment="1">
      <alignment horizontal="left"/>
    </xf>
    <xf numFmtId="0" fontId="18" fillId="0" borderId="0" xfId="1" quotePrefix="1" applyNumberFormat="1" applyFont="1" applyFill="1" applyBorder="1" applyAlignment="1">
      <alignment horizontal="left" vertical="top" wrapText="1"/>
    </xf>
    <xf numFmtId="0" fontId="18" fillId="0" borderId="0" xfId="1" applyNumberFormat="1" applyFont="1" applyFill="1" applyBorder="1" applyAlignment="1">
      <alignment horizontal="left" vertical="top" wrapText="1"/>
    </xf>
    <xf numFmtId="0" fontId="18" fillId="0" borderId="0" xfId="1" quotePrefix="1" applyNumberFormat="1" applyFont="1" applyBorder="1" applyAlignment="1">
      <alignment horizontal="left" vertical="top" wrapText="1"/>
    </xf>
    <xf numFmtId="0" fontId="18" fillId="3" borderId="0" xfId="1" applyNumberFormat="1" applyFont="1" applyFill="1" applyBorder="1" applyAlignment="1">
      <alignment horizontal="left" vertical="top" wrapText="1"/>
    </xf>
    <xf numFmtId="0" fontId="18" fillId="0" borderId="0" xfId="1" applyNumberFormat="1" applyFont="1" applyBorder="1" applyAlignment="1">
      <alignment horizontal="left" vertical="top" wrapText="1"/>
    </xf>
    <xf numFmtId="164" fontId="22" fillId="0" borderId="22" xfId="1" applyFont="1" applyFill="1" applyBorder="1" applyAlignment="1">
      <alignment horizontal="center" vertical="center"/>
    </xf>
    <xf numFmtId="164" fontId="22" fillId="0" borderId="0" xfId="1" applyFont="1" applyFill="1" applyAlignment="1">
      <alignment horizontal="left" vertical="center"/>
    </xf>
    <xf numFmtId="164" fontId="22" fillId="0" borderId="0" xfId="1" applyFont="1" applyFill="1" applyAlignment="1">
      <alignment horizontal="left" vertical="top"/>
    </xf>
    <xf numFmtId="0" fontId="15" fillId="0" borderId="0" xfId="0" applyFont="1" applyFill="1" applyAlignment="1">
      <alignment vertical="center"/>
    </xf>
    <xf numFmtId="0" fontId="15" fillId="0" borderId="0" xfId="0" applyFont="1" applyFill="1" applyAlignment="1"/>
    <xf numFmtId="0" fontId="15" fillId="0" borderId="0" xfId="0" applyFont="1" applyFill="1" applyAlignment="1">
      <alignment horizontal="left" vertical="top"/>
    </xf>
    <xf numFmtId="164" fontId="15" fillId="0" borderId="0" xfId="1" applyNumberFormat="1" applyFont="1" applyFill="1" applyAlignment="1">
      <alignment horizontal="center" vertical="center"/>
    </xf>
    <xf numFmtId="0" fontId="15" fillId="0" borderId="1" xfId="0" applyFont="1" applyFill="1" applyBorder="1" applyAlignment="1">
      <alignment vertical="center" wrapText="1"/>
    </xf>
    <xf numFmtId="164" fontId="15" fillId="0" borderId="1" xfId="1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vertical="top" wrapText="1"/>
    </xf>
    <xf numFmtId="0" fontId="22" fillId="0" borderId="1" xfId="0" applyFont="1" applyFill="1" applyBorder="1" applyAlignment="1">
      <alignment vertical="center"/>
    </xf>
    <xf numFmtId="164" fontId="15" fillId="0" borderId="1" xfId="1" applyNumberFormat="1" applyFont="1" applyFill="1" applyBorder="1" applyAlignment="1">
      <alignment horizontal="center" vertical="center"/>
    </xf>
    <xf numFmtId="164" fontId="22" fillId="0" borderId="1" xfId="1" applyNumberFormat="1" applyFont="1" applyFill="1" applyBorder="1" applyAlignment="1">
      <alignment horizontal="center" vertical="center"/>
    </xf>
    <xf numFmtId="164" fontId="4" fillId="0" borderId="0" xfId="1" applyNumberFormat="1" applyFont="1" applyFill="1" applyAlignment="1">
      <alignment horizontal="center" vertical="center"/>
    </xf>
    <xf numFmtId="164" fontId="4" fillId="0" borderId="0" xfId="1" applyNumberFormat="1" applyFont="1" applyFill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 wrapText="1"/>
    </xf>
    <xf numFmtId="164" fontId="13" fillId="0" borderId="1" xfId="1" applyNumberFormat="1" applyFont="1" applyFill="1" applyBorder="1" applyAlignment="1">
      <alignment horizontal="center" vertical="center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5" fillId="0" borderId="0" xfId="1" applyFont="1" applyAlignment="1">
      <alignment horizontal="left"/>
    </xf>
    <xf numFmtId="0" fontId="15" fillId="0" borderId="0" xfId="0" applyFont="1" applyAlignment="1">
      <alignment horizontal="justify" vertical="center"/>
    </xf>
    <xf numFmtId="0" fontId="15" fillId="0" borderId="1" xfId="0" applyFont="1" applyFill="1" applyBorder="1" applyAlignment="1">
      <alignment horizontal="center" vertical="center" wrapText="1"/>
    </xf>
    <xf numFmtId="164" fontId="16" fillId="0" borderId="1" xfId="1" applyFont="1" applyFill="1" applyBorder="1" applyAlignment="1">
      <alignment horizontal="center" vertical="center" wrapText="1"/>
    </xf>
    <xf numFmtId="164" fontId="15" fillId="0" borderId="1" xfId="1" applyFont="1" applyFill="1" applyBorder="1" applyAlignment="1">
      <alignment horizontal="center" vertical="center"/>
    </xf>
    <xf numFmtId="164" fontId="14" fillId="2" borderId="8" xfId="1" applyFont="1" applyFill="1" applyBorder="1" applyAlignment="1">
      <alignment horizontal="center" vertical="center" wrapText="1"/>
    </xf>
    <xf numFmtId="164" fontId="14" fillId="2" borderId="9" xfId="1" applyFont="1" applyFill="1" applyBorder="1" applyAlignment="1">
      <alignment horizontal="center" vertical="center" wrapText="1"/>
    </xf>
    <xf numFmtId="164" fontId="15" fillId="0" borderId="5" xfId="1" applyFont="1" applyFill="1" applyBorder="1" applyAlignment="1">
      <alignment horizontal="center" vertical="center"/>
    </xf>
    <xf numFmtId="164" fontId="15" fillId="0" borderId="10" xfId="1" applyFont="1" applyFill="1" applyBorder="1" applyAlignment="1">
      <alignment horizontal="center" vertical="center"/>
    </xf>
    <xf numFmtId="164" fontId="22" fillId="0" borderId="1" xfId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 wrapText="1"/>
    </xf>
    <xf numFmtId="164" fontId="15" fillId="0" borderId="0" xfId="1" applyFont="1" applyAlignment="1">
      <alignment horizontal="left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0" fontId="15" fillId="0" borderId="0" xfId="0" applyFont="1" applyAlignment="1">
      <alignment horizontal="justify" vertical="center"/>
    </xf>
    <xf numFmtId="0" fontId="15" fillId="0" borderId="24" xfId="0" applyFont="1" applyBorder="1" applyAlignment="1">
      <alignment horizontal="centerContinuous" vertical="center" wrapText="1"/>
    </xf>
    <xf numFmtId="0" fontId="15" fillId="0" borderId="26" xfId="0" applyFont="1" applyBorder="1" applyAlignment="1">
      <alignment horizontal="left" vertical="center"/>
    </xf>
    <xf numFmtId="0" fontId="15" fillId="0" borderId="23" xfId="0" applyFont="1" applyBorder="1" applyAlignment="1">
      <alignment horizontal="center" vertical="center" wrapText="1"/>
    </xf>
    <xf numFmtId="0" fontId="16" fillId="0" borderId="31" xfId="0" applyFont="1" applyBorder="1" applyAlignment="1">
      <alignment vertical="center" wrapText="1"/>
    </xf>
    <xf numFmtId="165" fontId="15" fillId="0" borderId="0" xfId="0" applyNumberFormat="1" applyFont="1" applyAlignment="1">
      <alignment horizontal="justify" vertical="center"/>
    </xf>
    <xf numFmtId="164" fontId="22" fillId="6" borderId="0" xfId="0" applyNumberFormat="1" applyFont="1" applyFill="1" applyAlignment="1">
      <alignment vertical="center" wrapText="1"/>
    </xf>
    <xf numFmtId="164" fontId="15" fillId="6" borderId="0" xfId="0" applyNumberFormat="1" applyFont="1" applyFill="1" applyAlignment="1">
      <alignment vertical="center" wrapText="1"/>
    </xf>
    <xf numFmtId="0" fontId="15" fillId="6" borderId="0" xfId="0" applyFont="1" applyFill="1" applyAlignment="1">
      <alignment horizontal="justify" vertical="center"/>
    </xf>
    <xf numFmtId="0" fontId="15" fillId="6" borderId="0" xfId="0" applyFont="1" applyFill="1" applyAlignment="1">
      <alignment horizontal="justify" vertical="center" wrapText="1"/>
    </xf>
    <xf numFmtId="0" fontId="15" fillId="6" borderId="0" xfId="0" applyFont="1" applyFill="1" applyAlignment="1">
      <alignment vertical="center" wrapText="1"/>
    </xf>
    <xf numFmtId="0" fontId="15" fillId="6" borderId="0" xfId="0" applyFont="1" applyFill="1" applyAlignment="1">
      <alignment vertical="center"/>
    </xf>
    <xf numFmtId="0" fontId="15" fillId="0" borderId="0" xfId="0" applyFont="1" applyAlignment="1">
      <alignment vertical="center"/>
    </xf>
    <xf numFmtId="164" fontId="20" fillId="6" borderId="0" xfId="1" applyFont="1" applyFill="1" applyAlignment="1">
      <alignment horizontal="left" vertical="top"/>
    </xf>
    <xf numFmtId="0" fontId="15" fillId="6" borderId="25" xfId="0" applyFont="1" applyFill="1" applyBorder="1" applyAlignment="1">
      <alignment horizontal="left" vertical="center" wrapText="1"/>
    </xf>
    <xf numFmtId="0" fontId="15" fillId="6" borderId="28" xfId="0" applyFont="1" applyFill="1" applyBorder="1" applyAlignment="1">
      <alignment horizontal="center" vertical="center"/>
    </xf>
    <xf numFmtId="0" fontId="15" fillId="6" borderId="1" xfId="0" applyFont="1" applyFill="1" applyBorder="1" applyAlignment="1">
      <alignment horizontal="center" vertical="center"/>
    </xf>
    <xf numFmtId="165" fontId="15" fillId="6" borderId="1" xfId="0" applyNumberFormat="1" applyFont="1" applyFill="1" applyBorder="1" applyAlignment="1">
      <alignment horizontal="center" vertical="center"/>
    </xf>
    <xf numFmtId="165" fontId="15" fillId="6" borderId="9" xfId="0" applyNumberFormat="1" applyFont="1" applyFill="1" applyBorder="1" applyAlignment="1">
      <alignment horizontal="center" vertical="center"/>
    </xf>
    <xf numFmtId="0" fontId="16" fillId="6" borderId="6" xfId="0" applyFont="1" applyFill="1" applyBorder="1" applyAlignment="1">
      <alignment vertical="center" wrapText="1"/>
    </xf>
    <xf numFmtId="0" fontId="16" fillId="6" borderId="4" xfId="0" applyFont="1" applyFill="1" applyBorder="1" applyAlignment="1">
      <alignment horizontal="center" vertical="center" wrapText="1"/>
    </xf>
    <xf numFmtId="0" fontId="16" fillId="6" borderId="1" xfId="0" applyFont="1" applyFill="1" applyBorder="1" applyAlignment="1">
      <alignment horizontal="center" vertical="center" wrapText="1"/>
    </xf>
    <xf numFmtId="165" fontId="16" fillId="6" borderId="1" xfId="0" applyNumberFormat="1" applyFont="1" applyFill="1" applyBorder="1" applyAlignment="1">
      <alignment horizontal="center" vertical="center" wrapText="1"/>
    </xf>
    <xf numFmtId="165" fontId="16" fillId="6" borderId="27" xfId="0" applyNumberFormat="1" applyFont="1" applyFill="1" applyBorder="1" applyAlignment="1">
      <alignment horizontal="center" vertical="center" wrapText="1"/>
    </xf>
    <xf numFmtId="166" fontId="15" fillId="6" borderId="28" xfId="0" applyNumberFormat="1" applyFont="1" applyFill="1" applyBorder="1" applyAlignment="1">
      <alignment horizontal="center" vertical="center"/>
    </xf>
    <xf numFmtId="165" fontId="15" fillId="6" borderId="28" xfId="0" applyNumberFormat="1" applyFont="1" applyFill="1" applyBorder="1" applyAlignment="1">
      <alignment horizontal="center" vertical="center"/>
    </xf>
    <xf numFmtId="168" fontId="15" fillId="6" borderId="28" xfId="0" applyNumberFormat="1" applyFont="1" applyFill="1" applyBorder="1" applyAlignment="1">
      <alignment horizontal="center" vertical="center"/>
    </xf>
    <xf numFmtId="167" fontId="15" fillId="6" borderId="28" xfId="0" applyNumberFormat="1" applyFont="1" applyFill="1" applyBorder="1" applyAlignment="1">
      <alignment horizontal="center" vertical="center"/>
    </xf>
    <xf numFmtId="164" fontId="20" fillId="7" borderId="0" xfId="1" applyFont="1" applyFill="1" applyAlignment="1">
      <alignment horizontal="left" vertical="top"/>
    </xf>
    <xf numFmtId="0" fontId="15" fillId="0" borderId="0" xfId="0" applyFont="1" applyAlignment="1">
      <alignment horizontal="justify" vertical="center"/>
    </xf>
    <xf numFmtId="0" fontId="15" fillId="6" borderId="5" xfId="0" applyFont="1" applyFill="1" applyBorder="1" applyAlignment="1">
      <alignment horizontal="center" vertical="center"/>
    </xf>
    <xf numFmtId="2" fontId="15" fillId="6" borderId="1" xfId="0" applyNumberFormat="1" applyFont="1" applyFill="1" applyBorder="1" applyAlignment="1">
      <alignment horizontal="center" vertical="center"/>
    </xf>
    <xf numFmtId="2" fontId="15" fillId="6" borderId="10" xfId="0" applyNumberFormat="1" applyFont="1" applyFill="1" applyBorder="1" applyAlignment="1">
      <alignment horizontal="center" vertical="center"/>
    </xf>
    <xf numFmtId="0" fontId="15" fillId="6" borderId="32" xfId="0" applyFont="1" applyFill="1" applyBorder="1" applyAlignment="1">
      <alignment vertical="center" wrapText="1"/>
    </xf>
    <xf numFmtId="2" fontId="15" fillId="6" borderId="33" xfId="0" applyNumberFormat="1" applyFont="1" applyFill="1" applyBorder="1" applyAlignment="1">
      <alignment horizontal="center" vertical="center"/>
    </xf>
    <xf numFmtId="2" fontId="15" fillId="6" borderId="0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right"/>
    </xf>
    <xf numFmtId="0" fontId="4" fillId="0" borderId="0" xfId="0" applyFont="1" applyAlignment="1">
      <alignment horizontal="center" vertical="center"/>
    </xf>
    <xf numFmtId="0" fontId="6" fillId="0" borderId="0" xfId="2" applyFont="1" applyAlignment="1">
      <alignment horizontal="center"/>
    </xf>
    <xf numFmtId="164" fontId="12" fillId="0" borderId="2" xfId="1" applyFont="1" applyBorder="1" applyAlignment="1">
      <alignment horizontal="right" vertical="center"/>
    </xf>
    <xf numFmtId="164" fontId="12" fillId="0" borderId="4" xfId="1" applyFont="1" applyBorder="1" applyAlignment="1">
      <alignment horizontal="right" vertical="center"/>
    </xf>
    <xf numFmtId="164" fontId="12" fillId="0" borderId="3" xfId="1" applyFont="1" applyBorder="1" applyAlignment="1">
      <alignment horizontal="right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8" fillId="0" borderId="0" xfId="2" applyFont="1" applyAlignment="1">
      <alignment horizontal="left"/>
    </xf>
    <xf numFmtId="164" fontId="20" fillId="4" borderId="14" xfId="1" applyFont="1" applyFill="1" applyBorder="1" applyAlignment="1">
      <alignment horizontal="left" vertical="center"/>
    </xf>
    <xf numFmtId="164" fontId="20" fillId="4" borderId="15" xfId="1" applyFont="1" applyFill="1" applyBorder="1" applyAlignment="1">
      <alignment horizontal="left" vertical="center"/>
    </xf>
    <xf numFmtId="164" fontId="20" fillId="4" borderId="16" xfId="1" applyFont="1" applyFill="1" applyBorder="1" applyAlignment="1">
      <alignment horizontal="left" vertical="center"/>
    </xf>
    <xf numFmtId="164" fontId="6" fillId="0" borderId="0" xfId="1" applyFont="1" applyAlignment="1">
      <alignment horizontal="center"/>
    </xf>
    <xf numFmtId="164" fontId="17" fillId="0" borderId="0" xfId="1" quotePrefix="1" applyFont="1" applyBorder="1" applyAlignment="1">
      <alignment horizontal="center" vertical="center" wrapText="1"/>
    </xf>
    <xf numFmtId="164" fontId="18" fillId="0" borderId="0" xfId="1" quotePrefix="1" applyFont="1" applyAlignment="1">
      <alignment horizontal="left" vertical="top" wrapText="1"/>
    </xf>
    <xf numFmtId="164" fontId="18" fillId="0" borderId="12" xfId="1" quotePrefix="1" applyFont="1" applyBorder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20" fillId="0" borderId="18" xfId="1" applyFont="1" applyBorder="1" applyAlignment="1">
      <alignment horizontal="left" vertical="top" wrapText="1"/>
    </xf>
    <xf numFmtId="164" fontId="20" fillId="0" borderId="19" xfId="1" applyFont="1" applyBorder="1" applyAlignment="1">
      <alignment horizontal="left" vertical="top" wrapText="1"/>
    </xf>
    <xf numFmtId="164" fontId="20" fillId="0" borderId="20" xfId="1" applyFont="1" applyBorder="1" applyAlignment="1">
      <alignment horizontal="left" vertical="top" wrapText="1"/>
    </xf>
    <xf numFmtId="164" fontId="22" fillId="0" borderId="18" xfId="1" applyFont="1" applyFill="1" applyBorder="1" applyAlignment="1">
      <alignment horizontal="left" vertical="center"/>
    </xf>
    <xf numFmtId="164" fontId="22" fillId="0" borderId="19" xfId="1" applyFont="1" applyFill="1" applyBorder="1" applyAlignment="1">
      <alignment horizontal="left" vertical="center"/>
    </xf>
    <xf numFmtId="164" fontId="22" fillId="0" borderId="20" xfId="1" applyFont="1" applyFill="1" applyBorder="1" applyAlignment="1">
      <alignment horizontal="left" vertical="center"/>
    </xf>
    <xf numFmtId="164" fontId="19" fillId="0" borderId="18" xfId="1" applyFont="1" applyBorder="1" applyAlignment="1">
      <alignment horizontal="left" vertical="top" wrapText="1"/>
    </xf>
    <xf numFmtId="164" fontId="19" fillId="0" borderId="19" xfId="1" applyFont="1" applyBorder="1" applyAlignment="1">
      <alignment horizontal="left" vertical="top" wrapText="1"/>
    </xf>
    <xf numFmtId="164" fontId="19" fillId="0" borderId="20" xfId="1" applyFont="1" applyBorder="1" applyAlignment="1">
      <alignment horizontal="left" vertical="top" wrapText="1"/>
    </xf>
    <xf numFmtId="164" fontId="22" fillId="0" borderId="0" xfId="1" applyFont="1" applyAlignment="1">
      <alignment horizontal="left"/>
    </xf>
    <xf numFmtId="164" fontId="15" fillId="0" borderId="0" xfId="1" applyFont="1" applyAlignment="1">
      <alignment horizontal="left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center" wrapText="1"/>
    </xf>
    <xf numFmtId="0" fontId="15" fillId="0" borderId="0" xfId="0" applyFont="1" applyFill="1" applyAlignment="1">
      <alignment horizontal="left" vertical="top" wrapText="1"/>
    </xf>
    <xf numFmtId="0" fontId="15" fillId="0" borderId="0" xfId="0" applyFont="1" applyAlignment="1">
      <alignment horizontal="justify"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horizontal="justify" vertical="center" wrapText="1"/>
    </xf>
    <xf numFmtId="0" fontId="14" fillId="6" borderId="6" xfId="0" applyFont="1" applyFill="1" applyBorder="1" applyAlignment="1">
      <alignment horizontal="left" vertical="center" wrapText="1"/>
    </xf>
    <xf numFmtId="0" fontId="14" fillId="6" borderId="4" xfId="0" applyFont="1" applyFill="1" applyBorder="1" applyAlignment="1">
      <alignment horizontal="left" vertical="center" wrapText="1"/>
    </xf>
    <xf numFmtId="0" fontId="14" fillId="6" borderId="3" xfId="0" applyFont="1" applyFill="1" applyBorder="1" applyAlignment="1">
      <alignment horizontal="left" vertical="center" wrapText="1"/>
    </xf>
    <xf numFmtId="0" fontId="26" fillId="0" borderId="0" xfId="0" applyFont="1" applyAlignment="1">
      <alignment horizontal="center" vertical="center"/>
    </xf>
    <xf numFmtId="0" fontId="14" fillId="0" borderId="29" xfId="0" applyFont="1" applyBorder="1" applyAlignment="1">
      <alignment horizontal="left" vertical="center" wrapText="1"/>
    </xf>
    <xf numFmtId="0" fontId="14" fillId="0" borderId="30" xfId="0" applyFont="1" applyBorder="1" applyAlignment="1">
      <alignment horizontal="left" vertical="center" wrapText="1"/>
    </xf>
    <xf numFmtId="0" fontId="22" fillId="6" borderId="0" xfId="0" applyFont="1" applyFill="1" applyAlignment="1">
      <alignment horizontal="left" vertical="center" wrapText="1"/>
    </xf>
    <xf numFmtId="0" fontId="15" fillId="6" borderId="0" xfId="0" applyFont="1" applyFill="1" applyAlignment="1">
      <alignment horizontal="left" vertical="center" wrapText="1"/>
    </xf>
  </cellXfs>
  <cellStyles count="11">
    <cellStyle name="S10 2" xfId="3"/>
    <cellStyle name="S12 2" xfId="4"/>
    <cellStyle name="S13 2" xfId="5"/>
    <cellStyle name="S14 2" xfId="6"/>
    <cellStyle name="S15 2" xfId="7"/>
    <cellStyle name="S7 2" xfId="8"/>
    <cellStyle name="S9 2" xfId="9"/>
    <cellStyle name="Обычный" xfId="0" builtinId="0"/>
    <cellStyle name="Обычный 2" xfId="2"/>
    <cellStyle name="Обычный 3" xfId="1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&#1054;&#1089;&#1080;&#1087;&#1086;&#1074;&#1072;/2018-2019/&#1086;&#1090;&#1095;&#1077;&#1090;%202018/77%20&#1082;&#1074;&#1072;&#1088;&#1090;&#1072;&#1083;/77-9,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Акт"/>
      <sheetName val="Бюджет"/>
      <sheetName val="2018"/>
      <sheetName val="Акт (2)"/>
      <sheetName val="Лист3"/>
    </sheetNames>
    <sheetDataSet>
      <sheetData sheetId="0" refreshError="1"/>
      <sheetData sheetId="1" refreshError="1"/>
      <sheetData sheetId="2"/>
      <sheetData sheetId="3">
        <row r="81">
          <cell r="E81">
            <v>443539.62400000001</v>
          </cell>
        </row>
      </sheetData>
      <sheetData sheetId="4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7"/>
  <sheetViews>
    <sheetView view="pageBreakPreview" topLeftCell="A67" zoomScaleSheetLayoutView="100" workbookViewId="0">
      <selection activeCell="E91" sqref="E91"/>
    </sheetView>
  </sheetViews>
  <sheetFormatPr defaultColWidth="9.140625"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6" width="10.7109375" style="1" bestFit="1" customWidth="1"/>
    <col min="7" max="16384" width="9.140625" style="1"/>
  </cols>
  <sheetData>
    <row r="1" spans="1:9" ht="14.25" x14ac:dyDescent="0.2">
      <c r="A1" s="186" t="s">
        <v>118</v>
      </c>
      <c r="B1" s="186"/>
      <c r="C1" s="186"/>
      <c r="D1" s="186"/>
      <c r="E1" s="186"/>
      <c r="I1" s="3"/>
    </row>
    <row r="2" spans="1:9" ht="31.5" customHeight="1" x14ac:dyDescent="0.2">
      <c r="A2" s="185" t="s">
        <v>119</v>
      </c>
      <c r="B2" s="185"/>
      <c r="C2" s="185"/>
      <c r="D2" s="185"/>
      <c r="E2" s="185"/>
      <c r="I2" s="3"/>
    </row>
    <row r="3" spans="1:9" ht="14.25" x14ac:dyDescent="0.2">
      <c r="A3" s="20" t="s">
        <v>6</v>
      </c>
      <c r="B3" s="21"/>
      <c r="C3" s="21"/>
      <c r="D3" s="187" t="s">
        <v>7</v>
      </c>
      <c r="E3" s="187"/>
      <c r="I3" s="3" t="s">
        <v>5</v>
      </c>
    </row>
    <row r="4" spans="1:9" x14ac:dyDescent="0.2">
      <c r="A4" s="16"/>
      <c r="B4" s="17"/>
      <c r="C4" s="17"/>
      <c r="D4" s="18"/>
      <c r="E4" s="18"/>
      <c r="I4" s="3"/>
    </row>
    <row r="5" spans="1:9" s="19" customFormat="1" ht="120" x14ac:dyDescent="0.2">
      <c r="A5" s="33" t="s">
        <v>2</v>
      </c>
      <c r="B5" s="33" t="s">
        <v>3</v>
      </c>
      <c r="C5" s="33" t="s">
        <v>0</v>
      </c>
      <c r="D5" s="33" t="s">
        <v>4</v>
      </c>
      <c r="E5" s="33" t="s">
        <v>1</v>
      </c>
      <c r="I5" s="3"/>
    </row>
    <row r="6" spans="1:9" s="34" customFormat="1" ht="14.25" x14ac:dyDescent="0.25">
      <c r="A6" s="38" t="s">
        <v>8</v>
      </c>
      <c r="B6" s="39"/>
      <c r="C6" s="39"/>
      <c r="D6" s="40"/>
      <c r="E6" s="41"/>
    </row>
    <row r="7" spans="1:9" s="35" customFormat="1" ht="15" x14ac:dyDescent="0.25">
      <c r="A7" s="42" t="s">
        <v>52</v>
      </c>
      <c r="B7" s="43" t="s">
        <v>21</v>
      </c>
      <c r="C7" s="43" t="s">
        <v>11</v>
      </c>
      <c r="D7" s="44">
        <f>E7</f>
        <v>4375.49</v>
      </c>
      <c r="E7" s="45">
        <v>4375.49</v>
      </c>
    </row>
    <row r="8" spans="1:9" s="34" customFormat="1" ht="14.25" x14ac:dyDescent="0.25">
      <c r="A8" s="38" t="s">
        <v>37</v>
      </c>
      <c r="B8" s="39"/>
      <c r="C8" s="39"/>
      <c r="D8" s="40"/>
      <c r="E8" s="41"/>
    </row>
    <row r="9" spans="1:9" s="35" customFormat="1" ht="15" x14ac:dyDescent="0.25">
      <c r="A9" s="42" t="s">
        <v>89</v>
      </c>
      <c r="B9" s="43" t="s">
        <v>22</v>
      </c>
      <c r="C9" s="43" t="s">
        <v>11</v>
      </c>
      <c r="D9" s="44">
        <f>E9</f>
        <v>144352.17000000001</v>
      </c>
      <c r="E9" s="45">
        <v>144352.17000000001</v>
      </c>
    </row>
    <row r="10" spans="1:9" s="35" customFormat="1" ht="15" x14ac:dyDescent="0.25">
      <c r="A10" s="42" t="s">
        <v>97</v>
      </c>
      <c r="B10" s="43" t="s">
        <v>22</v>
      </c>
      <c r="C10" s="43" t="s">
        <v>12</v>
      </c>
      <c r="D10" s="44">
        <f>E10</f>
        <v>6000</v>
      </c>
      <c r="E10" s="45">
        <v>6000</v>
      </c>
    </row>
    <row r="11" spans="1:9" s="34" customFormat="1" ht="15" x14ac:dyDescent="0.25">
      <c r="A11" s="42" t="s">
        <v>53</v>
      </c>
      <c r="B11" s="46">
        <v>2800</v>
      </c>
      <c r="C11" s="43" t="s">
        <v>12</v>
      </c>
      <c r="D11" s="44">
        <f>E11/B11</f>
        <v>3.9500035714285717</v>
      </c>
      <c r="E11" s="45">
        <v>11060.01</v>
      </c>
    </row>
    <row r="12" spans="1:9" s="35" customFormat="1" ht="30" x14ac:dyDescent="0.25">
      <c r="A12" s="42" t="s">
        <v>120</v>
      </c>
      <c r="B12" s="46">
        <v>4</v>
      </c>
      <c r="C12" s="43" t="s">
        <v>121</v>
      </c>
      <c r="D12" s="44">
        <f>E12/B12</f>
        <v>2970.8</v>
      </c>
      <c r="E12" s="45">
        <v>11883.2</v>
      </c>
    </row>
    <row r="13" spans="1:9" s="34" customFormat="1" ht="30" x14ac:dyDescent="0.25">
      <c r="A13" s="42" t="s">
        <v>122</v>
      </c>
      <c r="B13" s="47">
        <v>0.03</v>
      </c>
      <c r="C13" s="43" t="s">
        <v>17</v>
      </c>
      <c r="D13" s="44">
        <f>E13/B13</f>
        <v>8626.6666666666679</v>
      </c>
      <c r="E13" s="45">
        <v>258.8</v>
      </c>
    </row>
    <row r="14" spans="1:9" s="35" customFormat="1" ht="15" x14ac:dyDescent="0.25">
      <c r="A14" s="42" t="s">
        <v>123</v>
      </c>
      <c r="B14" s="46">
        <v>1</v>
      </c>
      <c r="C14" s="43" t="s">
        <v>13</v>
      </c>
      <c r="D14" s="44">
        <f>E14/B14</f>
        <v>1864.8</v>
      </c>
      <c r="E14" s="45">
        <v>1864.8</v>
      </c>
    </row>
    <row r="15" spans="1:9" s="34" customFormat="1" ht="14.25" x14ac:dyDescent="0.25">
      <c r="A15" s="51" t="s">
        <v>51</v>
      </c>
      <c r="B15" s="39"/>
      <c r="C15" s="39"/>
      <c r="D15" s="40"/>
      <c r="E15" s="41"/>
    </row>
    <row r="16" spans="1:9" s="35" customFormat="1" ht="30" x14ac:dyDescent="0.25">
      <c r="A16" s="42" t="s">
        <v>54</v>
      </c>
      <c r="B16" s="43" t="s">
        <v>21</v>
      </c>
      <c r="C16" s="43" t="s">
        <v>11</v>
      </c>
      <c r="D16" s="44">
        <f>E16</f>
        <v>84817.15</v>
      </c>
      <c r="E16" s="45">
        <v>84817.15</v>
      </c>
    </row>
    <row r="17" spans="1:5" s="35" customFormat="1" ht="15" x14ac:dyDescent="0.25">
      <c r="A17" s="38" t="s">
        <v>114</v>
      </c>
      <c r="B17" s="39"/>
      <c r="C17" s="39"/>
      <c r="D17" s="40"/>
      <c r="E17" s="41"/>
    </row>
    <row r="18" spans="1:5" s="35" customFormat="1" ht="15" x14ac:dyDescent="0.25">
      <c r="A18" s="42" t="s">
        <v>124</v>
      </c>
      <c r="B18" s="43" t="s">
        <v>22</v>
      </c>
      <c r="C18" s="43" t="s">
        <v>11</v>
      </c>
      <c r="D18" s="44">
        <f>E18</f>
        <v>5338.8</v>
      </c>
      <c r="E18" s="45">
        <v>5338.8</v>
      </c>
    </row>
    <row r="19" spans="1:5" s="35" customFormat="1" ht="15" x14ac:dyDescent="0.25">
      <c r="A19" s="51" t="s">
        <v>99</v>
      </c>
      <c r="B19" s="39"/>
      <c r="C19" s="39"/>
      <c r="D19" s="40"/>
      <c r="E19" s="41"/>
    </row>
    <row r="20" spans="1:5" s="35" customFormat="1" ht="15" x14ac:dyDescent="0.25">
      <c r="A20" s="42" t="s">
        <v>100</v>
      </c>
      <c r="B20" s="43" t="s">
        <v>22</v>
      </c>
      <c r="C20" s="43" t="s">
        <v>11</v>
      </c>
      <c r="D20" s="44">
        <f>E20</f>
        <v>6123.69</v>
      </c>
      <c r="E20" s="45">
        <v>6123.69</v>
      </c>
    </row>
    <row r="21" spans="1:5" s="35" customFormat="1" ht="30" x14ac:dyDescent="0.25">
      <c r="A21" s="42" t="s">
        <v>101</v>
      </c>
      <c r="B21" s="43" t="s">
        <v>102</v>
      </c>
      <c r="C21" s="43" t="s">
        <v>11</v>
      </c>
      <c r="D21" s="44">
        <f>E21</f>
        <v>2086.02</v>
      </c>
      <c r="E21" s="45">
        <v>2086.02</v>
      </c>
    </row>
    <row r="22" spans="1:5" s="35" customFormat="1" ht="15" x14ac:dyDescent="0.25">
      <c r="A22" s="42" t="s">
        <v>103</v>
      </c>
      <c r="B22" s="43" t="s">
        <v>102</v>
      </c>
      <c r="C22" s="43" t="s">
        <v>11</v>
      </c>
      <c r="D22" s="44">
        <f>E22</f>
        <v>1763.66</v>
      </c>
      <c r="E22" s="45">
        <v>1763.66</v>
      </c>
    </row>
    <row r="23" spans="1:5" s="35" customFormat="1" ht="30" x14ac:dyDescent="0.25">
      <c r="A23" s="42" t="s">
        <v>104</v>
      </c>
      <c r="B23" s="43" t="s">
        <v>22</v>
      </c>
      <c r="C23" s="43" t="s">
        <v>11</v>
      </c>
      <c r="D23" s="44">
        <f>E23</f>
        <v>9818.19</v>
      </c>
      <c r="E23" s="45">
        <v>9818.19</v>
      </c>
    </row>
    <row r="24" spans="1:5" s="35" customFormat="1" ht="15" x14ac:dyDescent="0.25">
      <c r="A24" s="51" t="s">
        <v>76</v>
      </c>
      <c r="B24" s="39"/>
      <c r="C24" s="39"/>
      <c r="D24" s="40"/>
      <c r="E24" s="41"/>
    </row>
    <row r="25" spans="1:5" s="35" customFormat="1" ht="30" x14ac:dyDescent="0.25">
      <c r="A25" s="42" t="s">
        <v>77</v>
      </c>
      <c r="B25" s="43" t="s">
        <v>22</v>
      </c>
      <c r="C25" s="43" t="s">
        <v>11</v>
      </c>
      <c r="D25" s="44">
        <f>E25</f>
        <v>11847.75</v>
      </c>
      <c r="E25" s="45">
        <v>11847.75</v>
      </c>
    </row>
    <row r="26" spans="1:5" s="35" customFormat="1" ht="15" x14ac:dyDescent="0.25">
      <c r="A26" s="38" t="s">
        <v>38</v>
      </c>
      <c r="B26" s="39"/>
      <c r="C26" s="39"/>
      <c r="D26" s="40"/>
      <c r="E26" s="41"/>
    </row>
    <row r="27" spans="1:5" s="35" customFormat="1" ht="15" x14ac:dyDescent="0.25">
      <c r="A27" s="42" t="s">
        <v>125</v>
      </c>
      <c r="B27" s="46">
        <v>1</v>
      </c>
      <c r="C27" s="43" t="s">
        <v>126</v>
      </c>
      <c r="D27" s="44">
        <f t="shared" ref="D27:D48" si="0">E27/B27</f>
        <v>1024.24</v>
      </c>
      <c r="E27" s="45">
        <v>1024.24</v>
      </c>
    </row>
    <row r="28" spans="1:5" s="35" customFormat="1" ht="15" x14ac:dyDescent="0.25">
      <c r="A28" s="42" t="s">
        <v>73</v>
      </c>
      <c r="B28" s="46">
        <v>1</v>
      </c>
      <c r="C28" s="43" t="s">
        <v>74</v>
      </c>
      <c r="D28" s="44">
        <f t="shared" si="0"/>
        <v>67.72</v>
      </c>
      <c r="E28" s="45">
        <v>67.72</v>
      </c>
    </row>
    <row r="29" spans="1:5" s="35" customFormat="1" ht="15" x14ac:dyDescent="0.25">
      <c r="A29" s="42" t="s">
        <v>55</v>
      </c>
      <c r="B29" s="46">
        <v>1</v>
      </c>
      <c r="C29" s="43" t="s">
        <v>14</v>
      </c>
      <c r="D29" s="44">
        <f t="shared" si="0"/>
        <v>796.94</v>
      </c>
      <c r="E29" s="45">
        <v>796.94</v>
      </c>
    </row>
    <row r="30" spans="1:5" s="35" customFormat="1" ht="30" x14ac:dyDescent="0.25">
      <c r="A30" s="42" t="s">
        <v>127</v>
      </c>
      <c r="B30" s="46">
        <v>1</v>
      </c>
      <c r="C30" s="43" t="s">
        <v>128</v>
      </c>
      <c r="D30" s="44">
        <f t="shared" si="0"/>
        <v>446.22</v>
      </c>
      <c r="E30" s="45">
        <v>446.22</v>
      </c>
    </row>
    <row r="31" spans="1:5" s="35" customFormat="1" ht="15" x14ac:dyDescent="0.25">
      <c r="A31" s="42" t="s">
        <v>129</v>
      </c>
      <c r="B31" s="47">
        <v>0.09</v>
      </c>
      <c r="C31" s="43" t="s">
        <v>15</v>
      </c>
      <c r="D31" s="44">
        <f t="shared" si="0"/>
        <v>3540.7777777777783</v>
      </c>
      <c r="E31" s="45">
        <v>318.67</v>
      </c>
    </row>
    <row r="32" spans="1:5" s="34" customFormat="1" ht="30" x14ac:dyDescent="0.25">
      <c r="A32" s="42" t="s">
        <v>79</v>
      </c>
      <c r="B32" s="47">
        <v>0.67</v>
      </c>
      <c r="C32" s="43" t="s">
        <v>16</v>
      </c>
      <c r="D32" s="44">
        <f t="shared" si="0"/>
        <v>1458.5820895522388</v>
      </c>
      <c r="E32" s="45">
        <v>977.25</v>
      </c>
    </row>
    <row r="33" spans="1:5" s="35" customFormat="1" ht="15" x14ac:dyDescent="0.25">
      <c r="A33" s="42" t="s">
        <v>70</v>
      </c>
      <c r="B33" s="48">
        <v>0.1</v>
      </c>
      <c r="C33" s="43" t="s">
        <v>71</v>
      </c>
      <c r="D33" s="44">
        <f t="shared" si="0"/>
        <v>23340.5</v>
      </c>
      <c r="E33" s="45">
        <v>2334.0500000000002</v>
      </c>
    </row>
    <row r="34" spans="1:5" s="35" customFormat="1" ht="30" x14ac:dyDescent="0.25">
      <c r="A34" s="42" t="s">
        <v>56</v>
      </c>
      <c r="B34" s="47">
        <v>3.06</v>
      </c>
      <c r="C34" s="43" t="s">
        <v>16</v>
      </c>
      <c r="D34" s="44">
        <f t="shared" si="0"/>
        <v>1426.8464052287579</v>
      </c>
      <c r="E34" s="45">
        <v>4366.1499999999996</v>
      </c>
    </row>
    <row r="35" spans="1:5" s="35" customFormat="1" ht="15" x14ac:dyDescent="0.25">
      <c r="A35" s="42" t="s">
        <v>57</v>
      </c>
      <c r="B35" s="47">
        <v>0.03</v>
      </c>
      <c r="C35" s="43" t="s">
        <v>17</v>
      </c>
      <c r="D35" s="44">
        <f t="shared" si="0"/>
        <v>22383.333333333336</v>
      </c>
      <c r="E35" s="45">
        <v>671.5</v>
      </c>
    </row>
    <row r="36" spans="1:5" s="35" customFormat="1" ht="30" x14ac:dyDescent="0.25">
      <c r="A36" s="42" t="s">
        <v>58</v>
      </c>
      <c r="B36" s="46">
        <v>1</v>
      </c>
      <c r="C36" s="43" t="s">
        <v>14</v>
      </c>
      <c r="D36" s="44">
        <f t="shared" si="0"/>
        <v>384.58</v>
      </c>
      <c r="E36" s="45">
        <v>384.58</v>
      </c>
    </row>
    <row r="37" spans="1:5" s="35" customFormat="1" ht="15" x14ac:dyDescent="0.25">
      <c r="A37" s="42" t="s">
        <v>130</v>
      </c>
      <c r="B37" s="48">
        <v>3.5</v>
      </c>
      <c r="C37" s="43" t="s">
        <v>98</v>
      </c>
      <c r="D37" s="44">
        <f t="shared" si="0"/>
        <v>161.52285714285716</v>
      </c>
      <c r="E37" s="45">
        <v>565.33000000000004</v>
      </c>
    </row>
    <row r="38" spans="1:5" s="34" customFormat="1" ht="15" x14ac:dyDescent="0.25">
      <c r="A38" s="42" t="s">
        <v>86</v>
      </c>
      <c r="B38" s="47">
        <v>0.43</v>
      </c>
      <c r="C38" s="43" t="s">
        <v>15</v>
      </c>
      <c r="D38" s="44">
        <f t="shared" si="0"/>
        <v>13183.86046511628</v>
      </c>
      <c r="E38" s="45">
        <v>5669.06</v>
      </c>
    </row>
    <row r="39" spans="1:5" s="35" customFormat="1" ht="30" x14ac:dyDescent="0.25">
      <c r="A39" s="42" t="s">
        <v>59</v>
      </c>
      <c r="B39" s="46">
        <v>7</v>
      </c>
      <c r="C39" s="43" t="s">
        <v>18</v>
      </c>
      <c r="D39" s="44">
        <f t="shared" si="0"/>
        <v>153.82428571428571</v>
      </c>
      <c r="E39" s="45">
        <v>1076.77</v>
      </c>
    </row>
    <row r="40" spans="1:5" s="34" customFormat="1" ht="15" x14ac:dyDescent="0.25">
      <c r="A40" s="42" t="s">
        <v>75</v>
      </c>
      <c r="B40" s="46">
        <v>1</v>
      </c>
      <c r="C40" s="43" t="s">
        <v>74</v>
      </c>
      <c r="D40" s="44">
        <f t="shared" si="0"/>
        <v>54.46</v>
      </c>
      <c r="E40" s="45">
        <v>54.46</v>
      </c>
    </row>
    <row r="41" spans="1:5" s="35" customFormat="1" ht="15" x14ac:dyDescent="0.25">
      <c r="A41" s="42" t="s">
        <v>131</v>
      </c>
      <c r="B41" s="46">
        <v>1</v>
      </c>
      <c r="C41" s="43" t="s">
        <v>13</v>
      </c>
      <c r="D41" s="44">
        <f t="shared" si="0"/>
        <v>3999.51</v>
      </c>
      <c r="E41" s="45">
        <v>3999.51</v>
      </c>
    </row>
    <row r="42" spans="1:5" s="35" customFormat="1" ht="30" x14ac:dyDescent="0.25">
      <c r="A42" s="42" t="s">
        <v>132</v>
      </c>
      <c r="B42" s="47">
        <v>0.01</v>
      </c>
      <c r="C42" s="43" t="s">
        <v>133</v>
      </c>
      <c r="D42" s="44">
        <f t="shared" si="0"/>
        <v>6268</v>
      </c>
      <c r="E42" s="45">
        <v>62.68</v>
      </c>
    </row>
    <row r="43" spans="1:5" s="35" customFormat="1" ht="15" x14ac:dyDescent="0.25">
      <c r="A43" s="42" t="s">
        <v>80</v>
      </c>
      <c r="B43" s="46">
        <v>12871</v>
      </c>
      <c r="C43" s="43" t="s">
        <v>81</v>
      </c>
      <c r="D43" s="44">
        <f t="shared" si="0"/>
        <v>1.2788151658767772</v>
      </c>
      <c r="E43" s="45">
        <v>16459.63</v>
      </c>
    </row>
    <row r="44" spans="1:5" s="35" customFormat="1" ht="15" x14ac:dyDescent="0.25">
      <c r="A44" s="42" t="s">
        <v>60</v>
      </c>
      <c r="B44" s="46">
        <v>1</v>
      </c>
      <c r="C44" s="43" t="s">
        <v>13</v>
      </c>
      <c r="D44" s="44">
        <f t="shared" si="0"/>
        <v>387.91</v>
      </c>
      <c r="E44" s="45">
        <v>387.91</v>
      </c>
    </row>
    <row r="45" spans="1:5" s="35" customFormat="1" ht="15" x14ac:dyDescent="0.25">
      <c r="A45" s="42" t="s">
        <v>134</v>
      </c>
      <c r="B45" s="46">
        <v>1</v>
      </c>
      <c r="C45" s="43" t="s">
        <v>13</v>
      </c>
      <c r="D45" s="44">
        <f t="shared" si="0"/>
        <v>169.24</v>
      </c>
      <c r="E45" s="45">
        <v>169.24</v>
      </c>
    </row>
    <row r="46" spans="1:5" s="35" customFormat="1" ht="30" x14ac:dyDescent="0.25">
      <c r="A46" s="42" t="s">
        <v>61</v>
      </c>
      <c r="B46" s="46">
        <v>1</v>
      </c>
      <c r="C46" s="43" t="s">
        <v>19</v>
      </c>
      <c r="D46" s="44">
        <f t="shared" si="0"/>
        <v>423.03</v>
      </c>
      <c r="E46" s="45">
        <v>423.03</v>
      </c>
    </row>
    <row r="47" spans="1:5" s="34" customFormat="1" ht="30" x14ac:dyDescent="0.25">
      <c r="A47" s="42" t="s">
        <v>135</v>
      </c>
      <c r="B47" s="46">
        <v>1</v>
      </c>
      <c r="C47" s="43" t="s">
        <v>136</v>
      </c>
      <c r="D47" s="44">
        <f t="shared" si="0"/>
        <v>232.69</v>
      </c>
      <c r="E47" s="45">
        <v>232.69</v>
      </c>
    </row>
    <row r="48" spans="1:5" s="35" customFormat="1" ht="15" x14ac:dyDescent="0.25">
      <c r="A48" s="42" t="s">
        <v>62</v>
      </c>
      <c r="B48" s="46">
        <v>31</v>
      </c>
      <c r="C48" s="43" t="s">
        <v>19</v>
      </c>
      <c r="D48" s="44">
        <f t="shared" si="0"/>
        <v>226.44225806451612</v>
      </c>
      <c r="E48" s="45">
        <v>7019.71</v>
      </c>
    </row>
    <row r="49" spans="1:5" s="35" customFormat="1" ht="15" x14ac:dyDescent="0.25">
      <c r="A49" s="38" t="s">
        <v>39</v>
      </c>
      <c r="B49" s="39"/>
      <c r="C49" s="39"/>
      <c r="D49" s="40"/>
      <c r="E49" s="41"/>
    </row>
    <row r="50" spans="1:5" s="35" customFormat="1" ht="15" x14ac:dyDescent="0.25">
      <c r="A50" s="42" t="s">
        <v>93</v>
      </c>
      <c r="B50" s="47">
        <v>0.06</v>
      </c>
      <c r="C50" s="43" t="s">
        <v>90</v>
      </c>
      <c r="D50" s="44">
        <f t="shared" ref="D50:D63" si="1">E50/B50</f>
        <v>1786.1666666666667</v>
      </c>
      <c r="E50" s="45">
        <v>107.17</v>
      </c>
    </row>
    <row r="51" spans="1:5" s="35" customFormat="1" ht="15" x14ac:dyDescent="0.25">
      <c r="A51" s="42" t="s">
        <v>137</v>
      </c>
      <c r="B51" s="48">
        <v>0.2</v>
      </c>
      <c r="C51" s="43" t="s">
        <v>138</v>
      </c>
      <c r="D51" s="44">
        <f t="shared" si="1"/>
        <v>1784.1</v>
      </c>
      <c r="E51" s="45">
        <v>356.82</v>
      </c>
    </row>
    <row r="52" spans="1:5" s="34" customFormat="1" ht="30" x14ac:dyDescent="0.25">
      <c r="A52" s="42" t="s">
        <v>139</v>
      </c>
      <c r="B52" s="48">
        <v>0.4</v>
      </c>
      <c r="C52" s="43" t="s">
        <v>138</v>
      </c>
      <c r="D52" s="44">
        <f t="shared" si="1"/>
        <v>1879.9</v>
      </c>
      <c r="E52" s="45">
        <v>751.96</v>
      </c>
    </row>
    <row r="53" spans="1:5" s="35" customFormat="1" ht="30" x14ac:dyDescent="0.25">
      <c r="A53" s="42" t="s">
        <v>140</v>
      </c>
      <c r="B53" s="46">
        <v>2</v>
      </c>
      <c r="C53" s="43" t="s">
        <v>141</v>
      </c>
      <c r="D53" s="44">
        <f t="shared" si="1"/>
        <v>306.07499999999999</v>
      </c>
      <c r="E53" s="45">
        <v>612.15</v>
      </c>
    </row>
    <row r="54" spans="1:5" s="35" customFormat="1" ht="30" x14ac:dyDescent="0.25">
      <c r="A54" s="42" t="s">
        <v>63</v>
      </c>
      <c r="B54" s="49">
        <v>1.4570000000000001</v>
      </c>
      <c r="C54" s="43" t="s">
        <v>16</v>
      </c>
      <c r="D54" s="44">
        <f t="shared" si="1"/>
        <v>1557.2477693891556</v>
      </c>
      <c r="E54" s="45">
        <v>2268.91</v>
      </c>
    </row>
    <row r="55" spans="1:5" s="34" customFormat="1" ht="30" x14ac:dyDescent="0.25">
      <c r="A55" s="42" t="s">
        <v>142</v>
      </c>
      <c r="B55" s="49">
        <v>2.1379999999999999</v>
      </c>
      <c r="C55" s="43" t="s">
        <v>16</v>
      </c>
      <c r="D55" s="44">
        <f t="shared" si="1"/>
        <v>1568.8166510757719</v>
      </c>
      <c r="E55" s="45">
        <v>3354.13</v>
      </c>
    </row>
    <row r="56" spans="1:5" s="35" customFormat="1" ht="30" x14ac:dyDescent="0.25">
      <c r="A56" s="42" t="s">
        <v>143</v>
      </c>
      <c r="B56" s="46">
        <v>80</v>
      </c>
      <c r="C56" s="43" t="s">
        <v>78</v>
      </c>
      <c r="D56" s="44">
        <f t="shared" si="1"/>
        <v>67.366875000000007</v>
      </c>
      <c r="E56" s="45">
        <v>5389.35</v>
      </c>
    </row>
    <row r="57" spans="1:5" ht="14.25" customHeight="1" x14ac:dyDescent="0.2">
      <c r="A57" s="42" t="s">
        <v>144</v>
      </c>
      <c r="B57" s="49">
        <v>2.5000000000000001E-2</v>
      </c>
      <c r="C57" s="43" t="s">
        <v>15</v>
      </c>
      <c r="D57" s="44">
        <f t="shared" si="1"/>
        <v>42317.2</v>
      </c>
      <c r="E57" s="45">
        <v>1057.93</v>
      </c>
    </row>
    <row r="58" spans="1:5" ht="15" customHeight="1" x14ac:dyDescent="0.2">
      <c r="A58" s="42" t="s">
        <v>145</v>
      </c>
      <c r="B58" s="49">
        <v>3.7410000000000001</v>
      </c>
      <c r="C58" s="43" t="s">
        <v>16</v>
      </c>
      <c r="D58" s="44">
        <f t="shared" si="1"/>
        <v>2058.8906709435978</v>
      </c>
      <c r="E58" s="45">
        <v>7702.31</v>
      </c>
    </row>
    <row r="59" spans="1:5" ht="15" customHeight="1" x14ac:dyDescent="0.2">
      <c r="A59" s="42" t="s">
        <v>146</v>
      </c>
      <c r="B59" s="47">
        <v>0.03</v>
      </c>
      <c r="C59" s="43" t="s">
        <v>133</v>
      </c>
      <c r="D59" s="44">
        <f t="shared" si="1"/>
        <v>29481.333333333336</v>
      </c>
      <c r="E59" s="45">
        <v>884.44</v>
      </c>
    </row>
    <row r="60" spans="1:5" ht="15" x14ac:dyDescent="0.2">
      <c r="A60" s="42" t="s">
        <v>147</v>
      </c>
      <c r="B60" s="47">
        <v>0.01</v>
      </c>
      <c r="C60" s="43" t="s">
        <v>133</v>
      </c>
      <c r="D60" s="44">
        <f t="shared" si="1"/>
        <v>29475</v>
      </c>
      <c r="E60" s="45">
        <v>294.75</v>
      </c>
    </row>
    <row r="61" spans="1:5" ht="15" customHeight="1" x14ac:dyDescent="0.2">
      <c r="A61" s="42" t="s">
        <v>94</v>
      </c>
      <c r="B61" s="47">
        <v>0.01</v>
      </c>
      <c r="C61" s="43" t="s">
        <v>17</v>
      </c>
      <c r="D61" s="44">
        <f t="shared" si="1"/>
        <v>29738</v>
      </c>
      <c r="E61" s="45">
        <v>297.38</v>
      </c>
    </row>
    <row r="62" spans="1:5" ht="15" customHeight="1" x14ac:dyDescent="0.2">
      <c r="A62" s="42" t="s">
        <v>148</v>
      </c>
      <c r="B62" s="49">
        <v>4.7E-2</v>
      </c>
      <c r="C62" s="43" t="s">
        <v>105</v>
      </c>
      <c r="D62" s="44">
        <f t="shared" si="1"/>
        <v>8284.6808510638293</v>
      </c>
      <c r="E62" s="45">
        <v>389.38</v>
      </c>
    </row>
    <row r="63" spans="1:5" ht="15" customHeight="1" x14ac:dyDescent="0.2">
      <c r="A63" s="42" t="s">
        <v>149</v>
      </c>
      <c r="B63" s="47">
        <v>0.06</v>
      </c>
      <c r="C63" s="43" t="s">
        <v>17</v>
      </c>
      <c r="D63" s="44">
        <f t="shared" si="1"/>
        <v>40371.666666666672</v>
      </c>
      <c r="E63" s="45">
        <v>2422.3000000000002</v>
      </c>
    </row>
    <row r="64" spans="1:5" ht="15" customHeight="1" x14ac:dyDescent="0.2">
      <c r="A64" s="38" t="s">
        <v>88</v>
      </c>
      <c r="B64" s="39"/>
      <c r="C64" s="39"/>
      <c r="D64" s="40"/>
      <c r="E64" s="41"/>
    </row>
    <row r="65" spans="1:5" ht="15" customHeight="1" x14ac:dyDescent="0.2">
      <c r="A65" s="42" t="s">
        <v>91</v>
      </c>
      <c r="B65" s="43" t="s">
        <v>92</v>
      </c>
      <c r="C65" s="43" t="s">
        <v>11</v>
      </c>
      <c r="D65" s="44">
        <f>E65/12</f>
        <v>1800</v>
      </c>
      <c r="E65" s="45">
        <v>21600</v>
      </c>
    </row>
    <row r="66" spans="1:5" ht="14.25" x14ac:dyDescent="0.2">
      <c r="A66" s="51" t="s">
        <v>115</v>
      </c>
      <c r="B66" s="39"/>
      <c r="C66" s="39"/>
      <c r="D66" s="40"/>
      <c r="E66" s="41"/>
    </row>
    <row r="67" spans="1:5" ht="15" customHeight="1" x14ac:dyDescent="0.2">
      <c r="A67" s="42" t="s">
        <v>150</v>
      </c>
      <c r="B67" s="43" t="s">
        <v>22</v>
      </c>
      <c r="C67" s="43" t="s">
        <v>11</v>
      </c>
      <c r="D67" s="44">
        <f>E67</f>
        <v>1133.8900000000001</v>
      </c>
      <c r="E67" s="45">
        <v>1133.8900000000001</v>
      </c>
    </row>
    <row r="68" spans="1:5" ht="14.25" x14ac:dyDescent="0.2">
      <c r="A68" s="38" t="s">
        <v>40</v>
      </c>
      <c r="B68" s="39"/>
      <c r="C68" s="39"/>
      <c r="D68" s="40"/>
      <c r="E68" s="41"/>
    </row>
    <row r="69" spans="1:5" ht="15" customHeight="1" x14ac:dyDescent="0.2">
      <c r="A69" s="42" t="s">
        <v>64</v>
      </c>
      <c r="B69" s="46">
        <v>4</v>
      </c>
      <c r="C69" s="43" t="s">
        <v>13</v>
      </c>
      <c r="D69" s="44">
        <f>E69/B69</f>
        <v>792.49249999999995</v>
      </c>
      <c r="E69" s="45">
        <v>3169.97</v>
      </c>
    </row>
    <row r="70" spans="1:5" ht="30" x14ac:dyDescent="0.2">
      <c r="A70" s="42" t="s">
        <v>151</v>
      </c>
      <c r="B70" s="49">
        <v>2.5000000000000001E-2</v>
      </c>
      <c r="C70" s="43" t="s">
        <v>15</v>
      </c>
      <c r="D70" s="44">
        <f>E70/B70</f>
        <v>66381.2</v>
      </c>
      <c r="E70" s="45">
        <v>1659.53</v>
      </c>
    </row>
    <row r="71" spans="1:5" ht="15" customHeight="1" x14ac:dyDescent="0.2">
      <c r="A71" s="42" t="s">
        <v>152</v>
      </c>
      <c r="B71" s="46">
        <v>1</v>
      </c>
      <c r="C71" s="43" t="s">
        <v>83</v>
      </c>
      <c r="D71" s="44">
        <f>E71/B71</f>
        <v>1008.35</v>
      </c>
      <c r="E71" s="45">
        <v>1008.35</v>
      </c>
    </row>
    <row r="72" spans="1:5" ht="15" customHeight="1" x14ac:dyDescent="0.2">
      <c r="A72" s="51" t="s">
        <v>82</v>
      </c>
      <c r="B72" s="39"/>
      <c r="C72" s="39"/>
      <c r="D72" s="40"/>
      <c r="E72" s="41"/>
    </row>
    <row r="73" spans="1:5" ht="30" x14ac:dyDescent="0.2">
      <c r="A73" s="42" t="s">
        <v>153</v>
      </c>
      <c r="B73" s="47">
        <v>0.01</v>
      </c>
      <c r="C73" s="43" t="s">
        <v>17</v>
      </c>
      <c r="D73" s="44">
        <f t="shared" ref="D73:D81" si="2">E73/B73</f>
        <v>15671</v>
      </c>
      <c r="E73" s="45">
        <v>156.71</v>
      </c>
    </row>
    <row r="74" spans="1:5" ht="15" x14ac:dyDescent="0.2">
      <c r="A74" s="42" t="s">
        <v>154</v>
      </c>
      <c r="B74" s="49">
        <v>4.7E-2</v>
      </c>
      <c r="C74" s="43" t="s">
        <v>105</v>
      </c>
      <c r="D74" s="44">
        <f t="shared" si="2"/>
        <v>17711.063829787232</v>
      </c>
      <c r="E74" s="45">
        <v>832.42</v>
      </c>
    </row>
    <row r="75" spans="1:5" ht="15" x14ac:dyDescent="0.2">
      <c r="A75" s="50" t="s">
        <v>87</v>
      </c>
      <c r="B75" s="47">
        <v>0.42</v>
      </c>
      <c r="C75" s="43" t="s">
        <v>17</v>
      </c>
      <c r="D75" s="44">
        <f t="shared" si="2"/>
        <v>4766.0238095238101</v>
      </c>
      <c r="E75" s="45">
        <v>2001.73</v>
      </c>
    </row>
    <row r="76" spans="1:5" ht="30" customHeight="1" x14ac:dyDescent="0.2">
      <c r="A76" s="42" t="s">
        <v>155</v>
      </c>
      <c r="B76" s="48">
        <v>3.6</v>
      </c>
      <c r="C76" s="43" t="s">
        <v>98</v>
      </c>
      <c r="D76" s="44">
        <f t="shared" si="2"/>
        <v>82.738888888888894</v>
      </c>
      <c r="E76" s="45">
        <v>297.86</v>
      </c>
    </row>
    <row r="77" spans="1:5" ht="15" x14ac:dyDescent="0.2">
      <c r="A77" s="42" t="s">
        <v>156</v>
      </c>
      <c r="B77" s="47">
        <v>0.04</v>
      </c>
      <c r="C77" s="43" t="s">
        <v>157</v>
      </c>
      <c r="D77" s="44">
        <f t="shared" si="2"/>
        <v>14799.25</v>
      </c>
      <c r="E77" s="45">
        <v>591.97</v>
      </c>
    </row>
    <row r="78" spans="1:5" ht="45" x14ac:dyDescent="0.2">
      <c r="A78" s="42" t="s">
        <v>158</v>
      </c>
      <c r="B78" s="48">
        <v>0.1</v>
      </c>
      <c r="C78" s="43" t="s">
        <v>138</v>
      </c>
      <c r="D78" s="44">
        <f t="shared" si="2"/>
        <v>1207.0999999999999</v>
      </c>
      <c r="E78" s="45">
        <v>120.71</v>
      </c>
    </row>
    <row r="79" spans="1:5" ht="30" x14ac:dyDescent="0.2">
      <c r="A79" s="42" t="s">
        <v>95</v>
      </c>
      <c r="B79" s="47">
        <v>0.05</v>
      </c>
      <c r="C79" s="43" t="s">
        <v>17</v>
      </c>
      <c r="D79" s="44">
        <f t="shared" si="2"/>
        <v>36612.800000000003</v>
      </c>
      <c r="E79" s="45">
        <v>1830.64</v>
      </c>
    </row>
    <row r="80" spans="1:5" ht="15" x14ac:dyDescent="0.2">
      <c r="A80" s="42" t="s">
        <v>159</v>
      </c>
      <c r="B80" s="47">
        <v>0.01</v>
      </c>
      <c r="C80" s="43" t="s">
        <v>17</v>
      </c>
      <c r="D80" s="44">
        <f t="shared" si="2"/>
        <v>20628</v>
      </c>
      <c r="E80" s="45">
        <v>206.28</v>
      </c>
    </row>
    <row r="81" spans="1:5" ht="30" x14ac:dyDescent="0.2">
      <c r="A81" s="42" t="s">
        <v>96</v>
      </c>
      <c r="B81" s="49">
        <v>8.7999999999999995E-2</v>
      </c>
      <c r="C81" s="43" t="s">
        <v>15</v>
      </c>
      <c r="D81" s="44">
        <f t="shared" si="2"/>
        <v>42365.454545454544</v>
      </c>
      <c r="E81" s="45">
        <v>3728.16</v>
      </c>
    </row>
    <row r="82" spans="1:5" ht="14.25" x14ac:dyDescent="0.2">
      <c r="A82" s="38" t="s">
        <v>41</v>
      </c>
      <c r="B82" s="39"/>
      <c r="C82" s="39"/>
      <c r="D82" s="40"/>
      <c r="E82" s="41"/>
    </row>
    <row r="83" spans="1:5" ht="15" x14ac:dyDescent="0.2">
      <c r="A83" s="42" t="s">
        <v>72</v>
      </c>
      <c r="B83" s="43" t="s">
        <v>22</v>
      </c>
      <c r="C83" s="43" t="s">
        <v>11</v>
      </c>
      <c r="D83" s="44">
        <f>E83</f>
        <v>13959.68</v>
      </c>
      <c r="E83" s="45">
        <v>13959.68</v>
      </c>
    </row>
    <row r="84" spans="1:5" ht="15" x14ac:dyDescent="0.2">
      <c r="A84" s="42" t="s">
        <v>65</v>
      </c>
      <c r="B84" s="43" t="s">
        <v>22</v>
      </c>
      <c r="C84" s="43" t="s">
        <v>11</v>
      </c>
      <c r="D84" s="44">
        <f>E84</f>
        <v>31750</v>
      </c>
      <c r="E84" s="45">
        <v>31750</v>
      </c>
    </row>
    <row r="85" spans="1:5" ht="14.25" x14ac:dyDescent="0.2">
      <c r="A85" s="38" t="s">
        <v>84</v>
      </c>
      <c r="B85" s="39"/>
      <c r="C85" s="39"/>
      <c r="D85" s="40"/>
      <c r="E85" s="41"/>
    </row>
    <row r="86" spans="1:5" ht="15" x14ac:dyDescent="0.2">
      <c r="A86" s="42" t="s">
        <v>85</v>
      </c>
      <c r="B86" s="43" t="s">
        <v>23</v>
      </c>
      <c r="C86" s="43" t="s">
        <v>12</v>
      </c>
      <c r="D86" s="44">
        <f>E86</f>
        <v>56544.72</v>
      </c>
      <c r="E86" s="45">
        <v>56544.72</v>
      </c>
    </row>
    <row r="87" spans="1:5" ht="14.25" x14ac:dyDescent="0.2">
      <c r="A87" s="38" t="s">
        <v>9</v>
      </c>
      <c r="B87" s="39"/>
      <c r="C87" s="39"/>
      <c r="D87" s="40"/>
      <c r="E87" s="41"/>
    </row>
    <row r="88" spans="1:5" ht="15" x14ac:dyDescent="0.2">
      <c r="A88" s="42" t="s">
        <v>66</v>
      </c>
      <c r="B88" s="43" t="s">
        <v>23</v>
      </c>
      <c r="C88" s="43" t="s">
        <v>12</v>
      </c>
      <c r="D88" s="44">
        <f>E88</f>
        <v>62266.559999999998</v>
      </c>
      <c r="E88" s="45">
        <v>62266.559999999998</v>
      </c>
    </row>
    <row r="89" spans="1:5" ht="14.25" x14ac:dyDescent="0.2">
      <c r="A89" s="38" t="s">
        <v>10</v>
      </c>
      <c r="B89" s="39"/>
      <c r="C89" s="39"/>
      <c r="D89" s="40"/>
      <c r="E89" s="41"/>
    </row>
    <row r="90" spans="1:5" ht="14.25" customHeight="1" x14ac:dyDescent="0.2">
      <c r="A90" s="42" t="s">
        <v>67</v>
      </c>
      <c r="B90" s="43" t="s">
        <v>21</v>
      </c>
      <c r="C90" s="43" t="s">
        <v>11</v>
      </c>
      <c r="D90" s="44">
        <f>E90</f>
        <v>54904.687000000013</v>
      </c>
      <c r="E90" s="45">
        <f>Бюджет!C32*10%</f>
        <v>54904.687000000013</v>
      </c>
    </row>
    <row r="91" spans="1:5" ht="14.25" customHeight="1" x14ac:dyDescent="0.2">
      <c r="A91" s="27" t="s">
        <v>24</v>
      </c>
      <c r="B91" s="30" t="s">
        <v>20</v>
      </c>
      <c r="C91" s="28"/>
      <c r="D91" s="30"/>
      <c r="E91" s="29">
        <f>SUM(E7:E90)</f>
        <v>632749.91700000002</v>
      </c>
    </row>
    <row r="92" spans="1:5" ht="15" customHeight="1" x14ac:dyDescent="0.2">
      <c r="D92" s="13"/>
    </row>
    <row r="93" spans="1:5" ht="15" customHeight="1" x14ac:dyDescent="0.2">
      <c r="A93" s="13" t="s">
        <v>30</v>
      </c>
      <c r="B93" s="13"/>
      <c r="C93" s="13"/>
      <c r="D93" s="13"/>
      <c r="E93" s="13"/>
    </row>
    <row r="94" spans="1:5" ht="15" x14ac:dyDescent="0.2">
      <c r="A94" s="13" t="s">
        <v>160</v>
      </c>
      <c r="B94" s="13"/>
      <c r="C94" s="13"/>
      <c r="D94" s="13"/>
      <c r="E94" s="13"/>
    </row>
    <row r="95" spans="1:5" ht="15" customHeight="1" x14ac:dyDescent="0.2">
      <c r="A95" s="13" t="s">
        <v>31</v>
      </c>
      <c r="B95" s="13"/>
      <c r="C95" s="13"/>
      <c r="D95" s="13"/>
      <c r="E95" s="13"/>
    </row>
    <row r="96" spans="1:5" ht="15" customHeight="1" x14ac:dyDescent="0.2">
      <c r="A96" s="13" t="s">
        <v>32</v>
      </c>
      <c r="B96" s="13"/>
      <c r="C96" s="13"/>
      <c r="D96" s="14"/>
      <c r="E96" s="13"/>
    </row>
    <row r="97" spans="1:5" ht="15" customHeight="1" x14ac:dyDescent="0.2">
      <c r="A97" s="36" t="s">
        <v>68</v>
      </c>
      <c r="B97" s="14"/>
      <c r="C97" s="14"/>
      <c r="E97" s="14"/>
    </row>
    <row r="98" spans="1:5" ht="15" customHeight="1" x14ac:dyDescent="0.25">
      <c r="A98" s="36" t="s">
        <v>69</v>
      </c>
      <c r="D98" s="2"/>
    </row>
    <row r="99" spans="1:5" ht="15" customHeight="1" x14ac:dyDescent="0.25">
      <c r="A99" s="36"/>
      <c r="D99" s="2"/>
    </row>
    <row r="100" spans="1:5" ht="15" x14ac:dyDescent="0.25">
      <c r="A100" s="6" t="s">
        <v>25</v>
      </c>
      <c r="B100" s="2"/>
      <c r="C100" s="2"/>
      <c r="D100" s="2"/>
      <c r="E100" s="2"/>
    </row>
    <row r="101" spans="1:5" ht="15" customHeight="1" x14ac:dyDescent="0.25">
      <c r="A101" s="6"/>
      <c r="B101" s="2"/>
      <c r="C101" s="2"/>
      <c r="D101" s="37"/>
      <c r="E101" s="2"/>
    </row>
    <row r="102" spans="1:5" ht="15" x14ac:dyDescent="0.25">
      <c r="A102" s="184" t="s">
        <v>48</v>
      </c>
      <c r="B102" s="184"/>
      <c r="C102" s="37" t="s">
        <v>29</v>
      </c>
      <c r="D102" s="4"/>
      <c r="E102" s="5"/>
    </row>
    <row r="103" spans="1:5" ht="15" customHeight="1" x14ac:dyDescent="0.25">
      <c r="A103" s="188" t="s">
        <v>49</v>
      </c>
      <c r="B103" s="188"/>
      <c r="C103" s="4" t="s">
        <v>26</v>
      </c>
      <c r="D103" s="2"/>
      <c r="E103" s="2"/>
    </row>
    <row r="104" spans="1:5" ht="15" x14ac:dyDescent="0.25">
      <c r="A104" s="6"/>
      <c r="B104" s="2"/>
      <c r="C104" s="2"/>
      <c r="D104" s="37"/>
      <c r="E104" s="2"/>
    </row>
    <row r="105" spans="1:5" ht="15" customHeight="1" x14ac:dyDescent="0.25">
      <c r="A105" s="184" t="s">
        <v>28</v>
      </c>
      <c r="B105" s="184"/>
      <c r="C105" s="37" t="s">
        <v>29</v>
      </c>
      <c r="D105" s="4"/>
      <c r="E105" s="2"/>
    </row>
    <row r="106" spans="1:5" ht="15" customHeight="1" x14ac:dyDescent="0.25">
      <c r="A106" s="15" t="s">
        <v>27</v>
      </c>
      <c r="B106" s="5"/>
      <c r="C106" s="4" t="s">
        <v>26</v>
      </c>
      <c r="D106" s="2"/>
      <c r="E106" s="2"/>
    </row>
    <row r="107" spans="1:5" ht="15" x14ac:dyDescent="0.25">
      <c r="A107" s="2"/>
      <c r="B107" s="2"/>
      <c r="C107" s="2"/>
      <c r="E107" s="2"/>
    </row>
  </sheetData>
  <mergeCells count="6">
    <mergeCell ref="A105:B105"/>
    <mergeCell ref="A2:E2"/>
    <mergeCell ref="A1:E1"/>
    <mergeCell ref="D3:E3"/>
    <mergeCell ref="A103:B103"/>
    <mergeCell ref="A102:B102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0"/>
  <sheetViews>
    <sheetView view="pageBreakPreview" topLeftCell="A4" zoomScale="90" zoomScaleSheetLayoutView="90" workbookViewId="0">
      <selection activeCell="E33" sqref="E33"/>
    </sheetView>
  </sheetViews>
  <sheetFormatPr defaultColWidth="9.140625" defaultRowHeight="15" x14ac:dyDescent="0.25"/>
  <cols>
    <col min="1" max="1" width="50.140625" style="2" customWidth="1"/>
    <col min="2" max="2" width="13.140625" style="2" bestFit="1" customWidth="1"/>
    <col min="3" max="4" width="13.42578125" style="2" bestFit="1" customWidth="1"/>
    <col min="5" max="5" width="13.140625" style="2" bestFit="1" customWidth="1"/>
    <col min="6" max="16384" width="9.140625" style="2"/>
  </cols>
  <sheetData>
    <row r="1" spans="1:4" ht="20.25" x14ac:dyDescent="0.3">
      <c r="A1" s="189" t="s">
        <v>111</v>
      </c>
      <c r="B1" s="189"/>
      <c r="C1" s="189"/>
      <c r="D1" s="189"/>
    </row>
    <row r="2" spans="1:4" x14ac:dyDescent="0.25">
      <c r="A2" s="7"/>
      <c r="B2" s="7"/>
      <c r="C2" s="7"/>
      <c r="D2" s="7"/>
    </row>
    <row r="3" spans="1:4" x14ac:dyDescent="0.25">
      <c r="A3" s="8" t="s">
        <v>47</v>
      </c>
      <c r="B3" s="9"/>
      <c r="C3" s="196"/>
      <c r="D3" s="196"/>
    </row>
    <row r="4" spans="1:4" x14ac:dyDescent="0.25">
      <c r="A4" s="8"/>
      <c r="B4" s="9"/>
      <c r="C4" s="12"/>
      <c r="D4" s="12"/>
    </row>
    <row r="5" spans="1:4" x14ac:dyDescent="0.25">
      <c r="A5" s="22" t="s">
        <v>33</v>
      </c>
      <c r="B5" s="22" t="s">
        <v>34</v>
      </c>
      <c r="C5" s="23" t="s">
        <v>35</v>
      </c>
      <c r="D5" s="23" t="s">
        <v>36</v>
      </c>
    </row>
    <row r="6" spans="1:4" x14ac:dyDescent="0.25">
      <c r="A6" s="25" t="s">
        <v>112</v>
      </c>
      <c r="B6" s="190">
        <v>211498.71</v>
      </c>
      <c r="C6" s="191"/>
      <c r="D6" s="192"/>
    </row>
    <row r="7" spans="1:4" x14ac:dyDescent="0.25">
      <c r="A7" s="31" t="s">
        <v>46</v>
      </c>
      <c r="B7" s="53" t="s">
        <v>20</v>
      </c>
      <c r="C7" s="32">
        <v>230574</v>
      </c>
      <c r="D7" s="54">
        <v>242746.46</v>
      </c>
    </row>
    <row r="8" spans="1:4" x14ac:dyDescent="0.25">
      <c r="A8" s="31" t="s">
        <v>113</v>
      </c>
      <c r="B8" s="53" t="s">
        <v>20</v>
      </c>
      <c r="C8" s="32">
        <v>86500</v>
      </c>
      <c r="D8" s="54">
        <v>87768.320000000007</v>
      </c>
    </row>
    <row r="9" spans="1:4" x14ac:dyDescent="0.25">
      <c r="A9" s="31" t="s">
        <v>50</v>
      </c>
      <c r="B9" s="53" t="s">
        <v>20</v>
      </c>
      <c r="C9" s="32">
        <v>62748</v>
      </c>
      <c r="D9" s="54">
        <v>69953.27</v>
      </c>
    </row>
    <row r="10" spans="1:4" x14ac:dyDescent="0.25">
      <c r="A10" s="31" t="s">
        <v>106</v>
      </c>
      <c r="B10" s="53" t="s">
        <v>20</v>
      </c>
      <c r="C10" s="32">
        <v>6700.56</v>
      </c>
      <c r="D10" s="54">
        <v>2893.01</v>
      </c>
    </row>
    <row r="11" spans="1:4" x14ac:dyDescent="0.25">
      <c r="A11" s="31" t="s">
        <v>88</v>
      </c>
      <c r="B11" s="53" t="s">
        <v>20</v>
      </c>
      <c r="C11" s="32">
        <v>22161</v>
      </c>
      <c r="D11" s="54">
        <v>16868.849999999999</v>
      </c>
    </row>
    <row r="12" spans="1:4" x14ac:dyDescent="0.25">
      <c r="A12" s="31" t="s">
        <v>107</v>
      </c>
      <c r="B12" s="53" t="s">
        <v>20</v>
      </c>
      <c r="C12" s="32">
        <v>2086.02</v>
      </c>
      <c r="D12" s="54" t="s">
        <v>20</v>
      </c>
    </row>
    <row r="13" spans="1:4" x14ac:dyDescent="0.25">
      <c r="A13" s="31" t="s">
        <v>108</v>
      </c>
      <c r="B13" s="53" t="s">
        <v>20</v>
      </c>
      <c r="C13" s="32">
        <v>123897.48</v>
      </c>
      <c r="D13" s="54">
        <v>126686.23</v>
      </c>
    </row>
    <row r="14" spans="1:4" x14ac:dyDescent="0.25">
      <c r="A14" s="31" t="s">
        <v>109</v>
      </c>
      <c r="B14" s="53" t="s">
        <v>20</v>
      </c>
      <c r="C14" s="32">
        <v>1763.66</v>
      </c>
      <c r="D14" s="54">
        <v>7713.93</v>
      </c>
    </row>
    <row r="15" spans="1:4" x14ac:dyDescent="0.25">
      <c r="A15" s="52" t="s">
        <v>110</v>
      </c>
      <c r="B15" s="53" t="s">
        <v>20</v>
      </c>
      <c r="C15" s="32">
        <v>12616.15</v>
      </c>
      <c r="D15" s="54">
        <v>3250.91</v>
      </c>
    </row>
    <row r="16" spans="1:4" x14ac:dyDescent="0.25">
      <c r="A16" s="31" t="s">
        <v>8</v>
      </c>
      <c r="B16" s="53">
        <f>Акт!E7</f>
        <v>4375.49</v>
      </c>
      <c r="C16" s="32" t="s">
        <v>20</v>
      </c>
      <c r="D16" s="54" t="s">
        <v>20</v>
      </c>
    </row>
    <row r="17" spans="1:5" x14ac:dyDescent="0.25">
      <c r="A17" s="31" t="s">
        <v>37</v>
      </c>
      <c r="B17" s="53">
        <f>SUM(Акт!E9:E14)</f>
        <v>175418.98</v>
      </c>
      <c r="C17" s="32" t="s">
        <v>20</v>
      </c>
      <c r="D17" s="54" t="s">
        <v>20</v>
      </c>
    </row>
    <row r="18" spans="1:5" ht="30" x14ac:dyDescent="0.25">
      <c r="A18" s="31" t="s">
        <v>51</v>
      </c>
      <c r="B18" s="53">
        <f>Акт!E16</f>
        <v>84817.15</v>
      </c>
      <c r="C18" s="32" t="s">
        <v>20</v>
      </c>
      <c r="D18" s="54" t="s">
        <v>20</v>
      </c>
    </row>
    <row r="19" spans="1:5" x14ac:dyDescent="0.25">
      <c r="A19" s="31" t="s">
        <v>114</v>
      </c>
      <c r="B19" s="53">
        <f>Акт!E18</f>
        <v>5338.8</v>
      </c>
      <c r="C19" s="32" t="s">
        <v>20</v>
      </c>
      <c r="D19" s="54" t="s">
        <v>20</v>
      </c>
    </row>
    <row r="20" spans="1:5" ht="30" x14ac:dyDescent="0.25">
      <c r="A20" s="31" t="s">
        <v>99</v>
      </c>
      <c r="B20" s="53">
        <f>SUM(Акт!E20:E23)</f>
        <v>19791.559999999998</v>
      </c>
      <c r="C20" s="32" t="s">
        <v>20</v>
      </c>
      <c r="D20" s="54" t="s">
        <v>20</v>
      </c>
    </row>
    <row r="21" spans="1:5" ht="30" x14ac:dyDescent="0.25">
      <c r="A21" s="31" t="s">
        <v>76</v>
      </c>
      <c r="B21" s="53">
        <f>SUM(Акт!E25)</f>
        <v>11847.75</v>
      </c>
      <c r="C21" s="32" t="s">
        <v>20</v>
      </c>
      <c r="D21" s="54" t="s">
        <v>20</v>
      </c>
    </row>
    <row r="22" spans="1:5" x14ac:dyDescent="0.25">
      <c r="A22" s="31" t="s">
        <v>38</v>
      </c>
      <c r="B22" s="53">
        <f>SUM(Акт!E27:E48)</f>
        <v>47507.34</v>
      </c>
      <c r="C22" s="32" t="s">
        <v>20</v>
      </c>
      <c r="D22" s="54" t="s">
        <v>20</v>
      </c>
    </row>
    <row r="23" spans="1:5" x14ac:dyDescent="0.25">
      <c r="A23" s="31" t="s">
        <v>39</v>
      </c>
      <c r="B23" s="53">
        <f>SUM(Акт!E50:E63)</f>
        <v>25888.980000000003</v>
      </c>
      <c r="C23" s="32" t="s">
        <v>20</v>
      </c>
      <c r="D23" s="54" t="s">
        <v>20</v>
      </c>
    </row>
    <row r="24" spans="1:5" x14ac:dyDescent="0.25">
      <c r="A24" s="31" t="s">
        <v>88</v>
      </c>
      <c r="B24" s="53">
        <f>Акт!E65</f>
        <v>21600</v>
      </c>
      <c r="C24" s="32" t="s">
        <v>20</v>
      </c>
      <c r="D24" s="54" t="s">
        <v>20</v>
      </c>
    </row>
    <row r="25" spans="1:5" ht="30" x14ac:dyDescent="0.25">
      <c r="A25" s="31" t="s">
        <v>115</v>
      </c>
      <c r="B25" s="53">
        <f>Акт!E67</f>
        <v>1133.8900000000001</v>
      </c>
      <c r="C25" s="32" t="s">
        <v>20</v>
      </c>
      <c r="D25" s="54" t="s">
        <v>20</v>
      </c>
    </row>
    <row r="26" spans="1:5" x14ac:dyDescent="0.25">
      <c r="A26" s="31" t="s">
        <v>40</v>
      </c>
      <c r="B26" s="53">
        <f>SUM(Акт!E69:E71)</f>
        <v>5837.85</v>
      </c>
      <c r="C26" s="32" t="s">
        <v>20</v>
      </c>
      <c r="D26" s="54" t="s">
        <v>20</v>
      </c>
    </row>
    <row r="27" spans="1:5" ht="30" x14ac:dyDescent="0.25">
      <c r="A27" s="31" t="s">
        <v>82</v>
      </c>
      <c r="B27" s="53">
        <f>SUM(Акт!E73:E81)</f>
        <v>9766.48</v>
      </c>
      <c r="C27" s="32" t="s">
        <v>20</v>
      </c>
      <c r="D27" s="54" t="s">
        <v>20</v>
      </c>
    </row>
    <row r="28" spans="1:5" s="11" customFormat="1" ht="15.75" customHeight="1" x14ac:dyDescent="0.25">
      <c r="A28" s="52" t="s">
        <v>41</v>
      </c>
      <c r="B28" s="53">
        <f>SUM(Акт!E83:E84)</f>
        <v>45709.68</v>
      </c>
      <c r="C28" s="32" t="s">
        <v>20</v>
      </c>
      <c r="D28" s="54" t="s">
        <v>20</v>
      </c>
    </row>
    <row r="29" spans="1:5" s="11" customFormat="1" x14ac:dyDescent="0.25">
      <c r="A29" s="31" t="s">
        <v>84</v>
      </c>
      <c r="B29" s="53">
        <f>Акт!E86</f>
        <v>56544.72</v>
      </c>
      <c r="C29" s="32" t="s">
        <v>20</v>
      </c>
      <c r="D29" s="54" t="s">
        <v>20</v>
      </c>
    </row>
    <row r="30" spans="1:5" s="11" customFormat="1" ht="15.75" customHeight="1" x14ac:dyDescent="0.25">
      <c r="A30" s="52" t="s">
        <v>9</v>
      </c>
      <c r="B30" s="53">
        <f>Акт!E88</f>
        <v>62266.559999999998</v>
      </c>
      <c r="C30" s="32" t="s">
        <v>20</v>
      </c>
      <c r="D30" s="54" t="s">
        <v>20</v>
      </c>
    </row>
    <row r="31" spans="1:5" s="11" customFormat="1" x14ac:dyDescent="0.25">
      <c r="A31" s="31" t="s">
        <v>10</v>
      </c>
      <c r="B31" s="53">
        <f>Акт!E90</f>
        <v>54904.687000000013</v>
      </c>
      <c r="C31" s="32" t="s">
        <v>20</v>
      </c>
      <c r="D31" s="54" t="s">
        <v>20</v>
      </c>
    </row>
    <row r="32" spans="1:5" x14ac:dyDescent="0.25">
      <c r="A32" s="24" t="s">
        <v>24</v>
      </c>
      <c r="B32" s="26">
        <f t="shared" ref="B32:C32" si="0">SUM(B7:B31)</f>
        <v>632749.91700000002</v>
      </c>
      <c r="C32" s="26">
        <f t="shared" si="0"/>
        <v>549046.87000000011</v>
      </c>
      <c r="D32" s="26">
        <f>SUM(D7:D31)</f>
        <v>557880.9800000001</v>
      </c>
      <c r="E32" s="55">
        <f>B6+D32-B32</f>
        <v>136629.77300000004</v>
      </c>
    </row>
    <row r="33" spans="1:4" s="11" customFormat="1" ht="24.75" customHeight="1" x14ac:dyDescent="0.25">
      <c r="A33" s="193" t="s">
        <v>116</v>
      </c>
      <c r="B33" s="194"/>
      <c r="C33" s="194"/>
      <c r="D33" s="195"/>
    </row>
    <row r="34" spans="1:4" s="11" customFormat="1" ht="24.75" customHeight="1" x14ac:dyDescent="0.25">
      <c r="A34" s="193" t="s">
        <v>117</v>
      </c>
      <c r="B34" s="194"/>
      <c r="C34" s="194"/>
      <c r="D34" s="195"/>
    </row>
    <row r="35" spans="1:4" s="11" customFormat="1" ht="24.75" customHeight="1" x14ac:dyDescent="0.25">
      <c r="A35" s="2"/>
      <c r="B35" s="2"/>
      <c r="C35" s="2"/>
      <c r="D35" s="2"/>
    </row>
    <row r="36" spans="1:4" ht="15" customHeight="1" x14ac:dyDescent="0.25">
      <c r="A36" s="10" t="s">
        <v>44</v>
      </c>
      <c r="B36" s="9"/>
      <c r="C36" s="9"/>
      <c r="D36" s="7"/>
    </row>
    <row r="37" spans="1:4" ht="22.5" customHeight="1" x14ac:dyDescent="0.25">
      <c r="A37" s="9" t="s">
        <v>45</v>
      </c>
      <c r="B37" s="9"/>
      <c r="C37" s="9"/>
      <c r="D37" s="7"/>
    </row>
    <row r="38" spans="1:4" ht="22.5" customHeight="1" x14ac:dyDescent="0.25">
      <c r="A38" s="10" t="s">
        <v>42</v>
      </c>
      <c r="B38" s="9"/>
      <c r="C38" s="9"/>
      <c r="D38" s="7"/>
    </row>
    <row r="39" spans="1:4" ht="22.5" customHeight="1" x14ac:dyDescent="0.25">
      <c r="A39" s="10" t="s">
        <v>43</v>
      </c>
      <c r="B39" s="9"/>
      <c r="C39" s="9"/>
      <c r="D39" s="7"/>
    </row>
    <row r="40" spans="1:4" ht="22.5" customHeight="1" x14ac:dyDescent="0.25">
      <c r="A40" s="1"/>
      <c r="B40" s="1"/>
      <c r="C40" s="1"/>
    </row>
  </sheetData>
  <mergeCells count="5">
    <mergeCell ref="A1:D1"/>
    <mergeCell ref="B6:D6"/>
    <mergeCell ref="A33:D33"/>
    <mergeCell ref="A34:D34"/>
    <mergeCell ref="C3:D3"/>
  </mergeCells>
  <pageMargins left="0.7" right="0.7" top="0.75" bottom="0.75" header="0.3" footer="0.3"/>
  <pageSetup paperSize="9" scale="9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view="pageBreakPreview" zoomScale="60" workbookViewId="0">
      <selection activeCell="A6" sqref="A6:F8"/>
    </sheetView>
  </sheetViews>
  <sheetFormatPr defaultColWidth="9.140625" defaultRowHeight="15" x14ac:dyDescent="0.25"/>
  <cols>
    <col min="1" max="1" width="12.5703125" style="85" customWidth="1"/>
    <col min="2" max="2" width="14.5703125" style="85" customWidth="1"/>
    <col min="3" max="3" width="19.5703125" style="85" customWidth="1"/>
    <col min="4" max="4" width="14.42578125" style="85" customWidth="1"/>
    <col min="5" max="5" width="18.28515625" style="85" customWidth="1"/>
    <col min="6" max="6" width="16.28515625" style="85" customWidth="1"/>
    <col min="7" max="16384" width="9.140625" style="85"/>
  </cols>
  <sheetData>
    <row r="1" spans="1:19" s="57" customFormat="1" ht="35.25" customHeight="1" x14ac:dyDescent="0.3">
      <c r="A1" s="200" t="s">
        <v>239</v>
      </c>
      <c r="B1" s="200"/>
      <c r="C1" s="200"/>
      <c r="D1" s="200"/>
      <c r="E1" s="200"/>
      <c r="F1" s="200"/>
    </row>
    <row r="2" spans="1:19" s="57" customFormat="1" x14ac:dyDescent="0.25">
      <c r="A2" s="58"/>
      <c r="B2" s="58"/>
      <c r="C2" s="58"/>
      <c r="D2" s="58"/>
      <c r="E2" s="58"/>
      <c r="F2" s="58"/>
    </row>
    <row r="3" spans="1:19" s="57" customFormat="1" ht="19.5" customHeight="1" x14ac:dyDescent="0.25">
      <c r="A3" s="59" t="s">
        <v>240</v>
      </c>
      <c r="B3" s="59"/>
      <c r="C3" s="59"/>
      <c r="D3" s="59"/>
      <c r="E3" s="59"/>
      <c r="F3" s="60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</row>
    <row r="4" spans="1:19" s="57" customFormat="1" ht="19.5" customHeight="1" x14ac:dyDescent="0.25">
      <c r="A4" s="59"/>
      <c r="B4" s="59"/>
      <c r="C4" s="59"/>
      <c r="D4" s="59"/>
      <c r="E4" s="59"/>
      <c r="F4" s="60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</row>
    <row r="5" spans="1:19" s="57" customFormat="1" ht="36.75" customHeight="1" x14ac:dyDescent="0.25">
      <c r="A5" s="201" t="s">
        <v>161</v>
      </c>
      <c r="B5" s="201"/>
      <c r="C5" s="201"/>
      <c r="D5" s="201"/>
      <c r="E5" s="201"/>
      <c r="F5" s="201"/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  <c r="R5" s="62"/>
      <c r="S5" s="62"/>
    </row>
    <row r="6" spans="1:19" s="71" customFormat="1" ht="27.75" customHeight="1" x14ac:dyDescent="0.25">
      <c r="A6" s="112" t="s">
        <v>162</v>
      </c>
      <c r="B6" s="112">
        <v>4</v>
      </c>
      <c r="C6" s="112" t="s">
        <v>163</v>
      </c>
      <c r="D6" s="113">
        <v>2075</v>
      </c>
      <c r="E6" s="112" t="s">
        <v>164</v>
      </c>
      <c r="F6" s="114">
        <v>1247.7</v>
      </c>
      <c r="G6" s="62"/>
      <c r="H6" s="64"/>
      <c r="I6" s="65"/>
      <c r="J6" s="66"/>
      <c r="K6" s="107"/>
      <c r="L6" s="68"/>
      <c r="M6" s="68"/>
      <c r="N6" s="68"/>
      <c r="O6" s="68"/>
      <c r="P6" s="69"/>
      <c r="Q6" s="202"/>
      <c r="R6" s="203"/>
      <c r="S6" s="70"/>
    </row>
    <row r="7" spans="1:19" s="73" customFormat="1" ht="32.25" customHeight="1" x14ac:dyDescent="0.25">
      <c r="A7" s="112" t="s">
        <v>165</v>
      </c>
      <c r="B7" s="112">
        <v>3</v>
      </c>
      <c r="C7" s="112" t="s">
        <v>166</v>
      </c>
      <c r="D7" s="113">
        <v>729.8</v>
      </c>
      <c r="E7" s="112" t="s">
        <v>167</v>
      </c>
      <c r="F7" s="114">
        <v>831.8</v>
      </c>
      <c r="G7" s="62"/>
      <c r="H7" s="64"/>
      <c r="I7" s="65"/>
      <c r="J7" s="66"/>
      <c r="K7" s="107"/>
      <c r="L7" s="68"/>
      <c r="M7" s="68"/>
      <c r="N7" s="68"/>
      <c r="O7" s="68"/>
      <c r="P7" s="69"/>
      <c r="Q7" s="202"/>
      <c r="R7" s="204"/>
      <c r="S7" s="72"/>
    </row>
    <row r="8" spans="1:19" s="73" customFormat="1" ht="33.75" customHeight="1" x14ac:dyDescent="0.25">
      <c r="A8" s="112" t="s">
        <v>168</v>
      </c>
      <c r="B8" s="112">
        <v>36</v>
      </c>
      <c r="C8" s="112" t="s">
        <v>169</v>
      </c>
      <c r="D8" s="114">
        <v>265.10000000000002</v>
      </c>
      <c r="E8" s="112" t="s">
        <v>170</v>
      </c>
      <c r="F8" s="114">
        <v>626</v>
      </c>
      <c r="G8" s="62"/>
      <c r="H8" s="64"/>
      <c r="I8" s="65"/>
      <c r="J8" s="66"/>
      <c r="K8" s="107"/>
      <c r="L8" s="68"/>
      <c r="M8" s="68"/>
      <c r="N8" s="68"/>
      <c r="O8" s="68"/>
      <c r="P8" s="69"/>
      <c r="Q8" s="202"/>
      <c r="R8" s="203"/>
      <c r="S8" s="72"/>
    </row>
    <row r="9" spans="1:19" s="73" customFormat="1" ht="33.75" customHeight="1" x14ac:dyDescent="0.25">
      <c r="A9" s="63"/>
      <c r="B9" s="66"/>
      <c r="C9" s="63"/>
      <c r="D9" s="74"/>
      <c r="E9" s="66"/>
      <c r="F9" s="75"/>
      <c r="G9" s="62"/>
      <c r="H9" s="64"/>
      <c r="I9" s="65"/>
      <c r="J9" s="66"/>
      <c r="K9" s="107"/>
      <c r="L9" s="68"/>
      <c r="M9" s="68"/>
      <c r="N9" s="68"/>
      <c r="O9" s="68"/>
      <c r="P9" s="62"/>
      <c r="Q9" s="107"/>
      <c r="R9" s="108"/>
      <c r="S9" s="62"/>
    </row>
    <row r="10" spans="1:19" s="79" customFormat="1" ht="15" customHeight="1" thickBot="1" x14ac:dyDescent="0.3">
      <c r="A10" s="77"/>
      <c r="B10" s="77"/>
      <c r="C10" s="77"/>
      <c r="D10" s="77"/>
      <c r="E10" s="77"/>
      <c r="F10" s="109"/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57"/>
      <c r="R10" s="57"/>
      <c r="S10" s="57"/>
    </row>
    <row r="11" spans="1:19" s="79" customFormat="1" ht="30" customHeight="1" x14ac:dyDescent="0.25">
      <c r="A11" s="197" t="s">
        <v>171</v>
      </c>
      <c r="B11" s="198"/>
      <c r="C11" s="198"/>
      <c r="D11" s="198"/>
      <c r="E11" s="199"/>
      <c r="F11" s="80" t="s">
        <v>172</v>
      </c>
      <c r="G11" s="81"/>
      <c r="H11" s="81"/>
      <c r="I11" s="81"/>
      <c r="J11" s="81"/>
      <c r="K11" s="81"/>
      <c r="L11" s="81"/>
      <c r="M11" s="81"/>
      <c r="N11" s="81"/>
      <c r="O11" s="81"/>
      <c r="P11" s="81"/>
      <c r="Q11" s="81"/>
      <c r="R11" s="81"/>
      <c r="S11" s="81"/>
    </row>
    <row r="12" spans="1:19" s="117" customFormat="1" ht="30" customHeight="1" x14ac:dyDescent="0.25">
      <c r="A12" s="208" t="s">
        <v>241</v>
      </c>
      <c r="B12" s="209"/>
      <c r="C12" s="209"/>
      <c r="D12" s="209"/>
      <c r="E12" s="210"/>
      <c r="F12" s="115">
        <v>-14865.92</v>
      </c>
      <c r="G12" s="116"/>
      <c r="H12" s="116"/>
      <c r="I12" s="116"/>
      <c r="J12" s="116"/>
      <c r="K12" s="116"/>
      <c r="L12" s="116"/>
      <c r="M12" s="116"/>
      <c r="N12" s="116"/>
      <c r="O12" s="116"/>
      <c r="P12" s="116"/>
      <c r="Q12" s="116"/>
      <c r="R12" s="116"/>
      <c r="S12" s="116"/>
    </row>
    <row r="13" spans="1:19" s="91" customFormat="1" ht="30" customHeight="1" x14ac:dyDescent="0.25">
      <c r="A13" s="205" t="s">
        <v>173</v>
      </c>
      <c r="B13" s="206"/>
      <c r="C13" s="206"/>
      <c r="D13" s="206"/>
      <c r="E13" s="207"/>
      <c r="F13" s="89">
        <f>156895.66+F12</f>
        <v>142029.74</v>
      </c>
      <c r="G13" s="90"/>
    </row>
    <row r="14" spans="1:19" s="91" customFormat="1" ht="30" customHeight="1" x14ac:dyDescent="0.25">
      <c r="A14" s="205" t="s">
        <v>174</v>
      </c>
      <c r="B14" s="206"/>
      <c r="C14" s="206"/>
      <c r="D14" s="206"/>
      <c r="E14" s="207"/>
      <c r="F14" s="89">
        <v>87364.77</v>
      </c>
    </row>
    <row r="15" spans="1:19" s="91" customFormat="1" ht="30" customHeight="1" x14ac:dyDescent="0.25">
      <c r="A15" s="205" t="s">
        <v>175</v>
      </c>
      <c r="B15" s="206"/>
      <c r="C15" s="206"/>
      <c r="D15" s="206"/>
      <c r="E15" s="207"/>
      <c r="F15" s="92">
        <f>SUM(F16:F18)</f>
        <v>485625.7</v>
      </c>
    </row>
    <row r="16" spans="1:19" s="79" customFormat="1" ht="28.5" customHeight="1" x14ac:dyDescent="0.25">
      <c r="A16" s="211" t="s">
        <v>176</v>
      </c>
      <c r="B16" s="212"/>
      <c r="C16" s="212"/>
      <c r="D16" s="212"/>
      <c r="E16" s="213"/>
      <c r="F16" s="88">
        <f>317661.83+19650.37</f>
        <v>337312.2</v>
      </c>
    </row>
    <row r="17" spans="1:19" s="79" customFormat="1" ht="24.75" customHeight="1" x14ac:dyDescent="0.25">
      <c r="A17" s="211" t="s">
        <v>177</v>
      </c>
      <c r="B17" s="212"/>
      <c r="C17" s="212"/>
      <c r="D17" s="212"/>
      <c r="E17" s="213"/>
      <c r="F17" s="88">
        <v>120053.5</v>
      </c>
    </row>
    <row r="18" spans="1:19" s="79" customFormat="1" ht="30" customHeight="1" x14ac:dyDescent="0.25">
      <c r="A18" s="211" t="s">
        <v>178</v>
      </c>
      <c r="B18" s="212"/>
      <c r="C18" s="212"/>
      <c r="D18" s="212"/>
      <c r="E18" s="213"/>
      <c r="F18" s="88">
        <v>28260</v>
      </c>
    </row>
    <row r="19" spans="1:19" s="91" customFormat="1" ht="30" customHeight="1" x14ac:dyDescent="0.25">
      <c r="A19" s="205" t="s">
        <v>179</v>
      </c>
      <c r="B19" s="206"/>
      <c r="C19" s="206"/>
      <c r="D19" s="206"/>
      <c r="E19" s="207"/>
      <c r="F19" s="92">
        <f>SUM(F20:F22)</f>
        <v>483182.53</v>
      </c>
    </row>
    <row r="20" spans="1:19" s="79" customFormat="1" ht="30" customHeight="1" x14ac:dyDescent="0.25">
      <c r="A20" s="211" t="s">
        <v>176</v>
      </c>
      <c r="B20" s="212"/>
      <c r="C20" s="212"/>
      <c r="D20" s="212"/>
      <c r="E20" s="213"/>
      <c r="F20" s="88">
        <v>347183.53</v>
      </c>
    </row>
    <row r="21" spans="1:19" s="79" customFormat="1" ht="30" customHeight="1" x14ac:dyDescent="0.25">
      <c r="A21" s="211" t="s">
        <v>177</v>
      </c>
      <c r="B21" s="212"/>
      <c r="C21" s="212"/>
      <c r="D21" s="212"/>
      <c r="E21" s="213"/>
      <c r="F21" s="88">
        <v>119716.5</v>
      </c>
    </row>
    <row r="22" spans="1:19" s="82" customFormat="1" ht="30" customHeight="1" x14ac:dyDescent="0.2">
      <c r="A22" s="211" t="s">
        <v>178</v>
      </c>
      <c r="B22" s="212"/>
      <c r="C22" s="212"/>
      <c r="D22" s="212"/>
      <c r="E22" s="213"/>
      <c r="F22" s="88">
        <v>16282.5</v>
      </c>
      <c r="G22" s="79"/>
      <c r="H22" s="79"/>
      <c r="I22" s="79"/>
      <c r="J22" s="79"/>
      <c r="K22" s="79"/>
      <c r="L22" s="79"/>
      <c r="M22" s="79"/>
      <c r="N22" s="79"/>
      <c r="O22" s="79"/>
      <c r="P22" s="79"/>
      <c r="Q22" s="79"/>
      <c r="R22" s="79"/>
      <c r="S22" s="79"/>
    </row>
    <row r="23" spans="1:19" s="93" customFormat="1" ht="30" customHeight="1" x14ac:dyDescent="0.25">
      <c r="A23" s="205" t="s">
        <v>180</v>
      </c>
      <c r="B23" s="206"/>
      <c r="C23" s="206"/>
      <c r="D23" s="206"/>
      <c r="E23" s="207"/>
      <c r="F23" s="92">
        <f>F13+F19</f>
        <v>625212.27</v>
      </c>
      <c r="G23" s="91"/>
      <c r="H23" s="91"/>
      <c r="I23" s="91"/>
      <c r="J23" s="91"/>
      <c r="K23" s="91"/>
      <c r="L23" s="91"/>
      <c r="M23" s="91"/>
      <c r="N23" s="91"/>
      <c r="O23" s="91"/>
      <c r="P23" s="91"/>
      <c r="Q23" s="91"/>
      <c r="R23" s="91"/>
      <c r="S23" s="91"/>
    </row>
    <row r="24" spans="1:19" s="93" customFormat="1" ht="30" customHeight="1" x14ac:dyDescent="0.25">
      <c r="A24" s="205" t="s">
        <v>181</v>
      </c>
      <c r="B24" s="206"/>
      <c r="C24" s="206"/>
      <c r="D24" s="206"/>
      <c r="E24" s="207"/>
      <c r="F24" s="92">
        <f>'[1]Акт (2)'!E81</f>
        <v>443539.62400000001</v>
      </c>
      <c r="G24" s="91"/>
      <c r="H24" s="91"/>
      <c r="I24" s="91"/>
      <c r="J24" s="91"/>
      <c r="K24" s="91"/>
      <c r="L24" s="91"/>
      <c r="M24" s="91"/>
      <c r="N24" s="91"/>
      <c r="O24" s="91"/>
      <c r="P24" s="91"/>
      <c r="Q24" s="91"/>
      <c r="R24" s="91"/>
      <c r="S24" s="91"/>
    </row>
    <row r="25" spans="1:19" s="93" customFormat="1" ht="30" customHeight="1" x14ac:dyDescent="0.25">
      <c r="A25" s="205" t="s">
        <v>182</v>
      </c>
      <c r="B25" s="206"/>
      <c r="C25" s="206"/>
      <c r="D25" s="206"/>
      <c r="E25" s="207"/>
      <c r="F25" s="92">
        <f>F23-F24</f>
        <v>181672.64600000001</v>
      </c>
      <c r="G25" s="91"/>
      <c r="H25" s="91"/>
      <c r="I25" s="91"/>
      <c r="J25" s="91"/>
      <c r="K25" s="91"/>
      <c r="L25" s="91"/>
      <c r="M25" s="91"/>
      <c r="N25" s="91"/>
      <c r="O25" s="91"/>
      <c r="P25" s="91"/>
      <c r="Q25" s="91"/>
      <c r="R25" s="91"/>
      <c r="S25" s="91"/>
    </row>
    <row r="26" spans="1:19" s="93" customFormat="1" ht="30" customHeight="1" x14ac:dyDescent="0.25">
      <c r="A26" s="205" t="s">
        <v>183</v>
      </c>
      <c r="B26" s="206"/>
      <c r="C26" s="206"/>
      <c r="D26" s="206"/>
      <c r="E26" s="207"/>
      <c r="F26" s="89">
        <f>F14+F15-F19</f>
        <v>89807.939999999944</v>
      </c>
      <c r="G26" s="91"/>
      <c r="H26" s="91"/>
      <c r="I26" s="91"/>
      <c r="J26" s="91"/>
      <c r="K26" s="91"/>
      <c r="L26" s="91"/>
      <c r="M26" s="91"/>
      <c r="N26" s="91"/>
      <c r="O26" s="91"/>
      <c r="P26" s="91"/>
      <c r="Q26" s="91"/>
      <c r="R26" s="91"/>
      <c r="S26" s="91"/>
    </row>
    <row r="27" spans="1:19" s="82" customFormat="1" ht="11.45" customHeight="1" x14ac:dyDescent="0.25">
      <c r="A27" s="83"/>
      <c r="B27" s="83"/>
      <c r="C27" s="83"/>
      <c r="D27" s="83"/>
      <c r="E27" s="83"/>
      <c r="F27" s="83"/>
    </row>
    <row r="28" spans="1:19" s="84" customFormat="1" ht="42" customHeight="1" x14ac:dyDescent="0.2">
      <c r="A28" s="214" t="s">
        <v>184</v>
      </c>
      <c r="B28" s="214"/>
      <c r="C28" s="214"/>
      <c r="D28" s="214"/>
    </row>
    <row r="29" spans="1:19" s="57" customFormat="1" ht="21.75" customHeight="1" x14ac:dyDescent="0.25">
      <c r="A29" s="215" t="s">
        <v>185</v>
      </c>
      <c r="B29" s="215"/>
      <c r="C29" s="215"/>
      <c r="D29" s="215"/>
    </row>
    <row r="30" spans="1:19" s="57" customFormat="1" ht="22.5" customHeight="1" x14ac:dyDescent="0.25">
      <c r="A30" s="214" t="s">
        <v>42</v>
      </c>
      <c r="B30" s="214"/>
      <c r="C30" s="214"/>
      <c r="D30" s="214"/>
    </row>
    <row r="31" spans="1:19" s="57" customFormat="1" ht="22.5" customHeight="1" x14ac:dyDescent="0.25">
      <c r="A31" s="214" t="s">
        <v>43</v>
      </c>
      <c r="B31" s="214"/>
      <c r="C31" s="214"/>
      <c r="D31" s="58"/>
    </row>
  </sheetData>
  <mergeCells count="25">
    <mergeCell ref="A31:C31"/>
    <mergeCell ref="A24:E24"/>
    <mergeCell ref="A25:E25"/>
    <mergeCell ref="A26:E26"/>
    <mergeCell ref="A28:D28"/>
    <mergeCell ref="A29:D29"/>
    <mergeCell ref="A30:D30"/>
    <mergeCell ref="A23:E23"/>
    <mergeCell ref="A12:E12"/>
    <mergeCell ref="A13:E13"/>
    <mergeCell ref="A14:E14"/>
    <mergeCell ref="A15:E15"/>
    <mergeCell ref="A16:E16"/>
    <mergeCell ref="A17:E17"/>
    <mergeCell ref="A18:E18"/>
    <mergeCell ref="A19:E19"/>
    <mergeCell ref="A20:E20"/>
    <mergeCell ref="A21:E21"/>
    <mergeCell ref="A22:E22"/>
    <mergeCell ref="A11:E11"/>
    <mergeCell ref="A1:F1"/>
    <mergeCell ref="A5:F5"/>
    <mergeCell ref="Q6:R6"/>
    <mergeCell ref="Q7:R7"/>
    <mergeCell ref="Q8:R8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7"/>
  <sheetViews>
    <sheetView view="pageBreakPreview" topLeftCell="A19" zoomScaleSheetLayoutView="100" workbookViewId="0">
      <selection activeCell="B34" sqref="B34:E34"/>
    </sheetView>
  </sheetViews>
  <sheetFormatPr defaultColWidth="9.140625"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6" width="10.7109375" style="1" bestFit="1" customWidth="1"/>
    <col min="7" max="16384" width="9.140625" style="1"/>
  </cols>
  <sheetData>
    <row r="1" spans="1:9" ht="14.25" x14ac:dyDescent="0.2">
      <c r="A1" s="186" t="s">
        <v>229</v>
      </c>
      <c r="B1" s="186"/>
      <c r="C1" s="186"/>
      <c r="D1" s="186"/>
      <c r="E1" s="186"/>
      <c r="I1" s="3"/>
    </row>
    <row r="2" spans="1:9" ht="31.5" customHeight="1" x14ac:dyDescent="0.2">
      <c r="A2" s="185" t="s">
        <v>119</v>
      </c>
      <c r="B2" s="185"/>
      <c r="C2" s="185"/>
      <c r="D2" s="185"/>
      <c r="E2" s="185"/>
      <c r="I2" s="3"/>
    </row>
    <row r="3" spans="1:9" ht="14.25" x14ac:dyDescent="0.2">
      <c r="A3" s="20" t="s">
        <v>6</v>
      </c>
      <c r="B3" s="56"/>
      <c r="C3" s="56"/>
      <c r="D3" s="187" t="s">
        <v>230</v>
      </c>
      <c r="E3" s="187"/>
      <c r="I3" s="3" t="s">
        <v>5</v>
      </c>
    </row>
    <row r="4" spans="1:9" x14ac:dyDescent="0.2">
      <c r="A4" s="16"/>
      <c r="B4" s="17"/>
      <c r="C4" s="17"/>
      <c r="D4" s="18"/>
      <c r="E4" s="18"/>
      <c r="I4" s="3"/>
    </row>
    <row r="5" spans="1:9" s="19" customFormat="1" ht="120" x14ac:dyDescent="0.2">
      <c r="A5" s="33" t="s">
        <v>2</v>
      </c>
      <c r="B5" s="33" t="s">
        <v>3</v>
      </c>
      <c r="C5" s="33" t="s">
        <v>0</v>
      </c>
      <c r="D5" s="33" t="s">
        <v>4</v>
      </c>
      <c r="E5" s="33" t="s">
        <v>1</v>
      </c>
      <c r="I5" s="3"/>
    </row>
    <row r="6" spans="1:9" s="102" customFormat="1" ht="14.25" x14ac:dyDescent="0.2">
      <c r="A6" s="100" t="s">
        <v>8</v>
      </c>
      <c r="B6" s="101"/>
      <c r="C6" s="101"/>
      <c r="D6" s="101"/>
      <c r="E6" s="101"/>
    </row>
    <row r="7" spans="1:9" s="87" customFormat="1" ht="15" x14ac:dyDescent="0.25">
      <c r="A7" s="94" t="s">
        <v>52</v>
      </c>
      <c r="B7" s="95" t="s">
        <v>21</v>
      </c>
      <c r="C7" s="95" t="s">
        <v>11</v>
      </c>
      <c r="D7" s="96">
        <f>E7</f>
        <v>4375.49</v>
      </c>
      <c r="E7" s="96">
        <v>4375.49</v>
      </c>
    </row>
    <row r="8" spans="1:9" s="102" customFormat="1" ht="14.25" x14ac:dyDescent="0.2">
      <c r="A8" s="100" t="s">
        <v>37</v>
      </c>
      <c r="B8" s="101"/>
      <c r="C8" s="101"/>
      <c r="D8" s="101"/>
      <c r="E8" s="101"/>
    </row>
    <row r="9" spans="1:9" s="87" customFormat="1" ht="30" x14ac:dyDescent="0.25">
      <c r="A9" s="94" t="s">
        <v>186</v>
      </c>
      <c r="B9" s="96">
        <v>0.32</v>
      </c>
      <c r="C9" s="95" t="s">
        <v>105</v>
      </c>
      <c r="D9" s="103">
        <f>E9/B9</f>
        <v>4713.96875</v>
      </c>
      <c r="E9" s="96">
        <v>1508.47</v>
      </c>
    </row>
    <row r="10" spans="1:9" s="87" customFormat="1" ht="15" x14ac:dyDescent="0.25">
      <c r="A10" s="94" t="s">
        <v>187</v>
      </c>
      <c r="B10" s="97">
        <v>8.0000000000000002E-3</v>
      </c>
      <c r="C10" s="95" t="s">
        <v>105</v>
      </c>
      <c r="D10" s="103">
        <f t="shared" ref="D10:D12" si="0">E10/B10</f>
        <v>18228.75</v>
      </c>
      <c r="E10" s="96">
        <v>145.83000000000001</v>
      </c>
    </row>
    <row r="11" spans="1:9" s="87" customFormat="1" ht="15" x14ac:dyDescent="0.25">
      <c r="A11" s="94" t="s">
        <v>188</v>
      </c>
      <c r="B11" s="97">
        <v>3.3000000000000002E-2</v>
      </c>
      <c r="C11" s="95" t="s">
        <v>189</v>
      </c>
      <c r="D11" s="103">
        <f t="shared" si="0"/>
        <v>18354.545454545456</v>
      </c>
      <c r="E11" s="96">
        <v>605.70000000000005</v>
      </c>
    </row>
    <row r="12" spans="1:9" s="87" customFormat="1" ht="15" x14ac:dyDescent="0.25">
      <c r="A12" s="94" t="s">
        <v>123</v>
      </c>
      <c r="B12" s="98">
        <v>1</v>
      </c>
      <c r="C12" s="95" t="s">
        <v>13</v>
      </c>
      <c r="D12" s="103">
        <f t="shared" si="0"/>
        <v>2548.73</v>
      </c>
      <c r="E12" s="96">
        <v>2548.73</v>
      </c>
    </row>
    <row r="13" spans="1:9" s="102" customFormat="1" ht="28.5" x14ac:dyDescent="0.2">
      <c r="A13" s="100" t="s">
        <v>51</v>
      </c>
      <c r="B13" s="101"/>
      <c r="C13" s="101"/>
      <c r="D13" s="101"/>
      <c r="E13" s="101"/>
    </row>
    <row r="14" spans="1:9" s="87" customFormat="1" ht="30" x14ac:dyDescent="0.25">
      <c r="A14" s="94" t="s">
        <v>190</v>
      </c>
      <c r="B14" s="95" t="s">
        <v>21</v>
      </c>
      <c r="C14" s="95" t="s">
        <v>11</v>
      </c>
      <c r="D14" s="96">
        <f>E14</f>
        <v>84817.15</v>
      </c>
      <c r="E14" s="96">
        <v>84817.15</v>
      </c>
    </row>
    <row r="15" spans="1:9" s="102" customFormat="1" ht="28.5" x14ac:dyDescent="0.2">
      <c r="A15" s="100" t="s">
        <v>99</v>
      </c>
      <c r="B15" s="101"/>
      <c r="C15" s="101"/>
      <c r="D15" s="101"/>
      <c r="E15" s="101"/>
    </row>
    <row r="16" spans="1:9" s="87" customFormat="1" ht="30" x14ac:dyDescent="0.25">
      <c r="A16" s="94" t="s">
        <v>191</v>
      </c>
      <c r="B16" s="95" t="s">
        <v>22</v>
      </c>
      <c r="C16" s="95" t="s">
        <v>11</v>
      </c>
      <c r="D16" s="96">
        <f>E16</f>
        <v>22678.55</v>
      </c>
      <c r="E16" s="96">
        <v>22678.55</v>
      </c>
    </row>
    <row r="17" spans="1:5" s="102" customFormat="1" ht="28.5" x14ac:dyDescent="0.2">
      <c r="A17" s="100" t="s">
        <v>76</v>
      </c>
      <c r="B17" s="101"/>
      <c r="C17" s="101"/>
      <c r="D17" s="101"/>
      <c r="E17" s="101"/>
    </row>
    <row r="18" spans="1:5" s="87" customFormat="1" ht="30" x14ac:dyDescent="0.25">
      <c r="A18" s="94" t="s">
        <v>77</v>
      </c>
      <c r="B18" s="95" t="s">
        <v>231</v>
      </c>
      <c r="C18" s="95" t="s">
        <v>11</v>
      </c>
      <c r="D18" s="96">
        <f>E18</f>
        <v>7564.31</v>
      </c>
      <c r="E18" s="96">
        <f>668.97+6895.34</f>
        <v>7564.31</v>
      </c>
    </row>
    <row r="19" spans="1:5" s="102" customFormat="1" ht="14.25" x14ac:dyDescent="0.2">
      <c r="A19" s="100" t="s">
        <v>38</v>
      </c>
      <c r="B19" s="101"/>
      <c r="C19" s="101"/>
      <c r="D19" s="101"/>
      <c r="E19" s="101"/>
    </row>
    <row r="20" spans="1:5" s="87" customFormat="1" ht="15" x14ac:dyDescent="0.25">
      <c r="A20" s="94" t="s">
        <v>73</v>
      </c>
      <c r="B20" s="98">
        <v>1</v>
      </c>
      <c r="C20" s="95" t="s">
        <v>74</v>
      </c>
      <c r="D20" s="103">
        <f>E20/B20</f>
        <v>83.75</v>
      </c>
      <c r="E20" s="96">
        <v>83.75</v>
      </c>
    </row>
    <row r="21" spans="1:5" s="87" customFormat="1" ht="15" x14ac:dyDescent="0.25">
      <c r="A21" s="94" t="s">
        <v>55</v>
      </c>
      <c r="B21" s="98">
        <v>1</v>
      </c>
      <c r="C21" s="95" t="s">
        <v>14</v>
      </c>
      <c r="D21" s="103">
        <f t="shared" ref="D21:D70" si="1">E21/B21</f>
        <v>839.52</v>
      </c>
      <c r="E21" s="96">
        <v>839.52</v>
      </c>
    </row>
    <row r="22" spans="1:5" s="87" customFormat="1" ht="15" x14ac:dyDescent="0.25">
      <c r="A22" s="94" t="s">
        <v>129</v>
      </c>
      <c r="B22" s="96">
        <v>0.09</v>
      </c>
      <c r="C22" s="95" t="s">
        <v>15</v>
      </c>
      <c r="D22" s="103">
        <f t="shared" si="1"/>
        <v>6088.8888888888887</v>
      </c>
      <c r="E22" s="96">
        <v>548</v>
      </c>
    </row>
    <row r="23" spans="1:5" s="87" customFormat="1" ht="30" x14ac:dyDescent="0.25">
      <c r="A23" s="94" t="s">
        <v>192</v>
      </c>
      <c r="B23" s="98">
        <v>5</v>
      </c>
      <c r="C23" s="95" t="s">
        <v>14</v>
      </c>
      <c r="D23" s="103">
        <f t="shared" si="1"/>
        <v>251.93800000000002</v>
      </c>
      <c r="E23" s="96">
        <v>1259.69</v>
      </c>
    </row>
    <row r="24" spans="1:5" s="87" customFormat="1" ht="30" x14ac:dyDescent="0.25">
      <c r="A24" s="94" t="s">
        <v>193</v>
      </c>
      <c r="B24" s="98">
        <v>2</v>
      </c>
      <c r="C24" s="95" t="s">
        <v>194</v>
      </c>
      <c r="D24" s="103">
        <f t="shared" si="1"/>
        <v>537.43499999999995</v>
      </c>
      <c r="E24" s="96">
        <v>1074.8699999999999</v>
      </c>
    </row>
    <row r="25" spans="1:5" s="87" customFormat="1" ht="15" x14ac:dyDescent="0.25">
      <c r="A25" s="94" t="s">
        <v>70</v>
      </c>
      <c r="B25" s="96">
        <v>7.0000000000000007E-2</v>
      </c>
      <c r="C25" s="95" t="s">
        <v>71</v>
      </c>
      <c r="D25" s="103">
        <f t="shared" si="1"/>
        <v>25283.571428571424</v>
      </c>
      <c r="E25" s="96">
        <v>1769.85</v>
      </c>
    </row>
    <row r="26" spans="1:5" s="87" customFormat="1" ht="30" x14ac:dyDescent="0.25">
      <c r="A26" s="94" t="s">
        <v>56</v>
      </c>
      <c r="B26" s="97">
        <v>3.1789999999999998</v>
      </c>
      <c r="C26" s="95" t="s">
        <v>16</v>
      </c>
      <c r="D26" s="103">
        <f t="shared" si="1"/>
        <v>1682.1579112928594</v>
      </c>
      <c r="E26" s="96">
        <v>5347.58</v>
      </c>
    </row>
    <row r="27" spans="1:5" s="87" customFormat="1" ht="30" x14ac:dyDescent="0.25">
      <c r="A27" s="94" t="s">
        <v>195</v>
      </c>
      <c r="B27" s="96">
        <v>0.01</v>
      </c>
      <c r="C27" s="95" t="s">
        <v>17</v>
      </c>
      <c r="D27" s="103">
        <f t="shared" si="1"/>
        <v>25109</v>
      </c>
      <c r="E27" s="96">
        <v>251.09</v>
      </c>
    </row>
    <row r="28" spans="1:5" s="87" customFormat="1" ht="15" x14ac:dyDescent="0.25">
      <c r="A28" s="94" t="s">
        <v>196</v>
      </c>
      <c r="B28" s="96">
        <v>0.04</v>
      </c>
      <c r="C28" s="95" t="s">
        <v>71</v>
      </c>
      <c r="D28" s="103">
        <f t="shared" si="1"/>
        <v>24976</v>
      </c>
      <c r="E28" s="96">
        <v>999.04</v>
      </c>
    </row>
    <row r="29" spans="1:5" s="87" customFormat="1" ht="30" x14ac:dyDescent="0.25">
      <c r="A29" s="94" t="s">
        <v>58</v>
      </c>
      <c r="B29" s="98">
        <v>1</v>
      </c>
      <c r="C29" s="95" t="s">
        <v>14</v>
      </c>
      <c r="D29" s="103">
        <f t="shared" si="1"/>
        <v>503.4</v>
      </c>
      <c r="E29" s="96">
        <v>503.4</v>
      </c>
    </row>
    <row r="30" spans="1:5" s="87" customFormat="1" ht="15" x14ac:dyDescent="0.25">
      <c r="A30" s="94" t="s">
        <v>86</v>
      </c>
      <c r="B30" s="96">
        <v>0.06</v>
      </c>
      <c r="C30" s="95" t="s">
        <v>15</v>
      </c>
      <c r="D30" s="103">
        <f t="shared" si="1"/>
        <v>14688.333333333334</v>
      </c>
      <c r="E30" s="96">
        <v>881.3</v>
      </c>
    </row>
    <row r="31" spans="1:5" s="87" customFormat="1" ht="30" x14ac:dyDescent="0.25">
      <c r="A31" s="94" t="s">
        <v>59</v>
      </c>
      <c r="B31" s="98">
        <v>2</v>
      </c>
      <c r="C31" s="95" t="s">
        <v>18</v>
      </c>
      <c r="D31" s="103">
        <f t="shared" si="1"/>
        <v>218.60499999999999</v>
      </c>
      <c r="E31" s="96">
        <v>437.21</v>
      </c>
    </row>
    <row r="32" spans="1:5" s="87" customFormat="1" ht="15" x14ac:dyDescent="0.25">
      <c r="A32" s="94" t="s">
        <v>75</v>
      </c>
      <c r="B32" s="98">
        <v>1</v>
      </c>
      <c r="C32" s="95" t="s">
        <v>74</v>
      </c>
      <c r="D32" s="103">
        <f t="shared" si="1"/>
        <v>67.25</v>
      </c>
      <c r="E32" s="96">
        <v>67.25</v>
      </c>
    </row>
    <row r="33" spans="1:5" s="87" customFormat="1" ht="15" x14ac:dyDescent="0.25">
      <c r="A33" s="94" t="s">
        <v>131</v>
      </c>
      <c r="B33" s="98">
        <v>1</v>
      </c>
      <c r="C33" s="95" t="s">
        <v>13</v>
      </c>
      <c r="D33" s="103">
        <f t="shared" si="1"/>
        <v>5327.8</v>
      </c>
      <c r="E33" s="96">
        <v>5327.8</v>
      </c>
    </row>
    <row r="34" spans="1:5" s="87" customFormat="1" ht="15" x14ac:dyDescent="0.25">
      <c r="A34" s="94" t="s">
        <v>80</v>
      </c>
      <c r="B34" s="98">
        <v>12871</v>
      </c>
      <c r="C34" s="95" t="s">
        <v>81</v>
      </c>
      <c r="D34" s="103">
        <f t="shared" si="1"/>
        <v>1.2219431279620852</v>
      </c>
      <c r="E34" s="96">
        <v>15727.63</v>
      </c>
    </row>
    <row r="35" spans="1:5" s="87" customFormat="1" ht="30" x14ac:dyDescent="0.25">
      <c r="A35" s="94" t="s">
        <v>197</v>
      </c>
      <c r="B35" s="98">
        <v>1</v>
      </c>
      <c r="C35" s="95" t="s">
        <v>19</v>
      </c>
      <c r="D35" s="103">
        <f t="shared" si="1"/>
        <v>1317.97</v>
      </c>
      <c r="E35" s="96">
        <v>1317.97</v>
      </c>
    </row>
    <row r="36" spans="1:5" s="87" customFormat="1" ht="15" x14ac:dyDescent="0.25">
      <c r="A36" s="94" t="s">
        <v>62</v>
      </c>
      <c r="B36" s="98">
        <v>30</v>
      </c>
      <c r="C36" s="95" t="s">
        <v>19</v>
      </c>
      <c r="D36" s="103">
        <f t="shared" si="1"/>
        <v>254.20733333333334</v>
      </c>
      <c r="E36" s="96">
        <v>7626.22</v>
      </c>
    </row>
    <row r="37" spans="1:5" s="87" customFormat="1" ht="15" x14ac:dyDescent="0.25">
      <c r="A37" s="94" t="s">
        <v>198</v>
      </c>
      <c r="B37" s="98">
        <v>1</v>
      </c>
      <c r="C37" s="95" t="s">
        <v>199</v>
      </c>
      <c r="D37" s="103">
        <f t="shared" si="1"/>
        <v>298.44</v>
      </c>
      <c r="E37" s="96">
        <v>298.44</v>
      </c>
    </row>
    <row r="38" spans="1:5" s="102" customFormat="1" ht="15" x14ac:dyDescent="0.2">
      <c r="A38" s="100" t="s">
        <v>39</v>
      </c>
      <c r="B38" s="101"/>
      <c r="C38" s="101"/>
      <c r="D38" s="103"/>
      <c r="E38" s="101"/>
    </row>
    <row r="39" spans="1:5" s="87" customFormat="1" ht="30" x14ac:dyDescent="0.25">
      <c r="A39" s="94" t="s">
        <v>139</v>
      </c>
      <c r="B39" s="99">
        <v>0.2</v>
      </c>
      <c r="C39" s="95" t="s">
        <v>138</v>
      </c>
      <c r="D39" s="103">
        <f t="shared" si="1"/>
        <v>1920.4499999999998</v>
      </c>
      <c r="E39" s="96">
        <v>384.09</v>
      </c>
    </row>
    <row r="40" spans="1:5" s="87" customFormat="1" ht="15" x14ac:dyDescent="0.25">
      <c r="A40" s="94" t="s">
        <v>200</v>
      </c>
      <c r="B40" s="97">
        <v>3.0000000000000001E-3</v>
      </c>
      <c r="C40" s="95" t="s">
        <v>105</v>
      </c>
      <c r="D40" s="103">
        <f t="shared" si="1"/>
        <v>113520</v>
      </c>
      <c r="E40" s="96">
        <v>340.56</v>
      </c>
    </row>
    <row r="41" spans="1:5" s="87" customFormat="1" ht="30" x14ac:dyDescent="0.25">
      <c r="A41" s="94" t="s">
        <v>142</v>
      </c>
      <c r="B41" s="97">
        <v>1.722</v>
      </c>
      <c r="C41" s="95" t="s">
        <v>16</v>
      </c>
      <c r="D41" s="103">
        <f t="shared" si="1"/>
        <v>1651.1846689895472</v>
      </c>
      <c r="E41" s="96">
        <v>2843.34</v>
      </c>
    </row>
    <row r="42" spans="1:5" s="87" customFormat="1" ht="15" x14ac:dyDescent="0.25">
      <c r="A42" s="94" t="s">
        <v>201</v>
      </c>
      <c r="B42" s="96">
        <v>108.75</v>
      </c>
      <c r="C42" s="95" t="s">
        <v>78</v>
      </c>
      <c r="D42" s="103">
        <f t="shared" si="1"/>
        <v>81.508873563218387</v>
      </c>
      <c r="E42" s="96">
        <v>8864.09</v>
      </c>
    </row>
    <row r="43" spans="1:5" s="87" customFormat="1" ht="30" x14ac:dyDescent="0.25">
      <c r="A43" s="94" t="s">
        <v>202</v>
      </c>
      <c r="B43" s="95" t="s">
        <v>20</v>
      </c>
      <c r="C43" s="95" t="s">
        <v>12</v>
      </c>
      <c r="D43" s="103">
        <f>E43</f>
        <v>20027.59</v>
      </c>
      <c r="E43" s="96">
        <v>20027.59</v>
      </c>
    </row>
    <row r="44" spans="1:5" s="87" customFormat="1" ht="30" x14ac:dyDescent="0.25">
      <c r="A44" s="94" t="s">
        <v>203</v>
      </c>
      <c r="B44" s="97">
        <v>7.0000000000000001E-3</v>
      </c>
      <c r="C44" s="95" t="s">
        <v>105</v>
      </c>
      <c r="D44" s="103">
        <f t="shared" si="1"/>
        <v>182437.14285714284</v>
      </c>
      <c r="E44" s="96">
        <v>1277.06</v>
      </c>
    </row>
    <row r="45" spans="1:5" s="87" customFormat="1" ht="15" x14ac:dyDescent="0.25">
      <c r="A45" s="94" t="s">
        <v>204</v>
      </c>
      <c r="B45" s="96">
        <v>0.01</v>
      </c>
      <c r="C45" s="95" t="s">
        <v>17</v>
      </c>
      <c r="D45" s="103">
        <f t="shared" si="1"/>
        <v>158758</v>
      </c>
      <c r="E45" s="96">
        <v>1587.58</v>
      </c>
    </row>
    <row r="46" spans="1:5" s="87" customFormat="1" ht="30" x14ac:dyDescent="0.25">
      <c r="A46" s="94" t="s">
        <v>205</v>
      </c>
      <c r="B46" s="97">
        <v>2.5000000000000001E-2</v>
      </c>
      <c r="C46" s="95" t="s">
        <v>206</v>
      </c>
      <c r="D46" s="103">
        <f t="shared" si="1"/>
        <v>61046.8</v>
      </c>
      <c r="E46" s="96">
        <v>1526.17</v>
      </c>
    </row>
    <row r="47" spans="1:5" s="102" customFormat="1" ht="15" x14ac:dyDescent="0.2">
      <c r="A47" s="100" t="s">
        <v>88</v>
      </c>
      <c r="B47" s="101"/>
      <c r="C47" s="101"/>
      <c r="D47" s="103"/>
      <c r="E47" s="101"/>
    </row>
    <row r="48" spans="1:5" s="87" customFormat="1" ht="15" x14ac:dyDescent="0.25">
      <c r="A48" s="94" t="s">
        <v>91</v>
      </c>
      <c r="B48" s="95" t="s">
        <v>232</v>
      </c>
      <c r="C48" s="95" t="s">
        <v>11</v>
      </c>
      <c r="D48" s="103">
        <f>E48</f>
        <v>21600</v>
      </c>
      <c r="E48" s="96">
        <v>21600</v>
      </c>
    </row>
    <row r="49" spans="1:5" s="102" customFormat="1" ht="15" x14ac:dyDescent="0.2">
      <c r="A49" s="100" t="s">
        <v>40</v>
      </c>
      <c r="B49" s="101"/>
      <c r="C49" s="101"/>
      <c r="D49" s="103"/>
      <c r="E49" s="101"/>
    </row>
    <row r="50" spans="1:5" s="87" customFormat="1" ht="15" x14ac:dyDescent="0.25">
      <c r="A50" s="94" t="s">
        <v>207</v>
      </c>
      <c r="B50" s="96">
        <v>0.01</v>
      </c>
      <c r="C50" s="95" t="s">
        <v>208</v>
      </c>
      <c r="D50" s="103">
        <f t="shared" si="1"/>
        <v>25297</v>
      </c>
      <c r="E50" s="96">
        <v>252.97</v>
      </c>
    </row>
    <row r="51" spans="1:5" s="87" customFormat="1" ht="30" x14ac:dyDescent="0.25">
      <c r="A51" s="94" t="s">
        <v>209</v>
      </c>
      <c r="B51" s="97">
        <v>3.5999999999999997E-2</v>
      </c>
      <c r="C51" s="95" t="s">
        <v>15</v>
      </c>
      <c r="D51" s="103">
        <f t="shared" si="1"/>
        <v>61365</v>
      </c>
      <c r="E51" s="96">
        <v>2209.14</v>
      </c>
    </row>
    <row r="52" spans="1:5" s="87" customFormat="1" ht="30" x14ac:dyDescent="0.25">
      <c r="A52" s="94" t="s">
        <v>210</v>
      </c>
      <c r="B52" s="97">
        <v>3.5999999999999997E-2</v>
      </c>
      <c r="C52" s="95" t="s">
        <v>15</v>
      </c>
      <c r="D52" s="103">
        <f t="shared" si="1"/>
        <v>29744.444444444445</v>
      </c>
      <c r="E52" s="96">
        <v>1070.8</v>
      </c>
    </row>
    <row r="53" spans="1:5" s="87" customFormat="1" ht="30" x14ac:dyDescent="0.25">
      <c r="A53" s="94" t="s">
        <v>211</v>
      </c>
      <c r="B53" s="96">
        <v>0.06</v>
      </c>
      <c r="C53" s="95" t="s">
        <v>15</v>
      </c>
      <c r="D53" s="103">
        <f t="shared" si="1"/>
        <v>64416.666666666672</v>
      </c>
      <c r="E53" s="96">
        <v>3865</v>
      </c>
    </row>
    <row r="54" spans="1:5" s="102" customFormat="1" ht="28.5" x14ac:dyDescent="0.2">
      <c r="A54" s="100" t="s">
        <v>82</v>
      </c>
      <c r="B54" s="101"/>
      <c r="C54" s="101"/>
      <c r="D54" s="103"/>
      <c r="E54" s="101"/>
    </row>
    <row r="55" spans="1:5" s="87" customFormat="1" ht="15" x14ac:dyDescent="0.25">
      <c r="A55" s="94" t="s">
        <v>212</v>
      </c>
      <c r="B55" s="96">
        <v>0.01</v>
      </c>
      <c r="C55" s="95" t="s">
        <v>17</v>
      </c>
      <c r="D55" s="103">
        <f t="shared" si="1"/>
        <v>14609</v>
      </c>
      <c r="E55" s="96">
        <v>146.09</v>
      </c>
    </row>
    <row r="56" spans="1:5" s="87" customFormat="1" ht="15" x14ac:dyDescent="0.25">
      <c r="A56" s="94" t="s">
        <v>213</v>
      </c>
      <c r="B56" s="97">
        <v>4.7E-2</v>
      </c>
      <c r="C56" s="95" t="s">
        <v>105</v>
      </c>
      <c r="D56" s="103">
        <f t="shared" si="1"/>
        <v>6194.6808510638293</v>
      </c>
      <c r="E56" s="96">
        <v>291.14999999999998</v>
      </c>
    </row>
    <row r="57" spans="1:5" s="87" customFormat="1" ht="15" x14ac:dyDescent="0.25">
      <c r="A57" s="94" t="s">
        <v>214</v>
      </c>
      <c r="B57" s="97">
        <v>2.7E-2</v>
      </c>
      <c r="C57" s="95" t="s">
        <v>206</v>
      </c>
      <c r="D57" s="103">
        <f t="shared" si="1"/>
        <v>73071.851851851854</v>
      </c>
      <c r="E57" s="96">
        <v>1972.94</v>
      </c>
    </row>
    <row r="58" spans="1:5" s="87" customFormat="1" ht="30" x14ac:dyDescent="0.25">
      <c r="A58" s="94" t="s">
        <v>215</v>
      </c>
      <c r="B58" s="97">
        <v>1.9E-2</v>
      </c>
      <c r="C58" s="95" t="s">
        <v>105</v>
      </c>
      <c r="D58" s="103">
        <f t="shared" si="1"/>
        <v>29606.842105263157</v>
      </c>
      <c r="E58" s="96">
        <v>562.53</v>
      </c>
    </row>
    <row r="59" spans="1:5" s="87" customFormat="1" ht="30" x14ac:dyDescent="0.25">
      <c r="A59" s="94" t="s">
        <v>87</v>
      </c>
      <c r="B59" s="96">
        <v>0.16</v>
      </c>
      <c r="C59" s="95" t="s">
        <v>17</v>
      </c>
      <c r="D59" s="103">
        <f t="shared" si="1"/>
        <v>5250.625</v>
      </c>
      <c r="E59" s="96">
        <v>840.1</v>
      </c>
    </row>
    <row r="60" spans="1:5" s="87" customFormat="1" ht="30" x14ac:dyDescent="0.25">
      <c r="A60" s="94" t="s">
        <v>216</v>
      </c>
      <c r="B60" s="97">
        <v>5.0000000000000001E-3</v>
      </c>
      <c r="C60" s="95" t="s">
        <v>217</v>
      </c>
      <c r="D60" s="103">
        <f t="shared" si="1"/>
        <v>509026</v>
      </c>
      <c r="E60" s="96">
        <v>2545.13</v>
      </c>
    </row>
    <row r="61" spans="1:5" s="87" customFormat="1" ht="15" x14ac:dyDescent="0.25">
      <c r="A61" s="94" t="s">
        <v>218</v>
      </c>
      <c r="B61" s="97">
        <v>4.2000000000000003E-2</v>
      </c>
      <c r="C61" s="95" t="s">
        <v>105</v>
      </c>
      <c r="D61" s="103">
        <f t="shared" si="1"/>
        <v>63883.333333333328</v>
      </c>
      <c r="E61" s="96">
        <v>2683.1</v>
      </c>
    </row>
    <row r="62" spans="1:5" s="87" customFormat="1" ht="30" x14ac:dyDescent="0.25">
      <c r="A62" s="94" t="s">
        <v>219</v>
      </c>
      <c r="B62" s="96">
        <v>0.47</v>
      </c>
      <c r="C62" s="95" t="s">
        <v>81</v>
      </c>
      <c r="D62" s="103">
        <f t="shared" si="1"/>
        <v>18310.234042553191</v>
      </c>
      <c r="E62" s="96">
        <v>8605.81</v>
      </c>
    </row>
    <row r="63" spans="1:5" s="87" customFormat="1" ht="30" x14ac:dyDescent="0.25">
      <c r="A63" s="94" t="s">
        <v>95</v>
      </c>
      <c r="B63" s="96">
        <v>0.02</v>
      </c>
      <c r="C63" s="95" t="s">
        <v>17</v>
      </c>
      <c r="D63" s="103">
        <f t="shared" si="1"/>
        <v>54207.000000000007</v>
      </c>
      <c r="E63" s="96">
        <v>1084.1400000000001</v>
      </c>
    </row>
    <row r="64" spans="1:5" s="87" customFormat="1" ht="30" x14ac:dyDescent="0.25">
      <c r="A64" s="94" t="s">
        <v>220</v>
      </c>
      <c r="B64" s="97">
        <v>2.1999999999999999E-2</v>
      </c>
      <c r="C64" s="95" t="s">
        <v>15</v>
      </c>
      <c r="D64" s="103">
        <f t="shared" si="1"/>
        <v>48853.181818181823</v>
      </c>
      <c r="E64" s="96">
        <v>1074.77</v>
      </c>
    </row>
    <row r="65" spans="1:5" s="87" customFormat="1" ht="15" x14ac:dyDescent="0.25">
      <c r="A65" s="94" t="s">
        <v>221</v>
      </c>
      <c r="B65" s="96">
        <v>0.01</v>
      </c>
      <c r="C65" s="95" t="s">
        <v>17</v>
      </c>
      <c r="D65" s="103">
        <f t="shared" si="1"/>
        <v>141559</v>
      </c>
      <c r="E65" s="96">
        <v>1415.59</v>
      </c>
    </row>
    <row r="66" spans="1:5" s="87" customFormat="1" ht="30" x14ac:dyDescent="0.25">
      <c r="A66" s="94" t="s">
        <v>222</v>
      </c>
      <c r="B66" s="97">
        <v>6.0000000000000001E-3</v>
      </c>
      <c r="C66" s="95" t="s">
        <v>15</v>
      </c>
      <c r="D66" s="103">
        <f t="shared" si="1"/>
        <v>126025</v>
      </c>
      <c r="E66" s="96">
        <v>756.15</v>
      </c>
    </row>
    <row r="67" spans="1:5" s="87" customFormat="1" ht="15" x14ac:dyDescent="0.25">
      <c r="A67" s="94" t="s">
        <v>223</v>
      </c>
      <c r="B67" s="96">
        <v>0.03</v>
      </c>
      <c r="C67" s="95" t="s">
        <v>17</v>
      </c>
      <c r="D67" s="103">
        <f t="shared" si="1"/>
        <v>47514.666666666672</v>
      </c>
      <c r="E67" s="96">
        <v>1425.44</v>
      </c>
    </row>
    <row r="68" spans="1:5" s="87" customFormat="1" ht="15" x14ac:dyDescent="0.25">
      <c r="A68" s="94" t="s">
        <v>224</v>
      </c>
      <c r="B68" s="98">
        <v>1</v>
      </c>
      <c r="C68" s="95" t="s">
        <v>13</v>
      </c>
      <c r="D68" s="103">
        <f t="shared" si="1"/>
        <v>11940.67</v>
      </c>
      <c r="E68" s="96">
        <v>11940.67</v>
      </c>
    </row>
    <row r="69" spans="1:5" s="87" customFormat="1" ht="30" x14ac:dyDescent="0.25">
      <c r="A69" s="94" t="s">
        <v>225</v>
      </c>
      <c r="B69" s="98">
        <v>1</v>
      </c>
      <c r="C69" s="95" t="s">
        <v>13</v>
      </c>
      <c r="D69" s="103">
        <f t="shared" si="1"/>
        <v>4191.5200000000004</v>
      </c>
      <c r="E69" s="96">
        <v>4191.5200000000004</v>
      </c>
    </row>
    <row r="70" spans="1:5" s="87" customFormat="1" ht="15" x14ac:dyDescent="0.25">
      <c r="A70" s="94" t="s">
        <v>226</v>
      </c>
      <c r="B70" s="97">
        <v>4.1000000000000002E-2</v>
      </c>
      <c r="C70" s="95" t="s">
        <v>227</v>
      </c>
      <c r="D70" s="103">
        <f t="shared" si="1"/>
        <v>12630.243902439024</v>
      </c>
      <c r="E70" s="96">
        <v>517.84</v>
      </c>
    </row>
    <row r="71" spans="1:5" s="102" customFormat="1" ht="14.25" x14ac:dyDescent="0.2">
      <c r="A71" s="100" t="s">
        <v>41</v>
      </c>
      <c r="B71" s="101"/>
      <c r="C71" s="101"/>
      <c r="D71" s="101"/>
      <c r="E71" s="101"/>
    </row>
    <row r="72" spans="1:5" s="87" customFormat="1" ht="15" x14ac:dyDescent="0.25">
      <c r="A72" s="94" t="s">
        <v>72</v>
      </c>
      <c r="B72" s="95" t="s">
        <v>22</v>
      </c>
      <c r="C72" s="95" t="s">
        <v>11</v>
      </c>
      <c r="D72" s="96">
        <f>E72</f>
        <v>2393.9699999999998</v>
      </c>
      <c r="E72" s="96">
        <v>2393.9699999999998</v>
      </c>
    </row>
    <row r="73" spans="1:5" s="87" customFormat="1" ht="15" x14ac:dyDescent="0.25">
      <c r="A73" s="94" t="s">
        <v>65</v>
      </c>
      <c r="B73" s="95" t="s">
        <v>22</v>
      </c>
      <c r="C73" s="95" t="s">
        <v>11</v>
      </c>
      <c r="D73" s="96">
        <f t="shared" ref="D73:D78" si="2">E73</f>
        <v>2400</v>
      </c>
      <c r="E73" s="96">
        <v>2400</v>
      </c>
    </row>
    <row r="74" spans="1:5" s="102" customFormat="1" ht="15" x14ac:dyDescent="0.2">
      <c r="A74" s="100" t="s">
        <v>84</v>
      </c>
      <c r="B74" s="101"/>
      <c r="C74" s="101"/>
      <c r="D74" s="96"/>
      <c r="E74" s="101"/>
    </row>
    <row r="75" spans="1:5" s="87" customFormat="1" ht="15" x14ac:dyDescent="0.25">
      <c r="A75" s="94" t="s">
        <v>85</v>
      </c>
      <c r="B75" s="95" t="s">
        <v>233</v>
      </c>
      <c r="C75" s="95" t="s">
        <v>12</v>
      </c>
      <c r="D75" s="96">
        <f t="shared" si="2"/>
        <v>56544.77</v>
      </c>
      <c r="E75" s="96">
        <v>56544.77</v>
      </c>
    </row>
    <row r="76" spans="1:5" s="102" customFormat="1" ht="15" x14ac:dyDescent="0.2">
      <c r="A76" s="100" t="s">
        <v>9</v>
      </c>
      <c r="B76" s="101"/>
      <c r="C76" s="101"/>
      <c r="D76" s="96"/>
      <c r="E76" s="101"/>
    </row>
    <row r="77" spans="1:5" s="87" customFormat="1" ht="15" x14ac:dyDescent="0.25">
      <c r="A77" s="94" t="s">
        <v>66</v>
      </c>
      <c r="B77" s="95" t="s">
        <v>233</v>
      </c>
      <c r="C77" s="95" t="s">
        <v>12</v>
      </c>
      <c r="D77" s="96">
        <f t="shared" si="2"/>
        <v>65217.82</v>
      </c>
      <c r="E77" s="96">
        <v>65217.82</v>
      </c>
    </row>
    <row r="78" spans="1:5" s="87" customFormat="1" ht="30" x14ac:dyDescent="0.25">
      <c r="A78" s="94" t="s">
        <v>228</v>
      </c>
      <c r="B78" s="95" t="s">
        <v>22</v>
      </c>
      <c r="C78" s="95" t="s">
        <v>11</v>
      </c>
      <c r="D78" s="96">
        <f t="shared" si="2"/>
        <v>2155.08</v>
      </c>
      <c r="E78" s="96">
        <v>2155.08</v>
      </c>
    </row>
    <row r="79" spans="1:5" ht="14.25" x14ac:dyDescent="0.2">
      <c r="A79" s="38" t="s">
        <v>10</v>
      </c>
      <c r="B79" s="39"/>
      <c r="C79" s="39"/>
      <c r="D79" s="40"/>
      <c r="E79" s="41"/>
    </row>
    <row r="80" spans="1:5" ht="14.25" customHeight="1" x14ac:dyDescent="0.2">
      <c r="A80" s="42" t="s">
        <v>67</v>
      </c>
      <c r="B80" s="43" t="s">
        <v>21</v>
      </c>
      <c r="C80" s="43" t="s">
        <v>11</v>
      </c>
      <c r="D80" s="44">
        <f>E80</f>
        <v>40321.784000000007</v>
      </c>
      <c r="E80" s="45">
        <f>SUM(E7:E78)*10%</f>
        <v>40321.784000000007</v>
      </c>
    </row>
    <row r="81" spans="1:5" ht="14.25" customHeight="1" x14ac:dyDescent="0.2">
      <c r="A81" s="27" t="s">
        <v>24</v>
      </c>
      <c r="B81" s="30" t="s">
        <v>20</v>
      </c>
      <c r="C81" s="28"/>
      <c r="D81" s="30"/>
      <c r="E81" s="29">
        <f>SUM(E6:E80)</f>
        <v>443539.62400000001</v>
      </c>
    </row>
    <row r="82" spans="1:5" ht="15" customHeight="1" x14ac:dyDescent="0.2">
      <c r="D82" s="13"/>
    </row>
    <row r="83" spans="1:5" ht="15" customHeight="1" x14ac:dyDescent="0.2">
      <c r="A83" s="216" t="s">
        <v>236</v>
      </c>
      <c r="B83" s="216"/>
      <c r="C83" s="216"/>
      <c r="D83" s="216"/>
      <c r="E83" s="216"/>
    </row>
    <row r="84" spans="1:5" ht="15" customHeight="1" x14ac:dyDescent="0.2">
      <c r="A84" s="216"/>
      <c r="B84" s="216"/>
      <c r="C84" s="216"/>
      <c r="D84" s="216"/>
      <c r="E84" s="216"/>
    </row>
    <row r="85" spans="1:5" ht="15" customHeight="1" x14ac:dyDescent="0.2">
      <c r="A85" s="217" t="s">
        <v>31</v>
      </c>
      <c r="B85" s="217"/>
      <c r="C85" s="217"/>
      <c r="D85" s="217"/>
      <c r="E85" s="217"/>
    </row>
    <row r="86" spans="1:5" ht="15" customHeight="1" x14ac:dyDescent="0.2">
      <c r="A86" s="217" t="s">
        <v>32</v>
      </c>
      <c r="B86" s="217"/>
      <c r="C86" s="217"/>
      <c r="D86" s="217"/>
      <c r="E86" s="217"/>
    </row>
    <row r="87" spans="1:5" ht="15" customHeight="1" x14ac:dyDescent="0.2">
      <c r="A87" s="218" t="s">
        <v>234</v>
      </c>
      <c r="B87" s="218"/>
      <c r="C87" s="218"/>
      <c r="D87" s="218"/>
      <c r="E87" s="218"/>
    </row>
    <row r="88" spans="1:5" ht="15" customHeight="1" x14ac:dyDescent="0.2">
      <c r="A88" s="218"/>
      <c r="B88" s="218"/>
      <c r="C88" s="218"/>
      <c r="D88" s="218"/>
      <c r="E88" s="218"/>
    </row>
    <row r="89" spans="1:5" ht="15" customHeight="1" x14ac:dyDescent="0.2">
      <c r="A89" s="219"/>
      <c r="B89" s="219"/>
      <c r="C89" s="219"/>
      <c r="D89" s="219"/>
      <c r="E89" s="219"/>
    </row>
    <row r="90" spans="1:5" ht="15" x14ac:dyDescent="0.2">
      <c r="A90" s="14"/>
      <c r="B90" s="104"/>
      <c r="C90" s="104"/>
      <c r="D90" s="105"/>
      <c r="E90" s="104"/>
    </row>
    <row r="91" spans="1:5" ht="15" customHeight="1" x14ac:dyDescent="0.2">
      <c r="A91" s="6" t="s">
        <v>25</v>
      </c>
      <c r="B91" s="86"/>
      <c r="C91" s="86"/>
      <c r="D91" s="106"/>
      <c r="E91" s="86"/>
    </row>
    <row r="92" spans="1:5" ht="15" x14ac:dyDescent="0.2">
      <c r="A92" s="6"/>
      <c r="B92" s="86"/>
      <c r="C92" s="86" t="s">
        <v>20</v>
      </c>
      <c r="D92" s="106" t="s">
        <v>20</v>
      </c>
      <c r="E92" s="86"/>
    </row>
    <row r="93" spans="1:5" ht="15" customHeight="1" x14ac:dyDescent="0.2">
      <c r="A93" s="184" t="s">
        <v>235</v>
      </c>
      <c r="B93" s="184"/>
      <c r="C93" s="188" t="s">
        <v>29</v>
      </c>
      <c r="D93" s="188"/>
      <c r="E93" s="86"/>
    </row>
    <row r="94" spans="1:5" ht="15" customHeight="1" x14ac:dyDescent="0.2">
      <c r="A94" s="188" t="s">
        <v>49</v>
      </c>
      <c r="B94" s="188"/>
      <c r="C94" s="188" t="s">
        <v>26</v>
      </c>
      <c r="D94" s="188"/>
      <c r="E94" s="86"/>
    </row>
    <row r="95" spans="1:5" ht="15" customHeight="1" x14ac:dyDescent="0.2">
      <c r="A95" s="6"/>
      <c r="B95" s="86"/>
      <c r="C95" s="86"/>
      <c r="D95" s="106"/>
      <c r="E95" s="86"/>
    </row>
    <row r="96" spans="1:5" ht="15" customHeight="1" x14ac:dyDescent="0.2">
      <c r="A96" s="184" t="s">
        <v>28</v>
      </c>
      <c r="B96" s="184"/>
      <c r="C96" s="188" t="s">
        <v>29</v>
      </c>
      <c r="D96" s="188"/>
      <c r="E96" s="86"/>
    </row>
    <row r="97" spans="1:5" ht="15" x14ac:dyDescent="0.2">
      <c r="A97" s="15" t="s">
        <v>27</v>
      </c>
      <c r="B97" s="86"/>
      <c r="C97" s="188" t="s">
        <v>26</v>
      </c>
      <c r="D97" s="188"/>
      <c r="E97" s="86"/>
    </row>
  </sheetData>
  <mergeCells count="15">
    <mergeCell ref="A1:E1"/>
    <mergeCell ref="A2:E2"/>
    <mergeCell ref="D3:E3"/>
    <mergeCell ref="A93:B93"/>
    <mergeCell ref="A96:B96"/>
    <mergeCell ref="C96:D96"/>
    <mergeCell ref="C97:D97"/>
    <mergeCell ref="A83:E84"/>
    <mergeCell ref="A85:E85"/>
    <mergeCell ref="A86:E86"/>
    <mergeCell ref="A87:E88"/>
    <mergeCell ref="A89:E89"/>
    <mergeCell ref="C93:D93"/>
    <mergeCell ref="A94:B94"/>
    <mergeCell ref="C94:D94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rowBreaks count="1" manualBreakCount="1">
    <brk id="82" max="4" man="1"/>
  </rowBreaks>
  <colBreaks count="1" manualBreakCount="1">
    <brk id="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view="pageBreakPreview" zoomScale="60" workbookViewId="0">
      <selection activeCell="F23" sqref="F23"/>
    </sheetView>
  </sheetViews>
  <sheetFormatPr defaultColWidth="9.140625" defaultRowHeight="15" x14ac:dyDescent="0.25"/>
  <cols>
    <col min="1" max="1" width="12.5703125" style="85" customWidth="1"/>
    <col min="2" max="2" width="14.5703125" style="85" customWidth="1"/>
    <col min="3" max="3" width="19.5703125" style="85" customWidth="1"/>
    <col min="4" max="4" width="14.42578125" style="85" customWidth="1"/>
    <col min="5" max="5" width="18.28515625" style="85" customWidth="1"/>
    <col min="6" max="6" width="16.28515625" style="85" customWidth="1"/>
    <col min="7" max="16384" width="9.140625" style="85"/>
  </cols>
  <sheetData>
    <row r="1" spans="1:19" s="57" customFormat="1" ht="35.25" customHeight="1" x14ac:dyDescent="0.3">
      <c r="A1" s="200" t="s">
        <v>237</v>
      </c>
      <c r="B1" s="200"/>
      <c r="C1" s="200"/>
      <c r="D1" s="200"/>
      <c r="E1" s="200"/>
      <c r="F1" s="200"/>
    </row>
    <row r="2" spans="1:19" s="57" customFormat="1" x14ac:dyDescent="0.25">
      <c r="A2" s="58"/>
      <c r="B2" s="58"/>
      <c r="C2" s="58"/>
      <c r="D2" s="58"/>
      <c r="E2" s="58"/>
      <c r="F2" s="58"/>
    </row>
    <row r="3" spans="1:19" s="57" customFormat="1" ht="19.5" customHeight="1" x14ac:dyDescent="0.25">
      <c r="A3" s="59" t="s">
        <v>238</v>
      </c>
      <c r="B3" s="59"/>
      <c r="C3" s="59"/>
      <c r="D3" s="59"/>
      <c r="E3" s="59"/>
      <c r="F3" s="60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</row>
    <row r="4" spans="1:19" s="57" customFormat="1" ht="19.5" customHeight="1" x14ac:dyDescent="0.25">
      <c r="A4" s="59"/>
      <c r="B4" s="59"/>
      <c r="C4" s="59"/>
      <c r="D4" s="59"/>
      <c r="E4" s="59"/>
      <c r="F4" s="60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</row>
    <row r="5" spans="1:19" s="57" customFormat="1" ht="36.75" customHeight="1" x14ac:dyDescent="0.25">
      <c r="A5" s="201" t="s">
        <v>161</v>
      </c>
      <c r="B5" s="201"/>
      <c r="C5" s="201"/>
      <c r="D5" s="201"/>
      <c r="E5" s="201"/>
      <c r="F5" s="201"/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  <c r="R5" s="62"/>
      <c r="S5" s="62"/>
    </row>
    <row r="6" spans="1:19" s="71" customFormat="1" ht="27.75" customHeight="1" x14ac:dyDescent="0.25">
      <c r="A6" s="110" t="s">
        <v>162</v>
      </c>
      <c r="B6" s="110">
        <v>4</v>
      </c>
      <c r="C6" s="110" t="s">
        <v>163</v>
      </c>
      <c r="D6" s="111">
        <v>2075</v>
      </c>
      <c r="E6" s="110" t="s">
        <v>164</v>
      </c>
      <c r="F6" s="111">
        <v>1247.7</v>
      </c>
      <c r="G6" s="62"/>
      <c r="H6" s="64"/>
      <c r="I6" s="65"/>
      <c r="J6" s="66"/>
      <c r="K6" s="67"/>
      <c r="L6" s="68"/>
      <c r="M6" s="68"/>
      <c r="N6" s="68"/>
      <c r="O6" s="68"/>
      <c r="P6" s="69"/>
      <c r="Q6" s="202"/>
      <c r="R6" s="203"/>
      <c r="S6" s="70"/>
    </row>
    <row r="7" spans="1:19" s="73" customFormat="1" ht="32.25" customHeight="1" x14ac:dyDescent="0.25">
      <c r="A7" s="110" t="s">
        <v>165</v>
      </c>
      <c r="B7" s="110">
        <v>3</v>
      </c>
      <c r="C7" s="110" t="s">
        <v>166</v>
      </c>
      <c r="D7" s="111">
        <v>729.8</v>
      </c>
      <c r="E7" s="110" t="s">
        <v>167</v>
      </c>
      <c r="F7" s="111">
        <v>831.8</v>
      </c>
      <c r="G7" s="62"/>
      <c r="H7" s="64"/>
      <c r="I7" s="65"/>
      <c r="J7" s="66"/>
      <c r="K7" s="67"/>
      <c r="L7" s="68"/>
      <c r="M7" s="68"/>
      <c r="N7" s="68"/>
      <c r="O7" s="68"/>
      <c r="P7" s="69"/>
      <c r="Q7" s="202"/>
      <c r="R7" s="204"/>
      <c r="S7" s="72"/>
    </row>
    <row r="8" spans="1:19" s="73" customFormat="1" ht="51" customHeight="1" x14ac:dyDescent="0.25">
      <c r="A8" s="110" t="s">
        <v>168</v>
      </c>
      <c r="B8" s="110">
        <v>36</v>
      </c>
      <c r="C8" s="110" t="s">
        <v>169</v>
      </c>
      <c r="D8" s="111">
        <v>265.10000000000002</v>
      </c>
      <c r="E8" s="110" t="s">
        <v>170</v>
      </c>
      <c r="F8" s="111">
        <v>626</v>
      </c>
      <c r="G8" s="62"/>
      <c r="H8" s="64"/>
      <c r="I8" s="65"/>
      <c r="J8" s="66"/>
      <c r="K8" s="67"/>
      <c r="L8" s="68"/>
      <c r="M8" s="68"/>
      <c r="N8" s="68"/>
      <c r="O8" s="68"/>
      <c r="P8" s="69"/>
      <c r="Q8" s="202"/>
      <c r="R8" s="203"/>
      <c r="S8" s="72"/>
    </row>
    <row r="9" spans="1:19" s="73" customFormat="1" ht="33.75" customHeight="1" x14ac:dyDescent="0.25">
      <c r="A9" s="63"/>
      <c r="B9" s="66"/>
      <c r="C9" s="63"/>
      <c r="D9" s="74"/>
      <c r="E9" s="66"/>
      <c r="F9" s="75"/>
      <c r="G9" s="62"/>
      <c r="H9" s="64"/>
      <c r="I9" s="65"/>
      <c r="J9" s="66"/>
      <c r="K9" s="67"/>
      <c r="L9" s="68"/>
      <c r="M9" s="68"/>
      <c r="N9" s="68"/>
      <c r="O9" s="68"/>
      <c r="P9" s="62"/>
      <c r="Q9" s="67"/>
      <c r="R9" s="76"/>
      <c r="S9" s="62"/>
    </row>
    <row r="10" spans="1:19" s="79" customFormat="1" ht="15" customHeight="1" thickBot="1" x14ac:dyDescent="0.3">
      <c r="A10" s="77"/>
      <c r="B10" s="77"/>
      <c r="C10" s="77"/>
      <c r="D10" s="77"/>
      <c r="E10" s="77"/>
      <c r="F10" s="78"/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57"/>
      <c r="R10" s="57"/>
      <c r="S10" s="57"/>
    </row>
    <row r="11" spans="1:19" s="79" customFormat="1" ht="30" customHeight="1" x14ac:dyDescent="0.25">
      <c r="A11" s="197" t="s">
        <v>171</v>
      </c>
      <c r="B11" s="198"/>
      <c r="C11" s="198"/>
      <c r="D11" s="198"/>
      <c r="E11" s="199"/>
      <c r="F11" s="80" t="s">
        <v>172</v>
      </c>
      <c r="G11" s="81"/>
      <c r="H11" s="81"/>
      <c r="I11" s="81"/>
      <c r="J11" s="81"/>
      <c r="K11" s="81"/>
      <c r="L11" s="81"/>
      <c r="M11" s="81"/>
      <c r="N11" s="81"/>
      <c r="O11" s="81"/>
      <c r="P11" s="81"/>
      <c r="Q11" s="81"/>
      <c r="R11" s="81"/>
      <c r="S11" s="81"/>
    </row>
    <row r="12" spans="1:19" s="91" customFormat="1" ht="30" customHeight="1" x14ac:dyDescent="0.25">
      <c r="A12" s="205" t="s">
        <v>173</v>
      </c>
      <c r="B12" s="206"/>
      <c r="C12" s="206"/>
      <c r="D12" s="206"/>
      <c r="E12" s="207"/>
      <c r="F12" s="89">
        <v>181672.64600000001</v>
      </c>
      <c r="G12" s="90"/>
    </row>
    <row r="13" spans="1:19" s="91" customFormat="1" ht="30" customHeight="1" x14ac:dyDescent="0.25">
      <c r="A13" s="205" t="s">
        <v>174</v>
      </c>
      <c r="B13" s="206"/>
      <c r="C13" s="206"/>
      <c r="D13" s="206"/>
      <c r="E13" s="207"/>
      <c r="F13" s="89">
        <v>126501.74</v>
      </c>
    </row>
    <row r="14" spans="1:19" s="91" customFormat="1" ht="30" customHeight="1" x14ac:dyDescent="0.25">
      <c r="A14" s="205" t="s">
        <v>175</v>
      </c>
      <c r="B14" s="206"/>
      <c r="C14" s="206"/>
      <c r="D14" s="206"/>
      <c r="E14" s="207"/>
      <c r="F14" s="92">
        <f>SUM(F15:F17)</f>
        <v>530513.67999999993</v>
      </c>
    </row>
    <row r="15" spans="1:19" s="79" customFormat="1" ht="28.5" customHeight="1" x14ac:dyDescent="0.25">
      <c r="A15" s="211" t="s">
        <v>176</v>
      </c>
      <c r="B15" s="212"/>
      <c r="C15" s="212"/>
      <c r="D15" s="212"/>
      <c r="E15" s="213"/>
      <c r="F15" s="88">
        <f>316603.26+800+8694.6</f>
        <v>326097.86</v>
      </c>
    </row>
    <row r="16" spans="1:19" s="79" customFormat="1" ht="24.75" customHeight="1" x14ac:dyDescent="0.25">
      <c r="A16" s="211" t="s">
        <v>177</v>
      </c>
      <c r="B16" s="212"/>
      <c r="C16" s="212"/>
      <c r="D16" s="212"/>
      <c r="E16" s="213"/>
      <c r="F16" s="88">
        <v>116957.82</v>
      </c>
    </row>
    <row r="17" spans="1:19" s="79" customFormat="1" ht="30" customHeight="1" x14ac:dyDescent="0.25">
      <c r="A17" s="211" t="s">
        <v>178</v>
      </c>
      <c r="B17" s="212"/>
      <c r="C17" s="212"/>
      <c r="D17" s="212"/>
      <c r="E17" s="213"/>
      <c r="F17" s="88">
        <f>87795-337</f>
        <v>87458</v>
      </c>
    </row>
    <row r="18" spans="1:19" s="91" customFormat="1" ht="30" customHeight="1" x14ac:dyDescent="0.25">
      <c r="A18" s="205" t="s">
        <v>179</v>
      </c>
      <c r="B18" s="206"/>
      <c r="C18" s="206"/>
      <c r="D18" s="206"/>
      <c r="E18" s="207"/>
      <c r="F18" s="92">
        <f>SUM(F19:F21)</f>
        <v>526590.66999999993</v>
      </c>
    </row>
    <row r="19" spans="1:19" s="79" customFormat="1" ht="30" customHeight="1" x14ac:dyDescent="0.25">
      <c r="A19" s="211" t="s">
        <v>176</v>
      </c>
      <c r="B19" s="212"/>
      <c r="C19" s="212"/>
      <c r="D19" s="212"/>
      <c r="E19" s="213"/>
      <c r="F19" s="88">
        <f>800+328270.6</f>
        <v>329070.59999999998</v>
      </c>
    </row>
    <row r="20" spans="1:19" s="79" customFormat="1" ht="30" customHeight="1" x14ac:dyDescent="0.25">
      <c r="A20" s="211" t="s">
        <v>177</v>
      </c>
      <c r="B20" s="212"/>
      <c r="C20" s="212"/>
      <c r="D20" s="212"/>
      <c r="E20" s="213"/>
      <c r="F20" s="88">
        <v>116957.82</v>
      </c>
    </row>
    <row r="21" spans="1:19" s="82" customFormat="1" ht="30" customHeight="1" x14ac:dyDescent="0.2">
      <c r="A21" s="211" t="s">
        <v>178</v>
      </c>
      <c r="B21" s="212"/>
      <c r="C21" s="212"/>
      <c r="D21" s="212"/>
      <c r="E21" s="213"/>
      <c r="F21" s="88">
        <v>80562.25</v>
      </c>
      <c r="G21" s="79"/>
      <c r="H21" s="79"/>
      <c r="I21" s="79"/>
      <c r="J21" s="79"/>
      <c r="K21" s="79"/>
      <c r="L21" s="79"/>
      <c r="M21" s="79"/>
      <c r="N21" s="79"/>
      <c r="O21" s="79"/>
      <c r="P21" s="79"/>
      <c r="Q21" s="79"/>
      <c r="R21" s="79"/>
      <c r="S21" s="79"/>
    </row>
    <row r="22" spans="1:19" s="93" customFormat="1" ht="30" customHeight="1" x14ac:dyDescent="0.25">
      <c r="A22" s="205" t="s">
        <v>180</v>
      </c>
      <c r="B22" s="206"/>
      <c r="C22" s="206"/>
      <c r="D22" s="206"/>
      <c r="E22" s="207"/>
      <c r="F22" s="92">
        <f>F12+F18</f>
        <v>708263.31599999988</v>
      </c>
      <c r="G22" s="91"/>
      <c r="H22" s="91"/>
      <c r="I22" s="91"/>
      <c r="J22" s="91"/>
      <c r="K22" s="91"/>
      <c r="L22" s="91"/>
      <c r="M22" s="91"/>
      <c r="N22" s="91"/>
      <c r="O22" s="91"/>
      <c r="P22" s="91"/>
      <c r="Q22" s="91"/>
      <c r="R22" s="91"/>
      <c r="S22" s="91"/>
    </row>
    <row r="23" spans="1:19" s="93" customFormat="1" ht="30" customHeight="1" x14ac:dyDescent="0.25">
      <c r="A23" s="205" t="s">
        <v>181</v>
      </c>
      <c r="B23" s="206"/>
      <c r="C23" s="206"/>
      <c r="D23" s="206"/>
      <c r="E23" s="207"/>
      <c r="F23" s="92">
        <f>Лист3!E85</f>
        <v>328492.40599999996</v>
      </c>
      <c r="G23" s="91"/>
      <c r="H23" s="91"/>
      <c r="I23" s="91"/>
      <c r="J23" s="91"/>
      <c r="K23" s="91"/>
      <c r="L23" s="91"/>
      <c r="M23" s="91"/>
      <c r="N23" s="91"/>
      <c r="O23" s="91"/>
      <c r="P23" s="91"/>
      <c r="Q23" s="91"/>
      <c r="R23" s="91"/>
      <c r="S23" s="91"/>
    </row>
    <row r="24" spans="1:19" s="93" customFormat="1" ht="30" customHeight="1" x14ac:dyDescent="0.25">
      <c r="A24" s="205" t="s">
        <v>182</v>
      </c>
      <c r="B24" s="206"/>
      <c r="C24" s="206"/>
      <c r="D24" s="206"/>
      <c r="E24" s="207"/>
      <c r="F24" s="92">
        <f>F22-F23</f>
        <v>379770.90999999992</v>
      </c>
      <c r="G24" s="91"/>
      <c r="H24" s="91"/>
      <c r="I24" s="91"/>
      <c r="J24" s="91"/>
      <c r="K24" s="91"/>
      <c r="L24" s="91"/>
      <c r="M24" s="91"/>
      <c r="N24" s="91"/>
      <c r="O24" s="91"/>
      <c r="P24" s="91"/>
      <c r="Q24" s="91"/>
      <c r="R24" s="91"/>
      <c r="S24" s="91"/>
    </row>
    <row r="25" spans="1:19" s="93" customFormat="1" ht="30" customHeight="1" x14ac:dyDescent="0.25">
      <c r="A25" s="205" t="s">
        <v>183</v>
      </c>
      <c r="B25" s="206"/>
      <c r="C25" s="206"/>
      <c r="D25" s="206"/>
      <c r="E25" s="207"/>
      <c r="F25" s="89">
        <f>F13+F14-F18</f>
        <v>130424.75</v>
      </c>
      <c r="G25" s="91"/>
      <c r="H25" s="91"/>
      <c r="I25" s="91"/>
      <c r="J25" s="91"/>
      <c r="K25" s="91"/>
      <c r="L25" s="91"/>
      <c r="M25" s="91"/>
      <c r="N25" s="91"/>
      <c r="O25" s="91"/>
      <c r="P25" s="91"/>
      <c r="Q25" s="91"/>
      <c r="R25" s="91"/>
      <c r="S25" s="91"/>
    </row>
    <row r="26" spans="1:19" s="82" customFormat="1" ht="11.45" customHeight="1" x14ac:dyDescent="0.25">
      <c r="A26" s="83"/>
      <c r="B26" s="83"/>
      <c r="C26" s="83"/>
      <c r="D26" s="83"/>
      <c r="E26" s="83"/>
      <c r="F26" s="83"/>
    </row>
    <row r="27" spans="1:19" s="84" customFormat="1" ht="42" customHeight="1" x14ac:dyDescent="0.2">
      <c r="A27" s="214" t="s">
        <v>184</v>
      </c>
      <c r="B27" s="214"/>
      <c r="C27" s="214"/>
      <c r="D27" s="214"/>
    </row>
    <row r="28" spans="1:19" s="57" customFormat="1" ht="21.75" customHeight="1" x14ac:dyDescent="0.25">
      <c r="A28" s="215" t="s">
        <v>185</v>
      </c>
      <c r="B28" s="215"/>
      <c r="C28" s="215"/>
      <c r="D28" s="215"/>
    </row>
    <row r="29" spans="1:19" s="57" customFormat="1" ht="22.5" customHeight="1" x14ac:dyDescent="0.25">
      <c r="A29" s="214" t="s">
        <v>42</v>
      </c>
      <c r="B29" s="214"/>
      <c r="C29" s="214"/>
      <c r="D29" s="214"/>
    </row>
    <row r="30" spans="1:19" s="57" customFormat="1" ht="22.5" customHeight="1" x14ac:dyDescent="0.25">
      <c r="A30" s="214" t="s">
        <v>43</v>
      </c>
      <c r="B30" s="214"/>
      <c r="C30" s="214"/>
      <c r="D30" s="58"/>
    </row>
  </sheetData>
  <mergeCells count="24">
    <mergeCell ref="A11:E11"/>
    <mergeCell ref="A1:F1"/>
    <mergeCell ref="A5:F5"/>
    <mergeCell ref="Q6:R6"/>
    <mergeCell ref="Q7:R7"/>
    <mergeCell ref="Q8:R8"/>
    <mergeCell ref="A22:E22"/>
    <mergeCell ref="A12:E12"/>
    <mergeCell ref="A13:E13"/>
    <mergeCell ref="A14:E14"/>
    <mergeCell ref="A15:E15"/>
    <mergeCell ref="A16:E16"/>
    <mergeCell ref="A17:E17"/>
    <mergeCell ref="A18:E18"/>
    <mergeCell ref="A19:E19"/>
    <mergeCell ref="A20:E20"/>
    <mergeCell ref="A21:E21"/>
    <mergeCell ref="A30:C30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"/>
  <sheetViews>
    <sheetView view="pageBreakPreview" topLeftCell="A31" zoomScale="60" workbookViewId="0">
      <selection activeCell="E48" sqref="E48"/>
    </sheetView>
  </sheetViews>
  <sheetFormatPr defaultRowHeight="15" x14ac:dyDescent="0.25"/>
  <cols>
    <col min="1" max="1" width="51.28515625" style="87" customWidth="1"/>
    <col min="2" max="2" width="13.85546875" style="128" customWidth="1"/>
    <col min="3" max="3" width="14.5703125" style="128" customWidth="1"/>
    <col min="4" max="4" width="17.5703125" style="128" customWidth="1"/>
    <col min="5" max="5" width="14.7109375" style="128" customWidth="1"/>
    <col min="6" max="255" width="9.140625" style="87"/>
    <col min="256" max="256" width="8.7109375" style="87" customWidth="1"/>
    <col min="257" max="257" width="31.5703125" style="87" customWidth="1"/>
    <col min="258" max="258" width="13.85546875" style="87" customWidth="1"/>
    <col min="259" max="259" width="19.140625" style="87" customWidth="1"/>
    <col min="260" max="260" width="17.5703125" style="87" customWidth="1"/>
    <col min="261" max="261" width="14.7109375" style="87" customWidth="1"/>
    <col min="262" max="511" width="9.140625" style="87"/>
    <col min="512" max="512" width="8.7109375" style="87" customWidth="1"/>
    <col min="513" max="513" width="31.5703125" style="87" customWidth="1"/>
    <col min="514" max="514" width="13.85546875" style="87" customWidth="1"/>
    <col min="515" max="515" width="19.140625" style="87" customWidth="1"/>
    <col min="516" max="516" width="17.5703125" style="87" customWidth="1"/>
    <col min="517" max="517" width="14.7109375" style="87" customWidth="1"/>
    <col min="518" max="767" width="9.140625" style="87"/>
    <col min="768" max="768" width="8.7109375" style="87" customWidth="1"/>
    <col min="769" max="769" width="31.5703125" style="87" customWidth="1"/>
    <col min="770" max="770" width="13.85546875" style="87" customWidth="1"/>
    <col min="771" max="771" width="19.140625" style="87" customWidth="1"/>
    <col min="772" max="772" width="17.5703125" style="87" customWidth="1"/>
    <col min="773" max="773" width="14.7109375" style="87" customWidth="1"/>
    <col min="774" max="1023" width="9.140625" style="87"/>
    <col min="1024" max="1024" width="8.7109375" style="87" customWidth="1"/>
    <col min="1025" max="1025" width="31.5703125" style="87" customWidth="1"/>
    <col min="1026" max="1026" width="13.85546875" style="87" customWidth="1"/>
    <col min="1027" max="1027" width="19.140625" style="87" customWidth="1"/>
    <col min="1028" max="1028" width="17.5703125" style="87" customWidth="1"/>
    <col min="1029" max="1029" width="14.7109375" style="87" customWidth="1"/>
    <col min="1030" max="1279" width="9.140625" style="87"/>
    <col min="1280" max="1280" width="8.7109375" style="87" customWidth="1"/>
    <col min="1281" max="1281" width="31.5703125" style="87" customWidth="1"/>
    <col min="1282" max="1282" width="13.85546875" style="87" customWidth="1"/>
    <col min="1283" max="1283" width="19.140625" style="87" customWidth="1"/>
    <col min="1284" max="1284" width="17.5703125" style="87" customWidth="1"/>
    <col min="1285" max="1285" width="14.7109375" style="87" customWidth="1"/>
    <col min="1286" max="1535" width="9.140625" style="87"/>
    <col min="1536" max="1536" width="8.7109375" style="87" customWidth="1"/>
    <col min="1537" max="1537" width="31.5703125" style="87" customWidth="1"/>
    <col min="1538" max="1538" width="13.85546875" style="87" customWidth="1"/>
    <col min="1539" max="1539" width="19.140625" style="87" customWidth="1"/>
    <col min="1540" max="1540" width="17.5703125" style="87" customWidth="1"/>
    <col min="1541" max="1541" width="14.7109375" style="87" customWidth="1"/>
    <col min="1542" max="1791" width="9.140625" style="87"/>
    <col min="1792" max="1792" width="8.7109375" style="87" customWidth="1"/>
    <col min="1793" max="1793" width="31.5703125" style="87" customWidth="1"/>
    <col min="1794" max="1794" width="13.85546875" style="87" customWidth="1"/>
    <col min="1795" max="1795" width="19.140625" style="87" customWidth="1"/>
    <col min="1796" max="1796" width="17.5703125" style="87" customWidth="1"/>
    <col min="1797" max="1797" width="14.7109375" style="87" customWidth="1"/>
    <col min="1798" max="2047" width="9.140625" style="87"/>
    <col min="2048" max="2048" width="8.7109375" style="87" customWidth="1"/>
    <col min="2049" max="2049" width="31.5703125" style="87" customWidth="1"/>
    <col min="2050" max="2050" width="13.85546875" style="87" customWidth="1"/>
    <col min="2051" max="2051" width="19.140625" style="87" customWidth="1"/>
    <col min="2052" max="2052" width="17.5703125" style="87" customWidth="1"/>
    <col min="2053" max="2053" width="14.7109375" style="87" customWidth="1"/>
    <col min="2054" max="2303" width="9.140625" style="87"/>
    <col min="2304" max="2304" width="8.7109375" style="87" customWidth="1"/>
    <col min="2305" max="2305" width="31.5703125" style="87" customWidth="1"/>
    <col min="2306" max="2306" width="13.85546875" style="87" customWidth="1"/>
    <col min="2307" max="2307" width="19.140625" style="87" customWidth="1"/>
    <col min="2308" max="2308" width="17.5703125" style="87" customWidth="1"/>
    <col min="2309" max="2309" width="14.7109375" style="87" customWidth="1"/>
    <col min="2310" max="2559" width="9.140625" style="87"/>
    <col min="2560" max="2560" width="8.7109375" style="87" customWidth="1"/>
    <col min="2561" max="2561" width="31.5703125" style="87" customWidth="1"/>
    <col min="2562" max="2562" width="13.85546875" style="87" customWidth="1"/>
    <col min="2563" max="2563" width="19.140625" style="87" customWidth="1"/>
    <col min="2564" max="2564" width="17.5703125" style="87" customWidth="1"/>
    <col min="2565" max="2565" width="14.7109375" style="87" customWidth="1"/>
    <col min="2566" max="2815" width="9.140625" style="87"/>
    <col min="2816" max="2816" width="8.7109375" style="87" customWidth="1"/>
    <col min="2817" max="2817" width="31.5703125" style="87" customWidth="1"/>
    <col min="2818" max="2818" width="13.85546875" style="87" customWidth="1"/>
    <col min="2819" max="2819" width="19.140625" style="87" customWidth="1"/>
    <col min="2820" max="2820" width="17.5703125" style="87" customWidth="1"/>
    <col min="2821" max="2821" width="14.7109375" style="87" customWidth="1"/>
    <col min="2822" max="3071" width="9.140625" style="87"/>
    <col min="3072" max="3072" width="8.7109375" style="87" customWidth="1"/>
    <col min="3073" max="3073" width="31.5703125" style="87" customWidth="1"/>
    <col min="3074" max="3074" width="13.85546875" style="87" customWidth="1"/>
    <col min="3075" max="3075" width="19.140625" style="87" customWidth="1"/>
    <col min="3076" max="3076" width="17.5703125" style="87" customWidth="1"/>
    <col min="3077" max="3077" width="14.7109375" style="87" customWidth="1"/>
    <col min="3078" max="3327" width="9.140625" style="87"/>
    <col min="3328" max="3328" width="8.7109375" style="87" customWidth="1"/>
    <col min="3329" max="3329" width="31.5703125" style="87" customWidth="1"/>
    <col min="3330" max="3330" width="13.85546875" style="87" customWidth="1"/>
    <col min="3331" max="3331" width="19.140625" style="87" customWidth="1"/>
    <col min="3332" max="3332" width="17.5703125" style="87" customWidth="1"/>
    <col min="3333" max="3333" width="14.7109375" style="87" customWidth="1"/>
    <col min="3334" max="3583" width="9.140625" style="87"/>
    <col min="3584" max="3584" width="8.7109375" style="87" customWidth="1"/>
    <col min="3585" max="3585" width="31.5703125" style="87" customWidth="1"/>
    <col min="3586" max="3586" width="13.85546875" style="87" customWidth="1"/>
    <col min="3587" max="3587" width="19.140625" style="87" customWidth="1"/>
    <col min="3588" max="3588" width="17.5703125" style="87" customWidth="1"/>
    <col min="3589" max="3589" width="14.7109375" style="87" customWidth="1"/>
    <col min="3590" max="3839" width="9.140625" style="87"/>
    <col min="3840" max="3840" width="8.7109375" style="87" customWidth="1"/>
    <col min="3841" max="3841" width="31.5703125" style="87" customWidth="1"/>
    <col min="3842" max="3842" width="13.85546875" style="87" customWidth="1"/>
    <col min="3843" max="3843" width="19.140625" style="87" customWidth="1"/>
    <col min="3844" max="3844" width="17.5703125" style="87" customWidth="1"/>
    <col min="3845" max="3845" width="14.7109375" style="87" customWidth="1"/>
    <col min="3846" max="4095" width="9.140625" style="87"/>
    <col min="4096" max="4096" width="8.7109375" style="87" customWidth="1"/>
    <col min="4097" max="4097" width="31.5703125" style="87" customWidth="1"/>
    <col min="4098" max="4098" width="13.85546875" style="87" customWidth="1"/>
    <col min="4099" max="4099" width="19.140625" style="87" customWidth="1"/>
    <col min="4100" max="4100" width="17.5703125" style="87" customWidth="1"/>
    <col min="4101" max="4101" width="14.7109375" style="87" customWidth="1"/>
    <col min="4102" max="4351" width="9.140625" style="87"/>
    <col min="4352" max="4352" width="8.7109375" style="87" customWidth="1"/>
    <col min="4353" max="4353" width="31.5703125" style="87" customWidth="1"/>
    <col min="4354" max="4354" width="13.85546875" style="87" customWidth="1"/>
    <col min="4355" max="4355" width="19.140625" style="87" customWidth="1"/>
    <col min="4356" max="4356" width="17.5703125" style="87" customWidth="1"/>
    <col min="4357" max="4357" width="14.7109375" style="87" customWidth="1"/>
    <col min="4358" max="4607" width="9.140625" style="87"/>
    <col min="4608" max="4608" width="8.7109375" style="87" customWidth="1"/>
    <col min="4609" max="4609" width="31.5703125" style="87" customWidth="1"/>
    <col min="4610" max="4610" width="13.85546875" style="87" customWidth="1"/>
    <col min="4611" max="4611" width="19.140625" style="87" customWidth="1"/>
    <col min="4612" max="4612" width="17.5703125" style="87" customWidth="1"/>
    <col min="4613" max="4613" width="14.7109375" style="87" customWidth="1"/>
    <col min="4614" max="4863" width="9.140625" style="87"/>
    <col min="4864" max="4864" width="8.7109375" style="87" customWidth="1"/>
    <col min="4865" max="4865" width="31.5703125" style="87" customWidth="1"/>
    <col min="4866" max="4866" width="13.85546875" style="87" customWidth="1"/>
    <col min="4867" max="4867" width="19.140625" style="87" customWidth="1"/>
    <col min="4868" max="4868" width="17.5703125" style="87" customWidth="1"/>
    <col min="4869" max="4869" width="14.7109375" style="87" customWidth="1"/>
    <col min="4870" max="5119" width="9.140625" style="87"/>
    <col min="5120" max="5120" width="8.7109375" style="87" customWidth="1"/>
    <col min="5121" max="5121" width="31.5703125" style="87" customWidth="1"/>
    <col min="5122" max="5122" width="13.85546875" style="87" customWidth="1"/>
    <col min="5123" max="5123" width="19.140625" style="87" customWidth="1"/>
    <col min="5124" max="5124" width="17.5703125" style="87" customWidth="1"/>
    <col min="5125" max="5125" width="14.7109375" style="87" customWidth="1"/>
    <col min="5126" max="5375" width="9.140625" style="87"/>
    <col min="5376" max="5376" width="8.7109375" style="87" customWidth="1"/>
    <col min="5377" max="5377" width="31.5703125" style="87" customWidth="1"/>
    <col min="5378" max="5378" width="13.85546875" style="87" customWidth="1"/>
    <col min="5379" max="5379" width="19.140625" style="87" customWidth="1"/>
    <col min="5380" max="5380" width="17.5703125" style="87" customWidth="1"/>
    <col min="5381" max="5381" width="14.7109375" style="87" customWidth="1"/>
    <col min="5382" max="5631" width="9.140625" style="87"/>
    <col min="5632" max="5632" width="8.7109375" style="87" customWidth="1"/>
    <col min="5633" max="5633" width="31.5703125" style="87" customWidth="1"/>
    <col min="5634" max="5634" width="13.85546875" style="87" customWidth="1"/>
    <col min="5635" max="5635" width="19.140625" style="87" customWidth="1"/>
    <col min="5636" max="5636" width="17.5703125" style="87" customWidth="1"/>
    <col min="5637" max="5637" width="14.7109375" style="87" customWidth="1"/>
    <col min="5638" max="5887" width="9.140625" style="87"/>
    <col min="5888" max="5888" width="8.7109375" style="87" customWidth="1"/>
    <col min="5889" max="5889" width="31.5703125" style="87" customWidth="1"/>
    <col min="5890" max="5890" width="13.85546875" style="87" customWidth="1"/>
    <col min="5891" max="5891" width="19.140625" style="87" customWidth="1"/>
    <col min="5892" max="5892" width="17.5703125" style="87" customWidth="1"/>
    <col min="5893" max="5893" width="14.7109375" style="87" customWidth="1"/>
    <col min="5894" max="6143" width="9.140625" style="87"/>
    <col min="6144" max="6144" width="8.7109375" style="87" customWidth="1"/>
    <col min="6145" max="6145" width="31.5703125" style="87" customWidth="1"/>
    <col min="6146" max="6146" width="13.85546875" style="87" customWidth="1"/>
    <col min="6147" max="6147" width="19.140625" style="87" customWidth="1"/>
    <col min="6148" max="6148" width="17.5703125" style="87" customWidth="1"/>
    <col min="6149" max="6149" width="14.7109375" style="87" customWidth="1"/>
    <col min="6150" max="6399" width="9.140625" style="87"/>
    <col min="6400" max="6400" width="8.7109375" style="87" customWidth="1"/>
    <col min="6401" max="6401" width="31.5703125" style="87" customWidth="1"/>
    <col min="6402" max="6402" width="13.85546875" style="87" customWidth="1"/>
    <col min="6403" max="6403" width="19.140625" style="87" customWidth="1"/>
    <col min="6404" max="6404" width="17.5703125" style="87" customWidth="1"/>
    <col min="6405" max="6405" width="14.7109375" style="87" customWidth="1"/>
    <col min="6406" max="6655" width="9.140625" style="87"/>
    <col min="6656" max="6656" width="8.7109375" style="87" customWidth="1"/>
    <col min="6657" max="6657" width="31.5703125" style="87" customWidth="1"/>
    <col min="6658" max="6658" width="13.85546875" style="87" customWidth="1"/>
    <col min="6659" max="6659" width="19.140625" style="87" customWidth="1"/>
    <col min="6660" max="6660" width="17.5703125" style="87" customWidth="1"/>
    <col min="6661" max="6661" width="14.7109375" style="87" customWidth="1"/>
    <col min="6662" max="6911" width="9.140625" style="87"/>
    <col min="6912" max="6912" width="8.7109375" style="87" customWidth="1"/>
    <col min="6913" max="6913" width="31.5703125" style="87" customWidth="1"/>
    <col min="6914" max="6914" width="13.85546875" style="87" customWidth="1"/>
    <col min="6915" max="6915" width="19.140625" style="87" customWidth="1"/>
    <col min="6916" max="6916" width="17.5703125" style="87" customWidth="1"/>
    <col min="6917" max="6917" width="14.7109375" style="87" customWidth="1"/>
    <col min="6918" max="7167" width="9.140625" style="87"/>
    <col min="7168" max="7168" width="8.7109375" style="87" customWidth="1"/>
    <col min="7169" max="7169" width="31.5703125" style="87" customWidth="1"/>
    <col min="7170" max="7170" width="13.85546875" style="87" customWidth="1"/>
    <col min="7171" max="7171" width="19.140625" style="87" customWidth="1"/>
    <col min="7172" max="7172" width="17.5703125" style="87" customWidth="1"/>
    <col min="7173" max="7173" width="14.7109375" style="87" customWidth="1"/>
    <col min="7174" max="7423" width="9.140625" style="87"/>
    <col min="7424" max="7424" width="8.7109375" style="87" customWidth="1"/>
    <col min="7425" max="7425" width="31.5703125" style="87" customWidth="1"/>
    <col min="7426" max="7426" width="13.85546875" style="87" customWidth="1"/>
    <col min="7427" max="7427" width="19.140625" style="87" customWidth="1"/>
    <col min="7428" max="7428" width="17.5703125" style="87" customWidth="1"/>
    <col min="7429" max="7429" width="14.7109375" style="87" customWidth="1"/>
    <col min="7430" max="7679" width="9.140625" style="87"/>
    <col min="7680" max="7680" width="8.7109375" style="87" customWidth="1"/>
    <col min="7681" max="7681" width="31.5703125" style="87" customWidth="1"/>
    <col min="7682" max="7682" width="13.85546875" style="87" customWidth="1"/>
    <col min="7683" max="7683" width="19.140625" style="87" customWidth="1"/>
    <col min="7684" max="7684" width="17.5703125" style="87" customWidth="1"/>
    <col min="7685" max="7685" width="14.7109375" style="87" customWidth="1"/>
    <col min="7686" max="7935" width="9.140625" style="87"/>
    <col min="7936" max="7936" width="8.7109375" style="87" customWidth="1"/>
    <col min="7937" max="7937" width="31.5703125" style="87" customWidth="1"/>
    <col min="7938" max="7938" width="13.85546875" style="87" customWidth="1"/>
    <col min="7939" max="7939" width="19.140625" style="87" customWidth="1"/>
    <col min="7940" max="7940" width="17.5703125" style="87" customWidth="1"/>
    <col min="7941" max="7941" width="14.7109375" style="87" customWidth="1"/>
    <col min="7942" max="8191" width="9.140625" style="87"/>
    <col min="8192" max="8192" width="8.7109375" style="87" customWidth="1"/>
    <col min="8193" max="8193" width="31.5703125" style="87" customWidth="1"/>
    <col min="8194" max="8194" width="13.85546875" style="87" customWidth="1"/>
    <col min="8195" max="8195" width="19.140625" style="87" customWidth="1"/>
    <col min="8196" max="8196" width="17.5703125" style="87" customWidth="1"/>
    <col min="8197" max="8197" width="14.7109375" style="87" customWidth="1"/>
    <col min="8198" max="8447" width="9.140625" style="87"/>
    <col min="8448" max="8448" width="8.7109375" style="87" customWidth="1"/>
    <col min="8449" max="8449" width="31.5703125" style="87" customWidth="1"/>
    <col min="8450" max="8450" width="13.85546875" style="87" customWidth="1"/>
    <col min="8451" max="8451" width="19.140625" style="87" customWidth="1"/>
    <col min="8452" max="8452" width="17.5703125" style="87" customWidth="1"/>
    <col min="8453" max="8453" width="14.7109375" style="87" customWidth="1"/>
    <col min="8454" max="8703" width="9.140625" style="87"/>
    <col min="8704" max="8704" width="8.7109375" style="87" customWidth="1"/>
    <col min="8705" max="8705" width="31.5703125" style="87" customWidth="1"/>
    <col min="8706" max="8706" width="13.85546875" style="87" customWidth="1"/>
    <col min="8707" max="8707" width="19.140625" style="87" customWidth="1"/>
    <col min="8708" max="8708" width="17.5703125" style="87" customWidth="1"/>
    <col min="8709" max="8709" width="14.7109375" style="87" customWidth="1"/>
    <col min="8710" max="8959" width="9.140625" style="87"/>
    <col min="8960" max="8960" width="8.7109375" style="87" customWidth="1"/>
    <col min="8961" max="8961" width="31.5703125" style="87" customWidth="1"/>
    <col min="8962" max="8962" width="13.85546875" style="87" customWidth="1"/>
    <col min="8963" max="8963" width="19.140625" style="87" customWidth="1"/>
    <col min="8964" max="8964" width="17.5703125" style="87" customWidth="1"/>
    <col min="8965" max="8965" width="14.7109375" style="87" customWidth="1"/>
    <col min="8966" max="9215" width="9.140625" style="87"/>
    <col min="9216" max="9216" width="8.7109375" style="87" customWidth="1"/>
    <col min="9217" max="9217" width="31.5703125" style="87" customWidth="1"/>
    <col min="9218" max="9218" width="13.85546875" style="87" customWidth="1"/>
    <col min="9219" max="9219" width="19.140625" style="87" customWidth="1"/>
    <col min="9220" max="9220" width="17.5703125" style="87" customWidth="1"/>
    <col min="9221" max="9221" width="14.7109375" style="87" customWidth="1"/>
    <col min="9222" max="9471" width="9.140625" style="87"/>
    <col min="9472" max="9472" width="8.7109375" style="87" customWidth="1"/>
    <col min="9473" max="9473" width="31.5703125" style="87" customWidth="1"/>
    <col min="9474" max="9474" width="13.85546875" style="87" customWidth="1"/>
    <col min="9475" max="9475" width="19.140625" style="87" customWidth="1"/>
    <col min="9476" max="9476" width="17.5703125" style="87" customWidth="1"/>
    <col min="9477" max="9477" width="14.7109375" style="87" customWidth="1"/>
    <col min="9478" max="9727" width="9.140625" style="87"/>
    <col min="9728" max="9728" width="8.7109375" style="87" customWidth="1"/>
    <col min="9729" max="9729" width="31.5703125" style="87" customWidth="1"/>
    <col min="9730" max="9730" width="13.85546875" style="87" customWidth="1"/>
    <col min="9731" max="9731" width="19.140625" style="87" customWidth="1"/>
    <col min="9732" max="9732" width="17.5703125" style="87" customWidth="1"/>
    <col min="9733" max="9733" width="14.7109375" style="87" customWidth="1"/>
    <col min="9734" max="9983" width="9.140625" style="87"/>
    <col min="9984" max="9984" width="8.7109375" style="87" customWidth="1"/>
    <col min="9985" max="9985" width="31.5703125" style="87" customWidth="1"/>
    <col min="9986" max="9986" width="13.85546875" style="87" customWidth="1"/>
    <col min="9987" max="9987" width="19.140625" style="87" customWidth="1"/>
    <col min="9988" max="9988" width="17.5703125" style="87" customWidth="1"/>
    <col min="9989" max="9989" width="14.7109375" style="87" customWidth="1"/>
    <col min="9990" max="10239" width="9.140625" style="87"/>
    <col min="10240" max="10240" width="8.7109375" style="87" customWidth="1"/>
    <col min="10241" max="10241" width="31.5703125" style="87" customWidth="1"/>
    <col min="10242" max="10242" width="13.85546875" style="87" customWidth="1"/>
    <col min="10243" max="10243" width="19.140625" style="87" customWidth="1"/>
    <col min="10244" max="10244" width="17.5703125" style="87" customWidth="1"/>
    <col min="10245" max="10245" width="14.7109375" style="87" customWidth="1"/>
    <col min="10246" max="10495" width="9.140625" style="87"/>
    <col min="10496" max="10496" width="8.7109375" style="87" customWidth="1"/>
    <col min="10497" max="10497" width="31.5703125" style="87" customWidth="1"/>
    <col min="10498" max="10498" width="13.85546875" style="87" customWidth="1"/>
    <col min="10499" max="10499" width="19.140625" style="87" customWidth="1"/>
    <col min="10500" max="10500" width="17.5703125" style="87" customWidth="1"/>
    <col min="10501" max="10501" width="14.7109375" style="87" customWidth="1"/>
    <col min="10502" max="10751" width="9.140625" style="87"/>
    <col min="10752" max="10752" width="8.7109375" style="87" customWidth="1"/>
    <col min="10753" max="10753" width="31.5703125" style="87" customWidth="1"/>
    <col min="10754" max="10754" width="13.85546875" style="87" customWidth="1"/>
    <col min="10755" max="10755" width="19.140625" style="87" customWidth="1"/>
    <col min="10756" max="10756" width="17.5703125" style="87" customWidth="1"/>
    <col min="10757" max="10757" width="14.7109375" style="87" customWidth="1"/>
    <col min="10758" max="11007" width="9.140625" style="87"/>
    <col min="11008" max="11008" width="8.7109375" style="87" customWidth="1"/>
    <col min="11009" max="11009" width="31.5703125" style="87" customWidth="1"/>
    <col min="11010" max="11010" width="13.85546875" style="87" customWidth="1"/>
    <col min="11011" max="11011" width="19.140625" style="87" customWidth="1"/>
    <col min="11012" max="11012" width="17.5703125" style="87" customWidth="1"/>
    <col min="11013" max="11013" width="14.7109375" style="87" customWidth="1"/>
    <col min="11014" max="11263" width="9.140625" style="87"/>
    <col min="11264" max="11264" width="8.7109375" style="87" customWidth="1"/>
    <col min="11265" max="11265" width="31.5703125" style="87" customWidth="1"/>
    <col min="11266" max="11266" width="13.85546875" style="87" customWidth="1"/>
    <col min="11267" max="11267" width="19.140625" style="87" customWidth="1"/>
    <col min="11268" max="11268" width="17.5703125" style="87" customWidth="1"/>
    <col min="11269" max="11269" width="14.7109375" style="87" customWidth="1"/>
    <col min="11270" max="11519" width="9.140625" style="87"/>
    <col min="11520" max="11520" width="8.7109375" style="87" customWidth="1"/>
    <col min="11521" max="11521" width="31.5703125" style="87" customWidth="1"/>
    <col min="11522" max="11522" width="13.85546875" style="87" customWidth="1"/>
    <col min="11523" max="11523" width="19.140625" style="87" customWidth="1"/>
    <col min="11524" max="11524" width="17.5703125" style="87" customWidth="1"/>
    <col min="11525" max="11525" width="14.7109375" style="87" customWidth="1"/>
    <col min="11526" max="11775" width="9.140625" style="87"/>
    <col min="11776" max="11776" width="8.7109375" style="87" customWidth="1"/>
    <col min="11777" max="11777" width="31.5703125" style="87" customWidth="1"/>
    <col min="11778" max="11778" width="13.85546875" style="87" customWidth="1"/>
    <col min="11779" max="11779" width="19.140625" style="87" customWidth="1"/>
    <col min="11780" max="11780" width="17.5703125" style="87" customWidth="1"/>
    <col min="11781" max="11781" width="14.7109375" style="87" customWidth="1"/>
    <col min="11782" max="12031" width="9.140625" style="87"/>
    <col min="12032" max="12032" width="8.7109375" style="87" customWidth="1"/>
    <col min="12033" max="12033" width="31.5703125" style="87" customWidth="1"/>
    <col min="12034" max="12034" width="13.85546875" style="87" customWidth="1"/>
    <col min="12035" max="12035" width="19.140625" style="87" customWidth="1"/>
    <col min="12036" max="12036" width="17.5703125" style="87" customWidth="1"/>
    <col min="12037" max="12037" width="14.7109375" style="87" customWidth="1"/>
    <col min="12038" max="12287" width="9.140625" style="87"/>
    <col min="12288" max="12288" width="8.7109375" style="87" customWidth="1"/>
    <col min="12289" max="12289" width="31.5703125" style="87" customWidth="1"/>
    <col min="12290" max="12290" width="13.85546875" style="87" customWidth="1"/>
    <col min="12291" max="12291" width="19.140625" style="87" customWidth="1"/>
    <col min="12292" max="12292" width="17.5703125" style="87" customWidth="1"/>
    <col min="12293" max="12293" width="14.7109375" style="87" customWidth="1"/>
    <col min="12294" max="12543" width="9.140625" style="87"/>
    <col min="12544" max="12544" width="8.7109375" style="87" customWidth="1"/>
    <col min="12545" max="12545" width="31.5703125" style="87" customWidth="1"/>
    <col min="12546" max="12546" width="13.85546875" style="87" customWidth="1"/>
    <col min="12547" max="12547" width="19.140625" style="87" customWidth="1"/>
    <col min="12548" max="12548" width="17.5703125" style="87" customWidth="1"/>
    <col min="12549" max="12549" width="14.7109375" style="87" customWidth="1"/>
    <col min="12550" max="12799" width="9.140625" style="87"/>
    <col min="12800" max="12800" width="8.7109375" style="87" customWidth="1"/>
    <col min="12801" max="12801" width="31.5703125" style="87" customWidth="1"/>
    <col min="12802" max="12802" width="13.85546875" style="87" customWidth="1"/>
    <col min="12803" max="12803" width="19.140625" style="87" customWidth="1"/>
    <col min="12804" max="12804" width="17.5703125" style="87" customWidth="1"/>
    <col min="12805" max="12805" width="14.7109375" style="87" customWidth="1"/>
    <col min="12806" max="13055" width="9.140625" style="87"/>
    <col min="13056" max="13056" width="8.7109375" style="87" customWidth="1"/>
    <col min="13057" max="13057" width="31.5703125" style="87" customWidth="1"/>
    <col min="13058" max="13058" width="13.85546875" style="87" customWidth="1"/>
    <col min="13059" max="13059" width="19.140625" style="87" customWidth="1"/>
    <col min="13060" max="13060" width="17.5703125" style="87" customWidth="1"/>
    <col min="13061" max="13061" width="14.7109375" style="87" customWidth="1"/>
    <col min="13062" max="13311" width="9.140625" style="87"/>
    <col min="13312" max="13312" width="8.7109375" style="87" customWidth="1"/>
    <col min="13313" max="13313" width="31.5703125" style="87" customWidth="1"/>
    <col min="13314" max="13314" width="13.85546875" style="87" customWidth="1"/>
    <col min="13315" max="13315" width="19.140625" style="87" customWidth="1"/>
    <col min="13316" max="13316" width="17.5703125" style="87" customWidth="1"/>
    <col min="13317" max="13317" width="14.7109375" style="87" customWidth="1"/>
    <col min="13318" max="13567" width="9.140625" style="87"/>
    <col min="13568" max="13568" width="8.7109375" style="87" customWidth="1"/>
    <col min="13569" max="13569" width="31.5703125" style="87" customWidth="1"/>
    <col min="13570" max="13570" width="13.85546875" style="87" customWidth="1"/>
    <col min="13571" max="13571" width="19.140625" style="87" customWidth="1"/>
    <col min="13572" max="13572" width="17.5703125" style="87" customWidth="1"/>
    <col min="13573" max="13573" width="14.7109375" style="87" customWidth="1"/>
    <col min="13574" max="13823" width="9.140625" style="87"/>
    <col min="13824" max="13824" width="8.7109375" style="87" customWidth="1"/>
    <col min="13825" max="13825" width="31.5703125" style="87" customWidth="1"/>
    <col min="13826" max="13826" width="13.85546875" style="87" customWidth="1"/>
    <col min="13827" max="13827" width="19.140625" style="87" customWidth="1"/>
    <col min="13828" max="13828" width="17.5703125" style="87" customWidth="1"/>
    <col min="13829" max="13829" width="14.7109375" style="87" customWidth="1"/>
    <col min="13830" max="14079" width="9.140625" style="87"/>
    <col min="14080" max="14080" width="8.7109375" style="87" customWidth="1"/>
    <col min="14081" max="14081" width="31.5703125" style="87" customWidth="1"/>
    <col min="14082" max="14082" width="13.85546875" style="87" customWidth="1"/>
    <col min="14083" max="14083" width="19.140625" style="87" customWidth="1"/>
    <col min="14084" max="14084" width="17.5703125" style="87" customWidth="1"/>
    <col min="14085" max="14085" width="14.7109375" style="87" customWidth="1"/>
    <col min="14086" max="14335" width="9.140625" style="87"/>
    <col min="14336" max="14336" width="8.7109375" style="87" customWidth="1"/>
    <col min="14337" max="14337" width="31.5703125" style="87" customWidth="1"/>
    <col min="14338" max="14338" width="13.85546875" style="87" customWidth="1"/>
    <col min="14339" max="14339" width="19.140625" style="87" customWidth="1"/>
    <col min="14340" max="14340" width="17.5703125" style="87" customWidth="1"/>
    <col min="14341" max="14341" width="14.7109375" style="87" customWidth="1"/>
    <col min="14342" max="14591" width="9.140625" style="87"/>
    <col min="14592" max="14592" width="8.7109375" style="87" customWidth="1"/>
    <col min="14593" max="14593" width="31.5703125" style="87" customWidth="1"/>
    <col min="14594" max="14594" width="13.85546875" style="87" customWidth="1"/>
    <col min="14595" max="14595" width="19.140625" style="87" customWidth="1"/>
    <col min="14596" max="14596" width="17.5703125" style="87" customWidth="1"/>
    <col min="14597" max="14597" width="14.7109375" style="87" customWidth="1"/>
    <col min="14598" max="14847" width="9.140625" style="87"/>
    <col min="14848" max="14848" width="8.7109375" style="87" customWidth="1"/>
    <col min="14849" max="14849" width="31.5703125" style="87" customWidth="1"/>
    <col min="14850" max="14850" width="13.85546875" style="87" customWidth="1"/>
    <col min="14851" max="14851" width="19.140625" style="87" customWidth="1"/>
    <col min="14852" max="14852" width="17.5703125" style="87" customWidth="1"/>
    <col min="14853" max="14853" width="14.7109375" style="87" customWidth="1"/>
    <col min="14854" max="15103" width="9.140625" style="87"/>
    <col min="15104" max="15104" width="8.7109375" style="87" customWidth="1"/>
    <col min="15105" max="15105" width="31.5703125" style="87" customWidth="1"/>
    <col min="15106" max="15106" width="13.85546875" style="87" customWidth="1"/>
    <col min="15107" max="15107" width="19.140625" style="87" customWidth="1"/>
    <col min="15108" max="15108" width="17.5703125" style="87" customWidth="1"/>
    <col min="15109" max="15109" width="14.7109375" style="87" customWidth="1"/>
    <col min="15110" max="15359" width="9.140625" style="87"/>
    <col min="15360" max="15360" width="8.7109375" style="87" customWidth="1"/>
    <col min="15361" max="15361" width="31.5703125" style="87" customWidth="1"/>
    <col min="15362" max="15362" width="13.85546875" style="87" customWidth="1"/>
    <col min="15363" max="15363" width="19.140625" style="87" customWidth="1"/>
    <col min="15364" max="15364" width="17.5703125" style="87" customWidth="1"/>
    <col min="15365" max="15365" width="14.7109375" style="87" customWidth="1"/>
    <col min="15366" max="15615" width="9.140625" style="87"/>
    <col min="15616" max="15616" width="8.7109375" style="87" customWidth="1"/>
    <col min="15617" max="15617" width="31.5703125" style="87" customWidth="1"/>
    <col min="15618" max="15618" width="13.85546875" style="87" customWidth="1"/>
    <col min="15619" max="15619" width="19.140625" style="87" customWidth="1"/>
    <col min="15620" max="15620" width="17.5703125" style="87" customWidth="1"/>
    <col min="15621" max="15621" width="14.7109375" style="87" customWidth="1"/>
    <col min="15622" max="15871" width="9.140625" style="87"/>
    <col min="15872" max="15872" width="8.7109375" style="87" customWidth="1"/>
    <col min="15873" max="15873" width="31.5703125" style="87" customWidth="1"/>
    <col min="15874" max="15874" width="13.85546875" style="87" customWidth="1"/>
    <col min="15875" max="15875" width="19.140625" style="87" customWidth="1"/>
    <col min="15876" max="15876" width="17.5703125" style="87" customWidth="1"/>
    <col min="15877" max="15877" width="14.7109375" style="87" customWidth="1"/>
    <col min="15878" max="16127" width="9.140625" style="87"/>
    <col min="16128" max="16128" width="8.7109375" style="87" customWidth="1"/>
    <col min="16129" max="16129" width="31.5703125" style="87" customWidth="1"/>
    <col min="16130" max="16130" width="13.85546875" style="87" customWidth="1"/>
    <col min="16131" max="16131" width="19.140625" style="87" customWidth="1"/>
    <col min="16132" max="16132" width="17.5703125" style="87" customWidth="1"/>
    <col min="16133" max="16133" width="14.7109375" style="87" customWidth="1"/>
    <col min="16134" max="16384" width="9.140625" style="87"/>
  </cols>
  <sheetData>
    <row r="1" spans="1:5" ht="23.25" customHeight="1" x14ac:dyDescent="0.25">
      <c r="E1" s="129"/>
    </row>
    <row r="2" spans="1:5" x14ac:dyDescent="0.25">
      <c r="A2" s="87" t="s">
        <v>242</v>
      </c>
    </row>
    <row r="3" spans="1:5" ht="15.75" customHeight="1" x14ac:dyDescent="0.25">
      <c r="B3" s="121" t="s">
        <v>303</v>
      </c>
    </row>
    <row r="4" spans="1:5" x14ac:dyDescent="0.25">
      <c r="B4" s="121" t="s">
        <v>243</v>
      </c>
      <c r="C4" s="121"/>
      <c r="D4" s="121"/>
    </row>
    <row r="5" spans="1:5" x14ac:dyDescent="0.25">
      <c r="B5" s="121" t="s">
        <v>244</v>
      </c>
      <c r="C5" s="121"/>
      <c r="D5" s="121"/>
    </row>
    <row r="6" spans="1:5" ht="26.25" customHeight="1" x14ac:dyDescent="0.25">
      <c r="A6" s="118" t="s">
        <v>245</v>
      </c>
      <c r="E6" s="121" t="s">
        <v>246</v>
      </c>
    </row>
    <row r="8" spans="1:5" ht="28.5" customHeight="1" x14ac:dyDescent="0.25">
      <c r="A8" s="220" t="s">
        <v>300</v>
      </c>
      <c r="B8" s="220"/>
      <c r="C8" s="220"/>
      <c r="D8" s="220"/>
      <c r="E8" s="220"/>
    </row>
    <row r="9" spans="1:5" ht="30" customHeight="1" x14ac:dyDescent="0.25">
      <c r="A9" s="220" t="s">
        <v>247</v>
      </c>
      <c r="B9" s="220"/>
      <c r="C9" s="220"/>
      <c r="D9" s="220"/>
      <c r="E9" s="220"/>
    </row>
    <row r="10" spans="1:5" ht="31.5" customHeight="1" x14ac:dyDescent="0.25">
      <c r="A10" s="220" t="s">
        <v>248</v>
      </c>
      <c r="B10" s="220"/>
      <c r="C10" s="220"/>
      <c r="D10" s="220"/>
      <c r="E10" s="220"/>
    </row>
    <row r="11" spans="1:5" ht="30" customHeight="1" x14ac:dyDescent="0.25">
      <c r="A11" s="220" t="s">
        <v>249</v>
      </c>
      <c r="B11" s="220"/>
      <c r="C11" s="220"/>
      <c r="D11" s="220"/>
      <c r="E11" s="220"/>
    </row>
    <row r="12" spans="1:5" ht="29.25" customHeight="1" x14ac:dyDescent="0.25">
      <c r="A12" s="220" t="s">
        <v>250</v>
      </c>
      <c r="B12" s="220"/>
      <c r="C12" s="220"/>
      <c r="D12" s="220"/>
      <c r="E12" s="220"/>
    </row>
    <row r="13" spans="1:5" ht="28.5" customHeight="1" x14ac:dyDescent="0.25">
      <c r="A13" s="220" t="s">
        <v>251</v>
      </c>
      <c r="B13" s="220"/>
      <c r="C13" s="220"/>
      <c r="D13" s="220"/>
      <c r="E13" s="220"/>
    </row>
    <row r="14" spans="1:5" ht="15.75" customHeight="1" x14ac:dyDescent="0.25"/>
    <row r="15" spans="1:5" ht="150" x14ac:dyDescent="0.25">
      <c r="A15" s="122" t="s">
        <v>2</v>
      </c>
      <c r="B15" s="123" t="s">
        <v>253</v>
      </c>
      <c r="C15" s="123" t="s">
        <v>0</v>
      </c>
      <c r="D15" s="123" t="s">
        <v>252</v>
      </c>
      <c r="E15" s="123" t="s">
        <v>1</v>
      </c>
    </row>
    <row r="16" spans="1:5" s="102" customFormat="1" ht="14.25" x14ac:dyDescent="0.2">
      <c r="A16" s="30" t="s">
        <v>8</v>
      </c>
      <c r="B16" s="130"/>
      <c r="C16" s="130"/>
      <c r="D16" s="130"/>
      <c r="E16" s="130"/>
    </row>
    <row r="17" spans="1:5" x14ac:dyDescent="0.25">
      <c r="A17" s="124" t="s">
        <v>52</v>
      </c>
      <c r="B17" s="126" t="s">
        <v>21</v>
      </c>
      <c r="C17" s="126" t="s">
        <v>11</v>
      </c>
      <c r="D17" s="126">
        <f>E17</f>
        <v>4375.49</v>
      </c>
      <c r="E17" s="126">
        <v>4375.49</v>
      </c>
    </row>
    <row r="18" spans="1:5" s="102" customFormat="1" ht="28.5" x14ac:dyDescent="0.2">
      <c r="A18" s="30" t="s">
        <v>254</v>
      </c>
      <c r="B18" s="130"/>
      <c r="C18" s="130"/>
      <c r="D18" s="130"/>
      <c r="E18" s="130"/>
    </row>
    <row r="19" spans="1:5" x14ac:dyDescent="0.25">
      <c r="A19" s="124" t="s">
        <v>255</v>
      </c>
      <c r="B19" s="126" t="s">
        <v>22</v>
      </c>
      <c r="C19" s="126" t="s">
        <v>301</v>
      </c>
      <c r="D19" s="126">
        <f>E19</f>
        <v>750</v>
      </c>
      <c r="E19" s="126">
        <v>750</v>
      </c>
    </row>
    <row r="20" spans="1:5" x14ac:dyDescent="0.25">
      <c r="A20" s="124" t="s">
        <v>256</v>
      </c>
      <c r="B20" s="126">
        <v>2</v>
      </c>
      <c r="C20" s="126" t="s">
        <v>13</v>
      </c>
      <c r="D20" s="126">
        <f t="shared" ref="D20:D76" si="0">E20/B20</f>
        <v>912.80499999999995</v>
      </c>
      <c r="E20" s="126">
        <v>1825.61</v>
      </c>
    </row>
    <row r="21" spans="1:5" ht="30" x14ac:dyDescent="0.25">
      <c r="A21" s="124" t="s">
        <v>257</v>
      </c>
      <c r="B21" s="126" t="s">
        <v>233</v>
      </c>
      <c r="C21" s="126" t="s">
        <v>12</v>
      </c>
      <c r="D21" s="126">
        <f>E21</f>
        <v>132533.01999999999</v>
      </c>
      <c r="E21" s="126">
        <v>132533.01999999999</v>
      </c>
    </row>
    <row r="22" spans="1:5" x14ac:dyDescent="0.25">
      <c r="A22" s="124" t="s">
        <v>258</v>
      </c>
      <c r="B22" s="126" t="s">
        <v>233</v>
      </c>
      <c r="C22" s="126" t="s">
        <v>12</v>
      </c>
      <c r="D22" s="126">
        <f t="shared" ref="D22:D23" si="1">E22</f>
        <v>2805</v>
      </c>
      <c r="E22" s="126">
        <v>2805</v>
      </c>
    </row>
    <row r="23" spans="1:5" ht="30" x14ac:dyDescent="0.25">
      <c r="A23" s="124" t="s">
        <v>259</v>
      </c>
      <c r="B23" s="126" t="s">
        <v>22</v>
      </c>
      <c r="C23" s="126" t="s">
        <v>11</v>
      </c>
      <c r="D23" s="126">
        <f t="shared" si="1"/>
        <v>827.99</v>
      </c>
      <c r="E23" s="126">
        <v>827.99</v>
      </c>
    </row>
    <row r="24" spans="1:5" s="102" customFormat="1" ht="28.5" x14ac:dyDescent="0.2">
      <c r="A24" s="30" t="s">
        <v>99</v>
      </c>
      <c r="B24" s="130"/>
      <c r="C24" s="130"/>
      <c r="D24" s="126"/>
      <c r="E24" s="130"/>
    </row>
    <row r="25" spans="1:5" ht="30" x14ac:dyDescent="0.25">
      <c r="A25" s="124" t="s">
        <v>191</v>
      </c>
      <c r="B25" s="126" t="s">
        <v>22</v>
      </c>
      <c r="C25" s="126" t="s">
        <v>11</v>
      </c>
      <c r="D25" s="126">
        <f>E25</f>
        <v>20441.68</v>
      </c>
      <c r="E25" s="126">
        <v>20441.68</v>
      </c>
    </row>
    <row r="26" spans="1:5" s="102" customFormat="1" ht="28.5" x14ac:dyDescent="0.2">
      <c r="A26" s="30" t="s">
        <v>260</v>
      </c>
      <c r="B26" s="130"/>
      <c r="C26" s="130"/>
      <c r="D26" s="126"/>
      <c r="E26" s="130"/>
    </row>
    <row r="27" spans="1:5" ht="30" x14ac:dyDescent="0.25">
      <c r="A27" s="124" t="s">
        <v>261</v>
      </c>
      <c r="B27" s="126">
        <v>1</v>
      </c>
      <c r="C27" s="126" t="s">
        <v>83</v>
      </c>
      <c r="D27" s="126">
        <f t="shared" si="0"/>
        <v>940.42</v>
      </c>
      <c r="E27" s="126">
        <v>940.42</v>
      </c>
    </row>
    <row r="28" spans="1:5" ht="30" x14ac:dyDescent="0.25">
      <c r="A28" s="124" t="s">
        <v>262</v>
      </c>
      <c r="B28" s="126">
        <v>3.3000000000000002E-2</v>
      </c>
      <c r="C28" s="126" t="s">
        <v>263</v>
      </c>
      <c r="D28" s="126">
        <f t="shared" si="0"/>
        <v>21218.484848484848</v>
      </c>
      <c r="E28" s="126">
        <v>700.21</v>
      </c>
    </row>
    <row r="29" spans="1:5" x14ac:dyDescent="0.25">
      <c r="A29" s="124" t="s">
        <v>264</v>
      </c>
      <c r="B29" s="126">
        <v>2</v>
      </c>
      <c r="C29" s="126" t="s">
        <v>13</v>
      </c>
      <c r="D29" s="126">
        <f t="shared" si="0"/>
        <v>844.14499999999998</v>
      </c>
      <c r="E29" s="126">
        <v>1688.29</v>
      </c>
    </row>
    <row r="30" spans="1:5" x14ac:dyDescent="0.25">
      <c r="A30" s="124" t="s">
        <v>265</v>
      </c>
      <c r="B30" s="126">
        <v>0.05</v>
      </c>
      <c r="C30" s="126" t="s">
        <v>105</v>
      </c>
      <c r="D30" s="126">
        <f t="shared" si="0"/>
        <v>8615</v>
      </c>
      <c r="E30" s="126">
        <v>430.75</v>
      </c>
    </row>
    <row r="31" spans="1:5" ht="30" x14ac:dyDescent="0.25">
      <c r="A31" s="124" t="s">
        <v>266</v>
      </c>
      <c r="B31" s="126">
        <v>1</v>
      </c>
      <c r="C31" s="126" t="s">
        <v>13</v>
      </c>
      <c r="D31" s="126">
        <f t="shared" si="0"/>
        <v>303.61</v>
      </c>
      <c r="E31" s="126">
        <v>303.61</v>
      </c>
    </row>
    <row r="32" spans="1:5" ht="30" x14ac:dyDescent="0.25">
      <c r="A32" s="124" t="s">
        <v>267</v>
      </c>
      <c r="B32" s="126">
        <v>0.02</v>
      </c>
      <c r="C32" s="126" t="s">
        <v>15</v>
      </c>
      <c r="D32" s="126">
        <f t="shared" si="0"/>
        <v>46227.999999999993</v>
      </c>
      <c r="E32" s="126">
        <v>924.56</v>
      </c>
    </row>
    <row r="33" spans="1:5" x14ac:dyDescent="0.25">
      <c r="A33" s="124" t="s">
        <v>73</v>
      </c>
      <c r="B33" s="126">
        <v>1</v>
      </c>
      <c r="C33" s="126" t="s">
        <v>74</v>
      </c>
      <c r="D33" s="126">
        <f t="shared" si="0"/>
        <v>91.38</v>
      </c>
      <c r="E33" s="126">
        <v>91.38</v>
      </c>
    </row>
    <row r="34" spans="1:5" x14ac:dyDescent="0.25">
      <c r="A34" s="124" t="s">
        <v>55</v>
      </c>
      <c r="B34" s="126">
        <v>1</v>
      </c>
      <c r="C34" s="126" t="s">
        <v>14</v>
      </c>
      <c r="D34" s="126">
        <f t="shared" si="0"/>
        <v>907.5</v>
      </c>
      <c r="E34" s="126">
        <v>907.5</v>
      </c>
    </row>
    <row r="35" spans="1:5" ht="30" x14ac:dyDescent="0.25">
      <c r="A35" s="124" t="s">
        <v>127</v>
      </c>
      <c r="B35" s="126">
        <v>1</v>
      </c>
      <c r="C35" s="126" t="s">
        <v>128</v>
      </c>
      <c r="D35" s="126">
        <f t="shared" si="0"/>
        <v>499.95</v>
      </c>
      <c r="E35" s="126">
        <v>499.95</v>
      </c>
    </row>
    <row r="36" spans="1:5" ht="30" x14ac:dyDescent="0.25">
      <c r="A36" s="124" t="s">
        <v>193</v>
      </c>
      <c r="B36" s="126">
        <v>2</v>
      </c>
      <c r="C36" s="126" t="s">
        <v>194</v>
      </c>
      <c r="D36" s="126">
        <f t="shared" si="0"/>
        <v>500.36500000000001</v>
      </c>
      <c r="E36" s="126">
        <v>1000.73</v>
      </c>
    </row>
    <row r="37" spans="1:5" ht="30" x14ac:dyDescent="0.25">
      <c r="A37" s="124" t="s">
        <v>268</v>
      </c>
      <c r="B37" s="126">
        <v>0.1</v>
      </c>
      <c r="C37" s="126" t="s">
        <v>16</v>
      </c>
      <c r="D37" s="126">
        <f t="shared" si="0"/>
        <v>1791.3</v>
      </c>
      <c r="E37" s="126">
        <v>179.13</v>
      </c>
    </row>
    <row r="38" spans="1:5" x14ac:dyDescent="0.25">
      <c r="A38" s="124" t="s">
        <v>70</v>
      </c>
      <c r="B38" s="126">
        <v>0.09</v>
      </c>
      <c r="C38" s="126" t="s">
        <v>71</v>
      </c>
      <c r="D38" s="126">
        <f t="shared" si="0"/>
        <v>27306.555555555558</v>
      </c>
      <c r="E38" s="126">
        <v>2457.59</v>
      </c>
    </row>
    <row r="39" spans="1:5" ht="30" x14ac:dyDescent="0.25">
      <c r="A39" s="124" t="s">
        <v>56</v>
      </c>
      <c r="B39" s="126">
        <v>3.44</v>
      </c>
      <c r="C39" s="126" t="s">
        <v>16</v>
      </c>
      <c r="D39" s="126">
        <f t="shared" si="0"/>
        <v>1821.3808139534885</v>
      </c>
      <c r="E39" s="126">
        <v>6265.55</v>
      </c>
    </row>
    <row r="40" spans="1:5" ht="30" x14ac:dyDescent="0.25">
      <c r="A40" s="124" t="s">
        <v>58</v>
      </c>
      <c r="B40" s="126">
        <v>1</v>
      </c>
      <c r="C40" s="126" t="s">
        <v>14</v>
      </c>
      <c r="D40" s="126">
        <f t="shared" si="0"/>
        <v>549.39</v>
      </c>
      <c r="E40" s="126">
        <v>549.39</v>
      </c>
    </row>
    <row r="41" spans="1:5" x14ac:dyDescent="0.25">
      <c r="A41" s="124" t="s">
        <v>269</v>
      </c>
      <c r="B41" s="126">
        <v>5</v>
      </c>
      <c r="C41" s="126" t="s">
        <v>98</v>
      </c>
      <c r="D41" s="126">
        <f t="shared" si="0"/>
        <v>642.31200000000001</v>
      </c>
      <c r="E41" s="126">
        <v>3211.56</v>
      </c>
    </row>
    <row r="42" spans="1:5" x14ac:dyDescent="0.25">
      <c r="A42" s="124" t="s">
        <v>86</v>
      </c>
      <c r="B42" s="126">
        <v>0.1</v>
      </c>
      <c r="C42" s="126" t="s">
        <v>15</v>
      </c>
      <c r="D42" s="126">
        <f t="shared" si="0"/>
        <v>15491.6</v>
      </c>
      <c r="E42" s="126">
        <v>1549.16</v>
      </c>
    </row>
    <row r="43" spans="1:5" ht="30" x14ac:dyDescent="0.25">
      <c r="A43" s="124" t="s">
        <v>59</v>
      </c>
      <c r="B43" s="126">
        <v>4</v>
      </c>
      <c r="C43" s="126" t="s">
        <v>18</v>
      </c>
      <c r="D43" s="126">
        <f t="shared" si="0"/>
        <v>225.345</v>
      </c>
      <c r="E43" s="126">
        <v>901.38</v>
      </c>
    </row>
    <row r="44" spans="1:5" x14ac:dyDescent="0.25">
      <c r="A44" s="124" t="s">
        <v>75</v>
      </c>
      <c r="B44" s="126">
        <v>1</v>
      </c>
      <c r="C44" s="126" t="s">
        <v>74</v>
      </c>
      <c r="D44" s="126">
        <f t="shared" si="0"/>
        <v>73.400000000000006</v>
      </c>
      <c r="E44" s="126">
        <v>73.400000000000006</v>
      </c>
    </row>
    <row r="45" spans="1:5" x14ac:dyDescent="0.25">
      <c r="A45" s="124" t="s">
        <v>270</v>
      </c>
      <c r="B45" s="126">
        <v>1</v>
      </c>
      <c r="C45" s="126" t="s">
        <v>13</v>
      </c>
      <c r="D45" s="126">
        <f t="shared" si="0"/>
        <v>7177.46</v>
      </c>
      <c r="E45" s="126">
        <v>7177.46</v>
      </c>
    </row>
    <row r="46" spans="1:5" ht="30" x14ac:dyDescent="0.25">
      <c r="A46" s="124" t="s">
        <v>132</v>
      </c>
      <c r="B46" s="126">
        <v>0.01</v>
      </c>
      <c r="C46" s="126" t="s">
        <v>133</v>
      </c>
      <c r="D46" s="126">
        <f t="shared" si="0"/>
        <v>6606</v>
      </c>
      <c r="E46" s="126">
        <v>66.06</v>
      </c>
    </row>
    <row r="47" spans="1:5" ht="30" x14ac:dyDescent="0.25">
      <c r="A47" s="124" t="s">
        <v>271</v>
      </c>
      <c r="B47" s="126" t="s">
        <v>232</v>
      </c>
      <c r="C47" s="126" t="s">
        <v>11</v>
      </c>
      <c r="D47" s="126">
        <f>E47</f>
        <v>4600</v>
      </c>
      <c r="E47" s="126">
        <v>4600</v>
      </c>
    </row>
    <row r="48" spans="1:5" x14ac:dyDescent="0.25">
      <c r="A48" s="124" t="s">
        <v>80</v>
      </c>
      <c r="B48" s="126">
        <v>12871</v>
      </c>
      <c r="C48" s="126" t="s">
        <v>81</v>
      </c>
      <c r="D48" s="126">
        <v>1.2219431279620852</v>
      </c>
      <c r="E48" s="126">
        <v>15727.63</v>
      </c>
    </row>
    <row r="49" spans="1:5" ht="30" x14ac:dyDescent="0.25">
      <c r="A49" s="124" t="s">
        <v>272</v>
      </c>
      <c r="B49" s="126">
        <v>1</v>
      </c>
      <c r="C49" s="126" t="s">
        <v>273</v>
      </c>
      <c r="D49" s="126">
        <f t="shared" si="0"/>
        <v>103.51</v>
      </c>
      <c r="E49" s="126">
        <v>103.51</v>
      </c>
    </row>
    <row r="50" spans="1:5" ht="30" x14ac:dyDescent="0.25">
      <c r="A50" s="124" t="s">
        <v>197</v>
      </c>
      <c r="B50" s="126">
        <v>1</v>
      </c>
      <c r="C50" s="126" t="s">
        <v>19</v>
      </c>
      <c r="D50" s="126">
        <f t="shared" si="0"/>
        <v>1295.32</v>
      </c>
      <c r="E50" s="126">
        <v>1295.32</v>
      </c>
    </row>
    <row r="51" spans="1:5" ht="30" x14ac:dyDescent="0.25">
      <c r="A51" s="124" t="s">
        <v>274</v>
      </c>
      <c r="B51" s="126">
        <v>1</v>
      </c>
      <c r="C51" s="126" t="s">
        <v>19</v>
      </c>
      <c r="D51" s="126">
        <f t="shared" si="0"/>
        <v>604.44000000000005</v>
      </c>
      <c r="E51" s="126">
        <v>604.44000000000005</v>
      </c>
    </row>
    <row r="52" spans="1:5" x14ac:dyDescent="0.25">
      <c r="A52" s="124" t="s">
        <v>62</v>
      </c>
      <c r="B52" s="126">
        <v>32</v>
      </c>
      <c r="C52" s="126" t="s">
        <v>19</v>
      </c>
      <c r="D52" s="126">
        <f t="shared" si="0"/>
        <v>271.35218750000001</v>
      </c>
      <c r="E52" s="126">
        <v>8683.27</v>
      </c>
    </row>
    <row r="53" spans="1:5" s="102" customFormat="1" ht="28.5" x14ac:dyDescent="0.2">
      <c r="A53" s="30" t="s">
        <v>275</v>
      </c>
      <c r="B53" s="130"/>
      <c r="C53" s="130"/>
      <c r="D53" s="126"/>
      <c r="E53" s="130"/>
    </row>
    <row r="54" spans="1:5" x14ac:dyDescent="0.25">
      <c r="A54" s="124" t="s">
        <v>276</v>
      </c>
      <c r="B54" s="126">
        <v>1.26</v>
      </c>
      <c r="C54" s="126" t="s">
        <v>12</v>
      </c>
      <c r="D54" s="126">
        <f t="shared" si="0"/>
        <v>1264.1031746031747</v>
      </c>
      <c r="E54" s="126">
        <v>1592.77</v>
      </c>
    </row>
    <row r="55" spans="1:5" x14ac:dyDescent="0.25">
      <c r="A55" s="124" t="s">
        <v>277</v>
      </c>
      <c r="B55" s="126">
        <v>0.04</v>
      </c>
      <c r="C55" s="126" t="s">
        <v>15</v>
      </c>
      <c r="D55" s="126">
        <f t="shared" si="0"/>
        <v>17079.5</v>
      </c>
      <c r="E55" s="126">
        <v>683.18</v>
      </c>
    </row>
    <row r="56" spans="1:5" x14ac:dyDescent="0.25">
      <c r="A56" s="124" t="s">
        <v>278</v>
      </c>
      <c r="B56" s="126">
        <v>3</v>
      </c>
      <c r="C56" s="126" t="s">
        <v>279</v>
      </c>
      <c r="D56" s="126">
        <f t="shared" si="0"/>
        <v>116.61</v>
      </c>
      <c r="E56" s="126">
        <v>349.83</v>
      </c>
    </row>
    <row r="57" spans="1:5" ht="45" x14ac:dyDescent="0.25">
      <c r="A57" s="124" t="s">
        <v>280</v>
      </c>
      <c r="B57" s="126">
        <v>0.193</v>
      </c>
      <c r="C57" s="126" t="s">
        <v>105</v>
      </c>
      <c r="D57" s="126">
        <f t="shared" si="0"/>
        <v>9989.4818652849735</v>
      </c>
      <c r="E57" s="126">
        <v>1927.97</v>
      </c>
    </row>
    <row r="58" spans="1:5" ht="30" x14ac:dyDescent="0.25">
      <c r="A58" s="124" t="s">
        <v>281</v>
      </c>
      <c r="B58" s="126">
        <v>0.03</v>
      </c>
      <c r="C58" s="126" t="s">
        <v>15</v>
      </c>
      <c r="D58" s="126">
        <f t="shared" si="0"/>
        <v>16094.666666666666</v>
      </c>
      <c r="E58" s="126">
        <v>482.84</v>
      </c>
    </row>
    <row r="59" spans="1:5" ht="45" x14ac:dyDescent="0.25">
      <c r="A59" s="124" t="s">
        <v>282</v>
      </c>
      <c r="B59" s="126">
        <v>5.04</v>
      </c>
      <c r="C59" s="126" t="s">
        <v>12</v>
      </c>
      <c r="D59" s="126">
        <f t="shared" si="0"/>
        <v>287.56150793650795</v>
      </c>
      <c r="E59" s="126">
        <v>1449.31</v>
      </c>
    </row>
    <row r="60" spans="1:5" x14ac:dyDescent="0.25">
      <c r="A60" s="124" t="s">
        <v>283</v>
      </c>
      <c r="B60" s="126">
        <v>0.01</v>
      </c>
      <c r="C60" s="126" t="s">
        <v>17</v>
      </c>
      <c r="D60" s="126">
        <f t="shared" si="0"/>
        <v>38563</v>
      </c>
      <c r="E60" s="126">
        <v>385.63</v>
      </c>
    </row>
    <row r="61" spans="1:5" x14ac:dyDescent="0.25">
      <c r="A61" s="124" t="s">
        <v>137</v>
      </c>
      <c r="B61" s="126">
        <v>0.2</v>
      </c>
      <c r="C61" s="126" t="s">
        <v>138</v>
      </c>
      <c r="D61" s="126">
        <f t="shared" si="0"/>
        <v>2137.75</v>
      </c>
      <c r="E61" s="126">
        <v>427.55</v>
      </c>
    </row>
    <row r="62" spans="1:5" ht="30" x14ac:dyDescent="0.25">
      <c r="A62" s="124" t="s">
        <v>284</v>
      </c>
      <c r="B62" s="126">
        <v>1</v>
      </c>
      <c r="C62" s="126" t="s">
        <v>141</v>
      </c>
      <c r="D62" s="126">
        <f t="shared" si="0"/>
        <v>380.63</v>
      </c>
      <c r="E62" s="126">
        <v>380.63</v>
      </c>
    </row>
    <row r="63" spans="1:5" x14ac:dyDescent="0.25">
      <c r="A63" s="124" t="s">
        <v>285</v>
      </c>
      <c r="B63" s="126">
        <v>0.17</v>
      </c>
      <c r="C63" s="126" t="s">
        <v>16</v>
      </c>
      <c r="D63" s="126">
        <f t="shared" si="0"/>
        <v>1897.0588235294117</v>
      </c>
      <c r="E63" s="126">
        <v>322.5</v>
      </c>
    </row>
    <row r="64" spans="1:5" ht="30" x14ac:dyDescent="0.25">
      <c r="A64" s="124" t="s">
        <v>63</v>
      </c>
      <c r="B64" s="126">
        <v>1.72</v>
      </c>
      <c r="C64" s="126" t="s">
        <v>16</v>
      </c>
      <c r="D64" s="126">
        <f t="shared" si="0"/>
        <v>1814.3720930232557</v>
      </c>
      <c r="E64" s="126">
        <v>3120.72</v>
      </c>
    </row>
    <row r="65" spans="1:5" ht="30" x14ac:dyDescent="0.25">
      <c r="A65" s="124" t="s">
        <v>142</v>
      </c>
      <c r="B65" s="126">
        <v>1.722</v>
      </c>
      <c r="C65" s="126" t="s">
        <v>16</v>
      </c>
      <c r="D65" s="126">
        <f t="shared" si="0"/>
        <v>1834.239256678281</v>
      </c>
      <c r="E65" s="126">
        <v>3158.56</v>
      </c>
    </row>
    <row r="66" spans="1:5" ht="45" x14ac:dyDescent="0.25">
      <c r="A66" s="124" t="s">
        <v>286</v>
      </c>
      <c r="B66" s="126">
        <v>0.72</v>
      </c>
      <c r="C66" s="126" t="s">
        <v>16</v>
      </c>
      <c r="D66" s="126">
        <f t="shared" si="0"/>
        <v>1918.1111111111111</v>
      </c>
      <c r="E66" s="126">
        <v>1381.04</v>
      </c>
    </row>
    <row r="67" spans="1:5" ht="30" x14ac:dyDescent="0.25">
      <c r="A67" s="124" t="s">
        <v>287</v>
      </c>
      <c r="B67" s="126">
        <v>30</v>
      </c>
      <c r="C67" s="126" t="s">
        <v>288</v>
      </c>
      <c r="D67" s="126">
        <f t="shared" si="0"/>
        <v>73.864000000000004</v>
      </c>
      <c r="E67" s="126">
        <v>2215.92</v>
      </c>
    </row>
    <row r="68" spans="1:5" ht="30" x14ac:dyDescent="0.25">
      <c r="A68" s="124" t="s">
        <v>289</v>
      </c>
      <c r="B68" s="126">
        <v>140</v>
      </c>
      <c r="C68" s="126" t="s">
        <v>98</v>
      </c>
      <c r="D68" s="126">
        <f t="shared" si="0"/>
        <v>52.49885714285714</v>
      </c>
      <c r="E68" s="126">
        <v>7349.84</v>
      </c>
    </row>
    <row r="69" spans="1:5" x14ac:dyDescent="0.25">
      <c r="A69" s="124" t="s">
        <v>290</v>
      </c>
      <c r="B69" s="126">
        <v>2</v>
      </c>
      <c r="C69" s="126" t="s">
        <v>128</v>
      </c>
      <c r="D69" s="126">
        <f t="shared" si="0"/>
        <v>212.39</v>
      </c>
      <c r="E69" s="126">
        <v>424.78</v>
      </c>
    </row>
    <row r="70" spans="1:5" x14ac:dyDescent="0.25">
      <c r="A70" s="124" t="s">
        <v>291</v>
      </c>
      <c r="B70" s="126">
        <v>0.04</v>
      </c>
      <c r="C70" s="126" t="s">
        <v>292</v>
      </c>
      <c r="D70" s="126">
        <f t="shared" si="0"/>
        <v>7183.4999999999991</v>
      </c>
      <c r="E70" s="126">
        <v>287.33999999999997</v>
      </c>
    </row>
    <row r="71" spans="1:5" ht="30" x14ac:dyDescent="0.25">
      <c r="A71" s="124" t="s">
        <v>202</v>
      </c>
      <c r="B71" s="126" t="s">
        <v>302</v>
      </c>
      <c r="C71" s="126" t="s">
        <v>16</v>
      </c>
      <c r="D71" s="126">
        <f>E71</f>
        <v>11531.09</v>
      </c>
      <c r="E71" s="126">
        <v>11531.09</v>
      </c>
    </row>
    <row r="72" spans="1:5" x14ac:dyDescent="0.25">
      <c r="A72" s="124" t="s">
        <v>293</v>
      </c>
      <c r="B72" s="126">
        <v>11</v>
      </c>
      <c r="C72" s="126" t="s">
        <v>294</v>
      </c>
      <c r="D72" s="126">
        <f t="shared" si="0"/>
        <v>239.54181818181817</v>
      </c>
      <c r="E72" s="126">
        <v>2634.96</v>
      </c>
    </row>
    <row r="73" spans="1:5" x14ac:dyDescent="0.25">
      <c r="A73" s="124" t="s">
        <v>295</v>
      </c>
      <c r="B73" s="126">
        <v>0.01</v>
      </c>
      <c r="C73" s="126" t="s">
        <v>133</v>
      </c>
      <c r="D73" s="126">
        <f t="shared" si="0"/>
        <v>28141.000000000004</v>
      </c>
      <c r="E73" s="126">
        <v>281.41000000000003</v>
      </c>
    </row>
    <row r="74" spans="1:5" x14ac:dyDescent="0.25">
      <c r="A74" s="124" t="s">
        <v>146</v>
      </c>
      <c r="B74" s="126">
        <v>0.01</v>
      </c>
      <c r="C74" s="126" t="s">
        <v>133</v>
      </c>
      <c r="D74" s="126">
        <f t="shared" si="0"/>
        <v>33892</v>
      </c>
      <c r="E74" s="126">
        <v>338.92</v>
      </c>
    </row>
    <row r="75" spans="1:5" x14ac:dyDescent="0.25">
      <c r="A75" s="124" t="s">
        <v>147</v>
      </c>
      <c r="B75" s="126">
        <v>0.02</v>
      </c>
      <c r="C75" s="126" t="s">
        <v>133</v>
      </c>
      <c r="D75" s="126">
        <f t="shared" si="0"/>
        <v>33334</v>
      </c>
      <c r="E75" s="126">
        <v>666.68</v>
      </c>
    </row>
    <row r="76" spans="1:5" ht="30" x14ac:dyDescent="0.25">
      <c r="A76" s="124" t="s">
        <v>149</v>
      </c>
      <c r="B76" s="126">
        <v>0.02</v>
      </c>
      <c r="C76" s="126" t="s">
        <v>17</v>
      </c>
      <c r="D76" s="126">
        <f t="shared" si="0"/>
        <v>46457</v>
      </c>
      <c r="E76" s="126">
        <v>929.14</v>
      </c>
    </row>
    <row r="77" spans="1:5" s="102" customFormat="1" ht="28.5" x14ac:dyDescent="0.2">
      <c r="A77" s="30" t="s">
        <v>76</v>
      </c>
      <c r="B77" s="130"/>
      <c r="C77" s="130"/>
      <c r="D77" s="126"/>
      <c r="E77" s="130"/>
    </row>
    <row r="78" spans="1:5" ht="30" x14ac:dyDescent="0.25">
      <c r="A78" s="124" t="s">
        <v>77</v>
      </c>
      <c r="B78" s="126" t="s">
        <v>232</v>
      </c>
      <c r="C78" s="126" t="s">
        <v>11</v>
      </c>
      <c r="D78" s="126">
        <f>E78</f>
        <v>8085.92</v>
      </c>
      <c r="E78" s="126">
        <v>8085.92</v>
      </c>
    </row>
    <row r="79" spans="1:5" s="102" customFormat="1" x14ac:dyDescent="0.2">
      <c r="A79" s="30" t="s">
        <v>88</v>
      </c>
      <c r="B79" s="130"/>
      <c r="C79" s="130"/>
      <c r="D79" s="126"/>
      <c r="E79" s="130"/>
    </row>
    <row r="80" spans="1:5" x14ac:dyDescent="0.25">
      <c r="A80" s="124" t="s">
        <v>91</v>
      </c>
      <c r="B80" s="126" t="s">
        <v>232</v>
      </c>
      <c r="C80" s="126" t="s">
        <v>11</v>
      </c>
      <c r="D80" s="126">
        <f>E80</f>
        <v>21600</v>
      </c>
      <c r="E80" s="126">
        <v>21600</v>
      </c>
    </row>
    <row r="81" spans="1:5" s="102" customFormat="1" ht="28.5" x14ac:dyDescent="0.2">
      <c r="A81" s="30" t="s">
        <v>115</v>
      </c>
      <c r="B81" s="130"/>
      <c r="C81" s="130"/>
      <c r="D81" s="126"/>
      <c r="E81" s="130"/>
    </row>
    <row r="82" spans="1:5" x14ac:dyDescent="0.25">
      <c r="A82" s="124" t="s">
        <v>150</v>
      </c>
      <c r="B82" s="126" t="s">
        <v>22</v>
      </c>
      <c r="C82" s="126" t="s">
        <v>11</v>
      </c>
      <c r="D82" s="126">
        <f>E82</f>
        <v>2129.89</v>
      </c>
      <c r="E82" s="126">
        <v>2129.89</v>
      </c>
    </row>
    <row r="83" spans="1:5" s="1" customFormat="1" ht="14.25" x14ac:dyDescent="0.2">
      <c r="A83" s="38" t="s">
        <v>10</v>
      </c>
      <c r="B83" s="39"/>
      <c r="C83" s="39"/>
      <c r="D83" s="40"/>
      <c r="E83" s="41"/>
    </row>
    <row r="84" spans="1:5" s="1" customFormat="1" x14ac:dyDescent="0.2">
      <c r="A84" s="42" t="s">
        <v>67</v>
      </c>
      <c r="B84" s="43" t="s">
        <v>21</v>
      </c>
      <c r="C84" s="43" t="s">
        <v>11</v>
      </c>
      <c r="D84" s="44">
        <f>E84</f>
        <v>29862.945999999996</v>
      </c>
      <c r="E84" s="45">
        <f>SUM(E16:E82)*10%</f>
        <v>29862.945999999996</v>
      </c>
    </row>
    <row r="85" spans="1:5" s="102" customFormat="1" ht="14.25" x14ac:dyDescent="0.2">
      <c r="A85" s="125" t="s">
        <v>24</v>
      </c>
      <c r="B85" s="127"/>
      <c r="C85" s="127"/>
      <c r="D85" s="131"/>
      <c r="E85" s="127">
        <f>SUM(E17:E84)</f>
        <v>328492.40599999996</v>
      </c>
    </row>
    <row r="88" spans="1:5" ht="39.75" customHeight="1" x14ac:dyDescent="0.25">
      <c r="A88" s="220" t="s">
        <v>305</v>
      </c>
      <c r="B88" s="220"/>
      <c r="C88" s="220"/>
      <c r="D88" s="220"/>
      <c r="E88" s="220"/>
    </row>
    <row r="89" spans="1:5" ht="27.75" customHeight="1" x14ac:dyDescent="0.25">
      <c r="A89" s="220" t="s">
        <v>296</v>
      </c>
      <c r="B89" s="220"/>
      <c r="C89" s="220"/>
      <c r="D89" s="220"/>
      <c r="E89" s="220"/>
    </row>
    <row r="90" spans="1:5" ht="24" customHeight="1" x14ac:dyDescent="0.25">
      <c r="A90" s="220" t="s">
        <v>297</v>
      </c>
      <c r="B90" s="220"/>
      <c r="C90" s="220"/>
      <c r="D90" s="220"/>
      <c r="E90" s="220"/>
    </row>
    <row r="91" spans="1:5" ht="30.75" customHeight="1" x14ac:dyDescent="0.25">
      <c r="A91" s="220" t="s">
        <v>298</v>
      </c>
      <c r="B91" s="220"/>
      <c r="C91" s="220"/>
      <c r="D91" s="220"/>
      <c r="E91" s="220"/>
    </row>
    <row r="93" spans="1:5" ht="24.75" customHeight="1" x14ac:dyDescent="0.25"/>
    <row r="94" spans="1:5" ht="18.75" customHeight="1" x14ac:dyDescent="0.25">
      <c r="A94" s="119" t="s">
        <v>306</v>
      </c>
    </row>
    <row r="95" spans="1:5" ht="15.75" customHeight="1" x14ac:dyDescent="0.25">
      <c r="A95" s="120" t="s">
        <v>304</v>
      </c>
    </row>
    <row r="96" spans="1:5" ht="10.5" customHeight="1" x14ac:dyDescent="0.25">
      <c r="B96" s="121"/>
      <c r="D96" s="121" t="s">
        <v>26</v>
      </c>
    </row>
    <row r="98" spans="1:4" x14ac:dyDescent="0.25">
      <c r="A98" s="119" t="s">
        <v>299</v>
      </c>
    </row>
    <row r="99" spans="1:4" ht="10.5" customHeight="1" x14ac:dyDescent="0.25">
      <c r="B99" s="121"/>
      <c r="D99" s="121" t="s">
        <v>26</v>
      </c>
    </row>
    <row r="100" spans="1:4" ht="11.25" customHeight="1" x14ac:dyDescent="0.25"/>
  </sheetData>
  <mergeCells count="10">
    <mergeCell ref="A88:E88"/>
    <mergeCell ref="A89:E89"/>
    <mergeCell ref="A90:E90"/>
    <mergeCell ref="A91:E91"/>
    <mergeCell ref="A8:E8"/>
    <mergeCell ref="A9:E9"/>
    <mergeCell ref="A10:E10"/>
    <mergeCell ref="A11:E11"/>
    <mergeCell ref="A12:E12"/>
    <mergeCell ref="A13:E13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workbookViewId="0">
      <selection sqref="A1:XFD1048576"/>
    </sheetView>
  </sheetViews>
  <sheetFormatPr defaultColWidth="9.140625" defaultRowHeight="15" x14ac:dyDescent="0.25"/>
  <cols>
    <col min="1" max="1" width="12.5703125" style="85" customWidth="1"/>
    <col min="2" max="2" width="14.5703125" style="85" customWidth="1"/>
    <col min="3" max="3" width="19.5703125" style="85" customWidth="1"/>
    <col min="4" max="4" width="14.42578125" style="85" customWidth="1"/>
    <col min="5" max="5" width="18.28515625" style="85" customWidth="1"/>
    <col min="6" max="6" width="16.28515625" style="85" customWidth="1"/>
    <col min="7" max="16384" width="9.140625" style="85"/>
  </cols>
  <sheetData>
    <row r="1" spans="1:19" s="57" customFormat="1" ht="35.25" customHeight="1" x14ac:dyDescent="0.3">
      <c r="A1" s="200" t="s">
        <v>307</v>
      </c>
      <c r="B1" s="200"/>
      <c r="C1" s="200"/>
      <c r="D1" s="200"/>
      <c r="E1" s="200"/>
      <c r="F1" s="200"/>
    </row>
    <row r="2" spans="1:19" s="57" customFormat="1" x14ac:dyDescent="0.25">
      <c r="A2" s="58"/>
      <c r="B2" s="58"/>
      <c r="C2" s="58"/>
      <c r="D2" s="58"/>
      <c r="E2" s="58"/>
      <c r="F2" s="58"/>
    </row>
    <row r="3" spans="1:19" s="57" customFormat="1" ht="19.5" customHeight="1" x14ac:dyDescent="0.25">
      <c r="A3" s="59" t="s">
        <v>308</v>
      </c>
      <c r="B3" s="59"/>
      <c r="C3" s="59"/>
      <c r="D3" s="59"/>
      <c r="E3" s="59"/>
      <c r="F3" s="60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</row>
    <row r="4" spans="1:19" s="57" customFormat="1" ht="19.5" customHeight="1" x14ac:dyDescent="0.25">
      <c r="A4" s="59"/>
      <c r="B4" s="59"/>
      <c r="C4" s="59"/>
      <c r="D4" s="59"/>
      <c r="E4" s="59"/>
      <c r="F4" s="60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</row>
    <row r="5" spans="1:19" s="57" customFormat="1" ht="36.75" customHeight="1" x14ac:dyDescent="0.25">
      <c r="A5" s="201" t="s">
        <v>161</v>
      </c>
      <c r="B5" s="201"/>
      <c r="C5" s="201"/>
      <c r="D5" s="201"/>
      <c r="E5" s="201"/>
      <c r="F5" s="201"/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  <c r="R5" s="62"/>
      <c r="S5" s="62"/>
    </row>
    <row r="6" spans="1:19" s="71" customFormat="1" ht="27.75" customHeight="1" x14ac:dyDescent="0.25">
      <c r="A6" s="110" t="s">
        <v>162</v>
      </c>
      <c r="B6" s="110">
        <v>4</v>
      </c>
      <c r="C6" s="110" t="s">
        <v>163</v>
      </c>
      <c r="D6" s="111">
        <v>2075</v>
      </c>
      <c r="E6" s="110" t="s">
        <v>164</v>
      </c>
      <c r="F6" s="111">
        <v>1247.7</v>
      </c>
      <c r="G6" s="62"/>
      <c r="H6" s="64"/>
      <c r="I6" s="65"/>
      <c r="J6" s="66"/>
      <c r="K6" s="132"/>
      <c r="L6" s="68"/>
      <c r="M6" s="68"/>
      <c r="N6" s="68"/>
      <c r="O6" s="68"/>
      <c r="P6" s="69"/>
      <c r="Q6" s="202"/>
      <c r="R6" s="203"/>
      <c r="S6" s="70"/>
    </row>
    <row r="7" spans="1:19" s="73" customFormat="1" ht="32.25" customHeight="1" x14ac:dyDescent="0.25">
      <c r="A7" s="110" t="s">
        <v>165</v>
      </c>
      <c r="B7" s="110">
        <v>3</v>
      </c>
      <c r="C7" s="110" t="s">
        <v>166</v>
      </c>
      <c r="D7" s="111">
        <v>729.8</v>
      </c>
      <c r="E7" s="110" t="s">
        <v>167</v>
      </c>
      <c r="F7" s="111">
        <v>831.8</v>
      </c>
      <c r="G7" s="62"/>
      <c r="H7" s="64"/>
      <c r="I7" s="65"/>
      <c r="J7" s="66"/>
      <c r="K7" s="132"/>
      <c r="L7" s="68"/>
      <c r="M7" s="68"/>
      <c r="N7" s="68"/>
      <c r="O7" s="68"/>
      <c r="P7" s="69"/>
      <c r="Q7" s="202"/>
      <c r="R7" s="204"/>
      <c r="S7" s="72"/>
    </row>
    <row r="8" spans="1:19" s="73" customFormat="1" ht="51" customHeight="1" x14ac:dyDescent="0.25">
      <c r="A8" s="110" t="s">
        <v>168</v>
      </c>
      <c r="B8" s="110">
        <v>36</v>
      </c>
      <c r="C8" s="110" t="s">
        <v>169</v>
      </c>
      <c r="D8" s="111">
        <v>265.10000000000002</v>
      </c>
      <c r="E8" s="110" t="s">
        <v>170</v>
      </c>
      <c r="F8" s="111">
        <v>626</v>
      </c>
      <c r="G8" s="62"/>
      <c r="H8" s="64"/>
      <c r="I8" s="65"/>
      <c r="J8" s="66"/>
      <c r="K8" s="132"/>
      <c r="L8" s="68"/>
      <c r="M8" s="68"/>
      <c r="N8" s="68"/>
      <c r="O8" s="68"/>
      <c r="P8" s="69"/>
      <c r="Q8" s="202"/>
      <c r="R8" s="203"/>
      <c r="S8" s="72"/>
    </row>
    <row r="9" spans="1:19" s="73" customFormat="1" ht="33.75" customHeight="1" x14ac:dyDescent="0.25">
      <c r="A9" s="63"/>
      <c r="B9" s="66"/>
      <c r="C9" s="63"/>
      <c r="D9" s="74"/>
      <c r="E9" s="66"/>
      <c r="F9" s="75"/>
      <c r="G9" s="62"/>
      <c r="H9" s="64"/>
      <c r="I9" s="65"/>
      <c r="J9" s="66"/>
      <c r="K9" s="132"/>
      <c r="L9" s="68"/>
      <c r="M9" s="68"/>
      <c r="N9" s="68"/>
      <c r="O9" s="68"/>
      <c r="P9" s="62"/>
      <c r="Q9" s="132"/>
      <c r="R9" s="133"/>
      <c r="S9" s="62"/>
    </row>
    <row r="10" spans="1:19" s="79" customFormat="1" ht="15" customHeight="1" thickBot="1" x14ac:dyDescent="0.3">
      <c r="A10" s="77"/>
      <c r="B10" s="77"/>
      <c r="C10" s="77"/>
      <c r="D10" s="77"/>
      <c r="E10" s="77"/>
      <c r="F10" s="134"/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57"/>
      <c r="R10" s="57"/>
      <c r="S10" s="57"/>
    </row>
    <row r="11" spans="1:19" s="79" customFormat="1" ht="30" customHeight="1" x14ac:dyDescent="0.25">
      <c r="A11" s="197" t="s">
        <v>171</v>
      </c>
      <c r="B11" s="198"/>
      <c r="C11" s="198"/>
      <c r="D11" s="198"/>
      <c r="E11" s="199"/>
      <c r="F11" s="80" t="s">
        <v>172</v>
      </c>
      <c r="G11" s="81"/>
      <c r="H11" s="81"/>
      <c r="I11" s="81"/>
      <c r="J11" s="81"/>
      <c r="K11" s="81"/>
      <c r="L11" s="81"/>
      <c r="M11" s="81"/>
      <c r="N11" s="81"/>
      <c r="O11" s="81"/>
      <c r="P11" s="81"/>
      <c r="Q11" s="81"/>
      <c r="R11" s="81"/>
      <c r="S11" s="81"/>
    </row>
    <row r="12" spans="1:19" s="91" customFormat="1" ht="30" customHeight="1" x14ac:dyDescent="0.25">
      <c r="A12" s="205" t="s">
        <v>173</v>
      </c>
      <c r="B12" s="206"/>
      <c r="C12" s="206"/>
      <c r="D12" s="206"/>
      <c r="E12" s="207"/>
      <c r="F12" s="89">
        <v>379770.90999999992</v>
      </c>
      <c r="G12" s="90"/>
    </row>
    <row r="13" spans="1:19" s="91" customFormat="1" ht="30" customHeight="1" x14ac:dyDescent="0.25">
      <c r="A13" s="205" t="s">
        <v>174</v>
      </c>
      <c r="B13" s="206"/>
      <c r="C13" s="206"/>
      <c r="D13" s="206"/>
      <c r="E13" s="207"/>
      <c r="F13" s="89">
        <v>130424.75</v>
      </c>
    </row>
    <row r="14" spans="1:19" s="91" customFormat="1" ht="30" customHeight="1" x14ac:dyDescent="0.25">
      <c r="A14" s="205" t="s">
        <v>175</v>
      </c>
      <c r="B14" s="206"/>
      <c r="C14" s="206"/>
      <c r="D14" s="206"/>
      <c r="E14" s="207"/>
      <c r="F14" s="92">
        <f>SUM(F15:F17)</f>
        <v>504330.11</v>
      </c>
    </row>
    <row r="15" spans="1:19" s="79" customFormat="1" ht="28.5" customHeight="1" x14ac:dyDescent="0.25">
      <c r="A15" s="211" t="s">
        <v>176</v>
      </c>
      <c r="B15" s="212"/>
      <c r="C15" s="212"/>
      <c r="D15" s="212"/>
      <c r="E15" s="213"/>
      <c r="F15" s="88">
        <f>333535.62-10167.5+2129.89</f>
        <v>325498.01</v>
      </c>
    </row>
    <row r="16" spans="1:19" s="79" customFormat="1" ht="24.75" customHeight="1" x14ac:dyDescent="0.25">
      <c r="A16" s="211" t="s">
        <v>177</v>
      </c>
      <c r="B16" s="212"/>
      <c r="C16" s="212"/>
      <c r="D16" s="212"/>
      <c r="E16" s="213"/>
      <c r="F16" s="88">
        <v>117308.1</v>
      </c>
    </row>
    <row r="17" spans="1:19" s="79" customFormat="1" ht="30" customHeight="1" x14ac:dyDescent="0.25">
      <c r="A17" s="211" t="s">
        <v>178</v>
      </c>
      <c r="B17" s="212"/>
      <c r="C17" s="212"/>
      <c r="D17" s="212"/>
      <c r="E17" s="213"/>
      <c r="F17" s="88">
        <v>61524</v>
      </c>
    </row>
    <row r="18" spans="1:19" s="91" customFormat="1" ht="30" customHeight="1" x14ac:dyDescent="0.25">
      <c r="A18" s="205" t="s">
        <v>179</v>
      </c>
      <c r="B18" s="206"/>
      <c r="C18" s="206"/>
      <c r="D18" s="206"/>
      <c r="E18" s="207"/>
      <c r="F18" s="92">
        <f>SUM(F19:F21)</f>
        <v>538268.38</v>
      </c>
    </row>
    <row r="19" spans="1:19" s="79" customFormat="1" ht="30" customHeight="1" x14ac:dyDescent="0.25">
      <c r="A19" s="211" t="s">
        <v>176</v>
      </c>
      <c r="B19" s="212"/>
      <c r="C19" s="212"/>
      <c r="D19" s="212"/>
      <c r="E19" s="213"/>
      <c r="F19" s="88">
        <f>366594.39+2129.89</f>
        <v>368724.28</v>
      </c>
    </row>
    <row r="20" spans="1:19" s="79" customFormat="1" ht="30" customHeight="1" x14ac:dyDescent="0.25">
      <c r="A20" s="211" t="s">
        <v>177</v>
      </c>
      <c r="B20" s="212"/>
      <c r="C20" s="212"/>
      <c r="D20" s="212"/>
      <c r="E20" s="213"/>
      <c r="F20" s="88">
        <v>117308.1</v>
      </c>
    </row>
    <row r="21" spans="1:19" s="82" customFormat="1" ht="30" customHeight="1" x14ac:dyDescent="0.2">
      <c r="A21" s="211" t="s">
        <v>178</v>
      </c>
      <c r="B21" s="212"/>
      <c r="C21" s="212"/>
      <c r="D21" s="212"/>
      <c r="E21" s="213"/>
      <c r="F21" s="88">
        <v>52236</v>
      </c>
      <c r="G21" s="79"/>
      <c r="H21" s="79"/>
      <c r="I21" s="79"/>
      <c r="J21" s="79"/>
      <c r="K21" s="79"/>
      <c r="L21" s="79"/>
      <c r="M21" s="79"/>
      <c r="N21" s="79"/>
      <c r="O21" s="79"/>
      <c r="P21" s="79"/>
      <c r="Q21" s="79"/>
      <c r="R21" s="79"/>
      <c r="S21" s="79"/>
    </row>
    <row r="22" spans="1:19" s="93" customFormat="1" ht="30" customHeight="1" x14ac:dyDescent="0.25">
      <c r="A22" s="205" t="s">
        <v>180</v>
      </c>
      <c r="B22" s="206"/>
      <c r="C22" s="206"/>
      <c r="D22" s="206"/>
      <c r="E22" s="207"/>
      <c r="F22" s="92">
        <f>F12+F18</f>
        <v>918039.28999999992</v>
      </c>
      <c r="G22" s="91"/>
      <c r="H22" s="91"/>
      <c r="I22" s="91"/>
      <c r="J22" s="91"/>
      <c r="K22" s="91"/>
      <c r="L22" s="91"/>
      <c r="M22" s="91"/>
      <c r="N22" s="91"/>
      <c r="O22" s="91"/>
      <c r="P22" s="91"/>
      <c r="Q22" s="91"/>
      <c r="R22" s="91"/>
      <c r="S22" s="91"/>
    </row>
    <row r="23" spans="1:19" s="93" customFormat="1" ht="30" customHeight="1" x14ac:dyDescent="0.25">
      <c r="A23" s="205" t="s">
        <v>181</v>
      </c>
      <c r="B23" s="206"/>
      <c r="C23" s="206"/>
      <c r="D23" s="206"/>
      <c r="E23" s="207"/>
      <c r="F23" s="92">
        <f>Лист1!E98</f>
        <v>466622.10099999979</v>
      </c>
      <c r="G23" s="91"/>
      <c r="H23" s="91"/>
      <c r="I23" s="91"/>
      <c r="J23" s="91"/>
      <c r="K23" s="91"/>
      <c r="L23" s="91"/>
      <c r="M23" s="91"/>
      <c r="N23" s="91"/>
      <c r="O23" s="91"/>
      <c r="P23" s="91"/>
      <c r="Q23" s="91"/>
      <c r="R23" s="91"/>
      <c r="S23" s="91"/>
    </row>
    <row r="24" spans="1:19" s="93" customFormat="1" ht="30" customHeight="1" x14ac:dyDescent="0.25">
      <c r="A24" s="205" t="s">
        <v>309</v>
      </c>
      <c r="B24" s="206"/>
      <c r="C24" s="206"/>
      <c r="D24" s="206"/>
      <c r="E24" s="207"/>
      <c r="F24" s="92">
        <f>F22-F23</f>
        <v>451417.18900000013</v>
      </c>
      <c r="G24" s="91"/>
      <c r="H24" s="91"/>
      <c r="I24" s="91"/>
      <c r="J24" s="91"/>
      <c r="K24" s="91"/>
      <c r="L24" s="91"/>
      <c r="M24" s="91"/>
      <c r="N24" s="91"/>
      <c r="O24" s="91"/>
      <c r="P24" s="91"/>
      <c r="Q24" s="91"/>
      <c r="R24" s="91"/>
      <c r="S24" s="91"/>
    </row>
    <row r="25" spans="1:19" s="93" customFormat="1" ht="30" customHeight="1" x14ac:dyDescent="0.25">
      <c r="A25" s="205" t="s">
        <v>183</v>
      </c>
      <c r="B25" s="206"/>
      <c r="C25" s="206"/>
      <c r="D25" s="206"/>
      <c r="E25" s="207"/>
      <c r="F25" s="89">
        <f>F13+F14-F18</f>
        <v>96486.479999999981</v>
      </c>
      <c r="G25" s="91"/>
      <c r="H25" s="91"/>
      <c r="I25" s="91"/>
      <c r="J25" s="91"/>
      <c r="K25" s="91"/>
      <c r="L25" s="91"/>
      <c r="M25" s="91"/>
      <c r="N25" s="91"/>
      <c r="O25" s="91"/>
      <c r="P25" s="91"/>
      <c r="Q25" s="91"/>
      <c r="R25" s="91"/>
      <c r="S25" s="91"/>
    </row>
    <row r="26" spans="1:19" s="82" customFormat="1" ht="11.45" customHeight="1" x14ac:dyDescent="0.25">
      <c r="A26" s="83"/>
      <c r="B26" s="83"/>
      <c r="C26" s="83"/>
      <c r="D26" s="83"/>
      <c r="E26" s="83"/>
      <c r="F26" s="83"/>
    </row>
    <row r="27" spans="1:19" s="84" customFormat="1" ht="42" customHeight="1" x14ac:dyDescent="0.2">
      <c r="A27" s="214" t="s">
        <v>184</v>
      </c>
      <c r="B27" s="214"/>
      <c r="C27" s="214"/>
      <c r="D27" s="214"/>
    </row>
    <row r="28" spans="1:19" s="57" customFormat="1" ht="21.75" customHeight="1" x14ac:dyDescent="0.25">
      <c r="A28" s="215" t="s">
        <v>185</v>
      </c>
      <c r="B28" s="215"/>
      <c r="C28" s="215"/>
      <c r="D28" s="215"/>
    </row>
    <row r="29" spans="1:19" s="57" customFormat="1" ht="22.5" customHeight="1" x14ac:dyDescent="0.25">
      <c r="A29" s="214" t="s">
        <v>42</v>
      </c>
      <c r="B29" s="214"/>
      <c r="C29" s="214"/>
      <c r="D29" s="214"/>
    </row>
    <row r="30" spans="1:19" s="57" customFormat="1" ht="22.5" customHeight="1" x14ac:dyDescent="0.25">
      <c r="A30" s="214" t="s">
        <v>43</v>
      </c>
      <c r="B30" s="214"/>
      <c r="C30" s="214"/>
      <c r="D30" s="58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13"/>
  <sheetViews>
    <sheetView view="pageBreakPreview" topLeftCell="A10" zoomScaleSheetLayoutView="100" workbookViewId="0">
      <selection activeCell="A23" sqref="A23:E23"/>
    </sheetView>
  </sheetViews>
  <sheetFormatPr defaultRowHeight="15" x14ac:dyDescent="0.25"/>
  <cols>
    <col min="1" max="1" width="58" style="135" customWidth="1"/>
    <col min="2" max="2" width="13.85546875" style="135" customWidth="1"/>
    <col min="3" max="3" width="11.5703125" style="135" customWidth="1"/>
    <col min="4" max="4" width="13.85546875" style="135" customWidth="1"/>
    <col min="5" max="5" width="14.7109375" style="135" customWidth="1"/>
    <col min="6" max="255" width="8.140625" style="135" customWidth="1"/>
    <col min="256" max="256" width="8.7109375" style="11" customWidth="1"/>
    <col min="257" max="257" width="31.5703125" style="11" customWidth="1"/>
    <col min="258" max="258" width="13.85546875" style="11" customWidth="1"/>
    <col min="259" max="259" width="19.140625" style="11" customWidth="1"/>
    <col min="260" max="260" width="17.5703125" style="11" customWidth="1"/>
    <col min="261" max="261" width="14.7109375" style="11" customWidth="1"/>
    <col min="262" max="511" width="8.140625" style="11" customWidth="1"/>
    <col min="512" max="512" width="8.7109375" style="11" customWidth="1"/>
    <col min="513" max="513" width="31.5703125" style="11" customWidth="1"/>
    <col min="514" max="514" width="13.85546875" style="11" customWidth="1"/>
    <col min="515" max="515" width="19.140625" style="11" customWidth="1"/>
    <col min="516" max="516" width="17.5703125" style="11" customWidth="1"/>
    <col min="517" max="517" width="14.7109375" style="11" customWidth="1"/>
    <col min="518" max="767" width="8.140625" style="11" customWidth="1"/>
    <col min="768" max="768" width="8.7109375" style="11" customWidth="1"/>
    <col min="769" max="769" width="31.5703125" style="11" customWidth="1"/>
    <col min="770" max="770" width="13.85546875" style="11" customWidth="1"/>
    <col min="771" max="771" width="19.140625" style="11" customWidth="1"/>
    <col min="772" max="772" width="17.5703125" style="11" customWidth="1"/>
    <col min="773" max="773" width="14.7109375" style="11" customWidth="1"/>
    <col min="774" max="1023" width="8.140625" style="11" customWidth="1"/>
    <col min="1024" max="1024" width="8.7109375" style="11" customWidth="1"/>
    <col min="1025" max="1025" width="31.5703125" style="11" customWidth="1"/>
    <col min="1026" max="1026" width="13.85546875" style="11" customWidth="1"/>
    <col min="1027" max="1027" width="19.140625" style="11" customWidth="1"/>
    <col min="1028" max="1028" width="17.5703125" style="11" customWidth="1"/>
    <col min="1029" max="1029" width="14.7109375" style="11" customWidth="1"/>
    <col min="1030" max="1279" width="8.140625" style="11" customWidth="1"/>
    <col min="1280" max="1280" width="8.7109375" style="11" customWidth="1"/>
    <col min="1281" max="1281" width="31.5703125" style="11" customWidth="1"/>
    <col min="1282" max="1282" width="13.85546875" style="11" customWidth="1"/>
    <col min="1283" max="1283" width="19.140625" style="11" customWidth="1"/>
    <col min="1284" max="1284" width="17.5703125" style="11" customWidth="1"/>
    <col min="1285" max="1285" width="14.7109375" style="11" customWidth="1"/>
    <col min="1286" max="1535" width="8.140625" style="11" customWidth="1"/>
    <col min="1536" max="1536" width="8.7109375" style="11" customWidth="1"/>
    <col min="1537" max="1537" width="31.5703125" style="11" customWidth="1"/>
    <col min="1538" max="1538" width="13.85546875" style="11" customWidth="1"/>
    <col min="1539" max="1539" width="19.140625" style="11" customWidth="1"/>
    <col min="1540" max="1540" width="17.5703125" style="11" customWidth="1"/>
    <col min="1541" max="1541" width="14.7109375" style="11" customWidth="1"/>
    <col min="1542" max="1791" width="8.140625" style="11" customWidth="1"/>
    <col min="1792" max="1792" width="8.7109375" style="11" customWidth="1"/>
    <col min="1793" max="1793" width="31.5703125" style="11" customWidth="1"/>
    <col min="1794" max="1794" width="13.85546875" style="11" customWidth="1"/>
    <col min="1795" max="1795" width="19.140625" style="11" customWidth="1"/>
    <col min="1796" max="1796" width="17.5703125" style="11" customWidth="1"/>
    <col min="1797" max="1797" width="14.7109375" style="11" customWidth="1"/>
    <col min="1798" max="2047" width="8.140625" style="11" customWidth="1"/>
    <col min="2048" max="2048" width="8.7109375" style="11" customWidth="1"/>
    <col min="2049" max="2049" width="31.5703125" style="11" customWidth="1"/>
    <col min="2050" max="2050" width="13.85546875" style="11" customWidth="1"/>
    <col min="2051" max="2051" width="19.140625" style="11" customWidth="1"/>
    <col min="2052" max="2052" width="17.5703125" style="11" customWidth="1"/>
    <col min="2053" max="2053" width="14.7109375" style="11" customWidth="1"/>
    <col min="2054" max="2303" width="8.140625" style="11" customWidth="1"/>
    <col min="2304" max="2304" width="8.7109375" style="11" customWidth="1"/>
    <col min="2305" max="2305" width="31.5703125" style="11" customWidth="1"/>
    <col min="2306" max="2306" width="13.85546875" style="11" customWidth="1"/>
    <col min="2307" max="2307" width="19.140625" style="11" customWidth="1"/>
    <col min="2308" max="2308" width="17.5703125" style="11" customWidth="1"/>
    <col min="2309" max="2309" width="14.7109375" style="11" customWidth="1"/>
    <col min="2310" max="2559" width="8.140625" style="11" customWidth="1"/>
    <col min="2560" max="2560" width="8.7109375" style="11" customWidth="1"/>
    <col min="2561" max="2561" width="31.5703125" style="11" customWidth="1"/>
    <col min="2562" max="2562" width="13.85546875" style="11" customWidth="1"/>
    <col min="2563" max="2563" width="19.140625" style="11" customWidth="1"/>
    <col min="2564" max="2564" width="17.5703125" style="11" customWidth="1"/>
    <col min="2565" max="2565" width="14.7109375" style="11" customWidth="1"/>
    <col min="2566" max="2815" width="8.140625" style="11" customWidth="1"/>
    <col min="2816" max="2816" width="8.7109375" style="11" customWidth="1"/>
    <col min="2817" max="2817" width="31.5703125" style="11" customWidth="1"/>
    <col min="2818" max="2818" width="13.85546875" style="11" customWidth="1"/>
    <col min="2819" max="2819" width="19.140625" style="11" customWidth="1"/>
    <col min="2820" max="2820" width="17.5703125" style="11" customWidth="1"/>
    <col min="2821" max="2821" width="14.7109375" style="11" customWidth="1"/>
    <col min="2822" max="3071" width="8.140625" style="11" customWidth="1"/>
    <col min="3072" max="3072" width="8.7109375" style="11" customWidth="1"/>
    <col min="3073" max="3073" width="31.5703125" style="11" customWidth="1"/>
    <col min="3074" max="3074" width="13.85546875" style="11" customWidth="1"/>
    <col min="3075" max="3075" width="19.140625" style="11" customWidth="1"/>
    <col min="3076" max="3076" width="17.5703125" style="11" customWidth="1"/>
    <col min="3077" max="3077" width="14.7109375" style="11" customWidth="1"/>
    <col min="3078" max="3327" width="8.140625" style="11" customWidth="1"/>
    <col min="3328" max="3328" width="8.7109375" style="11" customWidth="1"/>
    <col min="3329" max="3329" width="31.5703125" style="11" customWidth="1"/>
    <col min="3330" max="3330" width="13.85546875" style="11" customWidth="1"/>
    <col min="3331" max="3331" width="19.140625" style="11" customWidth="1"/>
    <col min="3332" max="3332" width="17.5703125" style="11" customWidth="1"/>
    <col min="3333" max="3333" width="14.7109375" style="11" customWidth="1"/>
    <col min="3334" max="3583" width="8.140625" style="11" customWidth="1"/>
    <col min="3584" max="3584" width="8.7109375" style="11" customWidth="1"/>
    <col min="3585" max="3585" width="31.5703125" style="11" customWidth="1"/>
    <col min="3586" max="3586" width="13.85546875" style="11" customWidth="1"/>
    <col min="3587" max="3587" width="19.140625" style="11" customWidth="1"/>
    <col min="3588" max="3588" width="17.5703125" style="11" customWidth="1"/>
    <col min="3589" max="3589" width="14.7109375" style="11" customWidth="1"/>
    <col min="3590" max="3839" width="8.140625" style="11" customWidth="1"/>
    <col min="3840" max="3840" width="8.7109375" style="11" customWidth="1"/>
    <col min="3841" max="3841" width="31.5703125" style="11" customWidth="1"/>
    <col min="3842" max="3842" width="13.85546875" style="11" customWidth="1"/>
    <col min="3843" max="3843" width="19.140625" style="11" customWidth="1"/>
    <col min="3844" max="3844" width="17.5703125" style="11" customWidth="1"/>
    <col min="3845" max="3845" width="14.7109375" style="11" customWidth="1"/>
    <col min="3846" max="4095" width="8.140625" style="11" customWidth="1"/>
    <col min="4096" max="4096" width="8.7109375" style="11" customWidth="1"/>
    <col min="4097" max="4097" width="31.5703125" style="11" customWidth="1"/>
    <col min="4098" max="4098" width="13.85546875" style="11" customWidth="1"/>
    <col min="4099" max="4099" width="19.140625" style="11" customWidth="1"/>
    <col min="4100" max="4100" width="17.5703125" style="11" customWidth="1"/>
    <col min="4101" max="4101" width="14.7109375" style="11" customWidth="1"/>
    <col min="4102" max="4351" width="8.140625" style="11" customWidth="1"/>
    <col min="4352" max="4352" width="8.7109375" style="11" customWidth="1"/>
    <col min="4353" max="4353" width="31.5703125" style="11" customWidth="1"/>
    <col min="4354" max="4354" width="13.85546875" style="11" customWidth="1"/>
    <col min="4355" max="4355" width="19.140625" style="11" customWidth="1"/>
    <col min="4356" max="4356" width="17.5703125" style="11" customWidth="1"/>
    <col min="4357" max="4357" width="14.7109375" style="11" customWidth="1"/>
    <col min="4358" max="4607" width="8.140625" style="11" customWidth="1"/>
    <col min="4608" max="4608" width="8.7109375" style="11" customWidth="1"/>
    <col min="4609" max="4609" width="31.5703125" style="11" customWidth="1"/>
    <col min="4610" max="4610" width="13.85546875" style="11" customWidth="1"/>
    <col min="4611" max="4611" width="19.140625" style="11" customWidth="1"/>
    <col min="4612" max="4612" width="17.5703125" style="11" customWidth="1"/>
    <col min="4613" max="4613" width="14.7109375" style="11" customWidth="1"/>
    <col min="4614" max="4863" width="8.140625" style="11" customWidth="1"/>
    <col min="4864" max="4864" width="8.7109375" style="11" customWidth="1"/>
    <col min="4865" max="4865" width="31.5703125" style="11" customWidth="1"/>
    <col min="4866" max="4866" width="13.85546875" style="11" customWidth="1"/>
    <col min="4867" max="4867" width="19.140625" style="11" customWidth="1"/>
    <col min="4868" max="4868" width="17.5703125" style="11" customWidth="1"/>
    <col min="4869" max="4869" width="14.7109375" style="11" customWidth="1"/>
    <col min="4870" max="5119" width="8.140625" style="11" customWidth="1"/>
    <col min="5120" max="5120" width="8.7109375" style="11" customWidth="1"/>
    <col min="5121" max="5121" width="31.5703125" style="11" customWidth="1"/>
    <col min="5122" max="5122" width="13.85546875" style="11" customWidth="1"/>
    <col min="5123" max="5123" width="19.140625" style="11" customWidth="1"/>
    <col min="5124" max="5124" width="17.5703125" style="11" customWidth="1"/>
    <col min="5125" max="5125" width="14.7109375" style="11" customWidth="1"/>
    <col min="5126" max="5375" width="8.140625" style="11" customWidth="1"/>
    <col min="5376" max="5376" width="8.7109375" style="11" customWidth="1"/>
    <col min="5377" max="5377" width="31.5703125" style="11" customWidth="1"/>
    <col min="5378" max="5378" width="13.85546875" style="11" customWidth="1"/>
    <col min="5379" max="5379" width="19.140625" style="11" customWidth="1"/>
    <col min="5380" max="5380" width="17.5703125" style="11" customWidth="1"/>
    <col min="5381" max="5381" width="14.7109375" style="11" customWidth="1"/>
    <col min="5382" max="5631" width="8.140625" style="11" customWidth="1"/>
    <col min="5632" max="5632" width="8.7109375" style="11" customWidth="1"/>
    <col min="5633" max="5633" width="31.5703125" style="11" customWidth="1"/>
    <col min="5634" max="5634" width="13.85546875" style="11" customWidth="1"/>
    <col min="5635" max="5635" width="19.140625" style="11" customWidth="1"/>
    <col min="5636" max="5636" width="17.5703125" style="11" customWidth="1"/>
    <col min="5637" max="5637" width="14.7109375" style="11" customWidth="1"/>
    <col min="5638" max="5887" width="8.140625" style="11" customWidth="1"/>
    <col min="5888" max="5888" width="8.7109375" style="11" customWidth="1"/>
    <col min="5889" max="5889" width="31.5703125" style="11" customWidth="1"/>
    <col min="5890" max="5890" width="13.85546875" style="11" customWidth="1"/>
    <col min="5891" max="5891" width="19.140625" style="11" customWidth="1"/>
    <col min="5892" max="5892" width="17.5703125" style="11" customWidth="1"/>
    <col min="5893" max="5893" width="14.7109375" style="11" customWidth="1"/>
    <col min="5894" max="6143" width="8.140625" style="11" customWidth="1"/>
    <col min="6144" max="6144" width="8.7109375" style="11" customWidth="1"/>
    <col min="6145" max="6145" width="31.5703125" style="11" customWidth="1"/>
    <col min="6146" max="6146" width="13.85546875" style="11" customWidth="1"/>
    <col min="6147" max="6147" width="19.140625" style="11" customWidth="1"/>
    <col min="6148" max="6148" width="17.5703125" style="11" customWidth="1"/>
    <col min="6149" max="6149" width="14.7109375" style="11" customWidth="1"/>
    <col min="6150" max="6399" width="8.140625" style="11" customWidth="1"/>
    <col min="6400" max="6400" width="8.7109375" style="11" customWidth="1"/>
    <col min="6401" max="6401" width="31.5703125" style="11" customWidth="1"/>
    <col min="6402" max="6402" width="13.85546875" style="11" customWidth="1"/>
    <col min="6403" max="6403" width="19.140625" style="11" customWidth="1"/>
    <col min="6404" max="6404" width="17.5703125" style="11" customWidth="1"/>
    <col min="6405" max="6405" width="14.7109375" style="11" customWidth="1"/>
    <col min="6406" max="6655" width="8.140625" style="11" customWidth="1"/>
    <col min="6656" max="6656" width="8.7109375" style="11" customWidth="1"/>
    <col min="6657" max="6657" width="31.5703125" style="11" customWidth="1"/>
    <col min="6658" max="6658" width="13.85546875" style="11" customWidth="1"/>
    <col min="6659" max="6659" width="19.140625" style="11" customWidth="1"/>
    <col min="6660" max="6660" width="17.5703125" style="11" customWidth="1"/>
    <col min="6661" max="6661" width="14.7109375" style="11" customWidth="1"/>
    <col min="6662" max="6911" width="8.140625" style="11" customWidth="1"/>
    <col min="6912" max="6912" width="8.7109375" style="11" customWidth="1"/>
    <col min="6913" max="6913" width="31.5703125" style="11" customWidth="1"/>
    <col min="6914" max="6914" width="13.85546875" style="11" customWidth="1"/>
    <col min="6915" max="6915" width="19.140625" style="11" customWidth="1"/>
    <col min="6916" max="6916" width="17.5703125" style="11" customWidth="1"/>
    <col min="6917" max="6917" width="14.7109375" style="11" customWidth="1"/>
    <col min="6918" max="7167" width="8.140625" style="11" customWidth="1"/>
    <col min="7168" max="7168" width="8.7109375" style="11" customWidth="1"/>
    <col min="7169" max="7169" width="31.5703125" style="11" customWidth="1"/>
    <col min="7170" max="7170" width="13.85546875" style="11" customWidth="1"/>
    <col min="7171" max="7171" width="19.140625" style="11" customWidth="1"/>
    <col min="7172" max="7172" width="17.5703125" style="11" customWidth="1"/>
    <col min="7173" max="7173" width="14.7109375" style="11" customWidth="1"/>
    <col min="7174" max="7423" width="8.140625" style="11" customWidth="1"/>
    <col min="7424" max="7424" width="8.7109375" style="11" customWidth="1"/>
    <col min="7425" max="7425" width="31.5703125" style="11" customWidth="1"/>
    <col min="7426" max="7426" width="13.85546875" style="11" customWidth="1"/>
    <col min="7427" max="7427" width="19.140625" style="11" customWidth="1"/>
    <col min="7428" max="7428" width="17.5703125" style="11" customWidth="1"/>
    <col min="7429" max="7429" width="14.7109375" style="11" customWidth="1"/>
    <col min="7430" max="7679" width="8.140625" style="11" customWidth="1"/>
    <col min="7680" max="7680" width="8.7109375" style="11" customWidth="1"/>
    <col min="7681" max="7681" width="31.5703125" style="11" customWidth="1"/>
    <col min="7682" max="7682" width="13.85546875" style="11" customWidth="1"/>
    <col min="7683" max="7683" width="19.140625" style="11" customWidth="1"/>
    <col min="7684" max="7684" width="17.5703125" style="11" customWidth="1"/>
    <col min="7685" max="7685" width="14.7109375" style="11" customWidth="1"/>
    <col min="7686" max="7935" width="8.140625" style="11" customWidth="1"/>
    <col min="7936" max="7936" width="8.7109375" style="11" customWidth="1"/>
    <col min="7937" max="7937" width="31.5703125" style="11" customWidth="1"/>
    <col min="7938" max="7938" width="13.85546875" style="11" customWidth="1"/>
    <col min="7939" max="7939" width="19.140625" style="11" customWidth="1"/>
    <col min="7940" max="7940" width="17.5703125" style="11" customWidth="1"/>
    <col min="7941" max="7941" width="14.7109375" style="11" customWidth="1"/>
    <col min="7942" max="8191" width="8.140625" style="11" customWidth="1"/>
    <col min="8192" max="8192" width="8.7109375" style="11" customWidth="1"/>
    <col min="8193" max="8193" width="31.5703125" style="11" customWidth="1"/>
    <col min="8194" max="8194" width="13.85546875" style="11" customWidth="1"/>
    <col min="8195" max="8195" width="19.140625" style="11" customWidth="1"/>
    <col min="8196" max="8196" width="17.5703125" style="11" customWidth="1"/>
    <col min="8197" max="8197" width="14.7109375" style="11" customWidth="1"/>
    <col min="8198" max="8447" width="8.140625" style="11" customWidth="1"/>
    <col min="8448" max="8448" width="8.7109375" style="11" customWidth="1"/>
    <col min="8449" max="8449" width="31.5703125" style="11" customWidth="1"/>
    <col min="8450" max="8450" width="13.85546875" style="11" customWidth="1"/>
    <col min="8451" max="8451" width="19.140625" style="11" customWidth="1"/>
    <col min="8452" max="8452" width="17.5703125" style="11" customWidth="1"/>
    <col min="8453" max="8453" width="14.7109375" style="11" customWidth="1"/>
    <col min="8454" max="8703" width="8.140625" style="11" customWidth="1"/>
    <col min="8704" max="8704" width="8.7109375" style="11" customWidth="1"/>
    <col min="8705" max="8705" width="31.5703125" style="11" customWidth="1"/>
    <col min="8706" max="8706" width="13.85546875" style="11" customWidth="1"/>
    <col min="8707" max="8707" width="19.140625" style="11" customWidth="1"/>
    <col min="8708" max="8708" width="17.5703125" style="11" customWidth="1"/>
    <col min="8709" max="8709" width="14.7109375" style="11" customWidth="1"/>
    <col min="8710" max="8959" width="8.140625" style="11" customWidth="1"/>
    <col min="8960" max="8960" width="8.7109375" style="11" customWidth="1"/>
    <col min="8961" max="8961" width="31.5703125" style="11" customWidth="1"/>
    <col min="8962" max="8962" width="13.85546875" style="11" customWidth="1"/>
    <col min="8963" max="8963" width="19.140625" style="11" customWidth="1"/>
    <col min="8964" max="8964" width="17.5703125" style="11" customWidth="1"/>
    <col min="8965" max="8965" width="14.7109375" style="11" customWidth="1"/>
    <col min="8966" max="9215" width="8.140625" style="11" customWidth="1"/>
    <col min="9216" max="9216" width="8.7109375" style="11" customWidth="1"/>
    <col min="9217" max="9217" width="31.5703125" style="11" customWidth="1"/>
    <col min="9218" max="9218" width="13.85546875" style="11" customWidth="1"/>
    <col min="9219" max="9219" width="19.140625" style="11" customWidth="1"/>
    <col min="9220" max="9220" width="17.5703125" style="11" customWidth="1"/>
    <col min="9221" max="9221" width="14.7109375" style="11" customWidth="1"/>
    <col min="9222" max="9471" width="8.140625" style="11" customWidth="1"/>
    <col min="9472" max="9472" width="8.7109375" style="11" customWidth="1"/>
    <col min="9473" max="9473" width="31.5703125" style="11" customWidth="1"/>
    <col min="9474" max="9474" width="13.85546875" style="11" customWidth="1"/>
    <col min="9475" max="9475" width="19.140625" style="11" customWidth="1"/>
    <col min="9476" max="9476" width="17.5703125" style="11" customWidth="1"/>
    <col min="9477" max="9477" width="14.7109375" style="11" customWidth="1"/>
    <col min="9478" max="9727" width="8.140625" style="11" customWidth="1"/>
    <col min="9728" max="9728" width="8.7109375" style="11" customWidth="1"/>
    <col min="9729" max="9729" width="31.5703125" style="11" customWidth="1"/>
    <col min="9730" max="9730" width="13.85546875" style="11" customWidth="1"/>
    <col min="9731" max="9731" width="19.140625" style="11" customWidth="1"/>
    <col min="9732" max="9732" width="17.5703125" style="11" customWidth="1"/>
    <col min="9733" max="9733" width="14.7109375" style="11" customWidth="1"/>
    <col min="9734" max="9983" width="8.140625" style="11" customWidth="1"/>
    <col min="9984" max="9984" width="8.7109375" style="11" customWidth="1"/>
    <col min="9985" max="9985" width="31.5703125" style="11" customWidth="1"/>
    <col min="9986" max="9986" width="13.85546875" style="11" customWidth="1"/>
    <col min="9987" max="9987" width="19.140625" style="11" customWidth="1"/>
    <col min="9988" max="9988" width="17.5703125" style="11" customWidth="1"/>
    <col min="9989" max="9989" width="14.7109375" style="11" customWidth="1"/>
    <col min="9990" max="10239" width="8.140625" style="11" customWidth="1"/>
    <col min="10240" max="10240" width="8.7109375" style="11" customWidth="1"/>
    <col min="10241" max="10241" width="31.5703125" style="11" customWidth="1"/>
    <col min="10242" max="10242" width="13.85546875" style="11" customWidth="1"/>
    <col min="10243" max="10243" width="19.140625" style="11" customWidth="1"/>
    <col min="10244" max="10244" width="17.5703125" style="11" customWidth="1"/>
    <col min="10245" max="10245" width="14.7109375" style="11" customWidth="1"/>
    <col min="10246" max="10495" width="8.140625" style="11" customWidth="1"/>
    <col min="10496" max="10496" width="8.7109375" style="11" customWidth="1"/>
    <col min="10497" max="10497" width="31.5703125" style="11" customWidth="1"/>
    <col min="10498" max="10498" width="13.85546875" style="11" customWidth="1"/>
    <col min="10499" max="10499" width="19.140625" style="11" customWidth="1"/>
    <col min="10500" max="10500" width="17.5703125" style="11" customWidth="1"/>
    <col min="10501" max="10501" width="14.7109375" style="11" customWidth="1"/>
    <col min="10502" max="10751" width="8.140625" style="11" customWidth="1"/>
    <col min="10752" max="10752" width="8.7109375" style="11" customWidth="1"/>
    <col min="10753" max="10753" width="31.5703125" style="11" customWidth="1"/>
    <col min="10754" max="10754" width="13.85546875" style="11" customWidth="1"/>
    <col min="10755" max="10755" width="19.140625" style="11" customWidth="1"/>
    <col min="10756" max="10756" width="17.5703125" style="11" customWidth="1"/>
    <col min="10757" max="10757" width="14.7109375" style="11" customWidth="1"/>
    <col min="10758" max="11007" width="8.140625" style="11" customWidth="1"/>
    <col min="11008" max="11008" width="8.7109375" style="11" customWidth="1"/>
    <col min="11009" max="11009" width="31.5703125" style="11" customWidth="1"/>
    <col min="11010" max="11010" width="13.85546875" style="11" customWidth="1"/>
    <col min="11011" max="11011" width="19.140625" style="11" customWidth="1"/>
    <col min="11012" max="11012" width="17.5703125" style="11" customWidth="1"/>
    <col min="11013" max="11013" width="14.7109375" style="11" customWidth="1"/>
    <col min="11014" max="11263" width="8.140625" style="11" customWidth="1"/>
    <col min="11264" max="11264" width="8.7109375" style="11" customWidth="1"/>
    <col min="11265" max="11265" width="31.5703125" style="11" customWidth="1"/>
    <col min="11266" max="11266" width="13.85546875" style="11" customWidth="1"/>
    <col min="11267" max="11267" width="19.140625" style="11" customWidth="1"/>
    <col min="11268" max="11268" width="17.5703125" style="11" customWidth="1"/>
    <col min="11269" max="11269" width="14.7109375" style="11" customWidth="1"/>
    <col min="11270" max="11519" width="8.140625" style="11" customWidth="1"/>
    <col min="11520" max="11520" width="8.7109375" style="11" customWidth="1"/>
    <col min="11521" max="11521" width="31.5703125" style="11" customWidth="1"/>
    <col min="11522" max="11522" width="13.85546875" style="11" customWidth="1"/>
    <col min="11523" max="11523" width="19.140625" style="11" customWidth="1"/>
    <col min="11524" max="11524" width="17.5703125" style="11" customWidth="1"/>
    <col min="11525" max="11525" width="14.7109375" style="11" customWidth="1"/>
    <col min="11526" max="11775" width="8.140625" style="11" customWidth="1"/>
    <col min="11776" max="11776" width="8.7109375" style="11" customWidth="1"/>
    <col min="11777" max="11777" width="31.5703125" style="11" customWidth="1"/>
    <col min="11778" max="11778" width="13.85546875" style="11" customWidth="1"/>
    <col min="11779" max="11779" width="19.140625" style="11" customWidth="1"/>
    <col min="11780" max="11780" width="17.5703125" style="11" customWidth="1"/>
    <col min="11781" max="11781" width="14.7109375" style="11" customWidth="1"/>
    <col min="11782" max="12031" width="8.140625" style="11" customWidth="1"/>
    <col min="12032" max="12032" width="8.7109375" style="11" customWidth="1"/>
    <col min="12033" max="12033" width="31.5703125" style="11" customWidth="1"/>
    <col min="12034" max="12034" width="13.85546875" style="11" customWidth="1"/>
    <col min="12035" max="12035" width="19.140625" style="11" customWidth="1"/>
    <col min="12036" max="12036" width="17.5703125" style="11" customWidth="1"/>
    <col min="12037" max="12037" width="14.7109375" style="11" customWidth="1"/>
    <col min="12038" max="12287" width="8.140625" style="11" customWidth="1"/>
    <col min="12288" max="12288" width="8.7109375" style="11" customWidth="1"/>
    <col min="12289" max="12289" width="31.5703125" style="11" customWidth="1"/>
    <col min="12290" max="12290" width="13.85546875" style="11" customWidth="1"/>
    <col min="12291" max="12291" width="19.140625" style="11" customWidth="1"/>
    <col min="12292" max="12292" width="17.5703125" style="11" customWidth="1"/>
    <col min="12293" max="12293" width="14.7109375" style="11" customWidth="1"/>
    <col min="12294" max="12543" width="8.140625" style="11" customWidth="1"/>
    <col min="12544" max="12544" width="8.7109375" style="11" customWidth="1"/>
    <col min="12545" max="12545" width="31.5703125" style="11" customWidth="1"/>
    <col min="12546" max="12546" width="13.85546875" style="11" customWidth="1"/>
    <col min="12547" max="12547" width="19.140625" style="11" customWidth="1"/>
    <col min="12548" max="12548" width="17.5703125" style="11" customWidth="1"/>
    <col min="12549" max="12549" width="14.7109375" style="11" customWidth="1"/>
    <col min="12550" max="12799" width="8.140625" style="11" customWidth="1"/>
    <col min="12800" max="12800" width="8.7109375" style="11" customWidth="1"/>
    <col min="12801" max="12801" width="31.5703125" style="11" customWidth="1"/>
    <col min="12802" max="12802" width="13.85546875" style="11" customWidth="1"/>
    <col min="12803" max="12803" width="19.140625" style="11" customWidth="1"/>
    <col min="12804" max="12804" width="17.5703125" style="11" customWidth="1"/>
    <col min="12805" max="12805" width="14.7109375" style="11" customWidth="1"/>
    <col min="12806" max="13055" width="8.140625" style="11" customWidth="1"/>
    <col min="13056" max="13056" width="8.7109375" style="11" customWidth="1"/>
    <col min="13057" max="13057" width="31.5703125" style="11" customWidth="1"/>
    <col min="13058" max="13058" width="13.85546875" style="11" customWidth="1"/>
    <col min="13059" max="13059" width="19.140625" style="11" customWidth="1"/>
    <col min="13060" max="13060" width="17.5703125" style="11" customWidth="1"/>
    <col min="13061" max="13061" width="14.7109375" style="11" customWidth="1"/>
    <col min="13062" max="13311" width="8.140625" style="11" customWidth="1"/>
    <col min="13312" max="13312" width="8.7109375" style="11" customWidth="1"/>
    <col min="13313" max="13313" width="31.5703125" style="11" customWidth="1"/>
    <col min="13314" max="13314" width="13.85546875" style="11" customWidth="1"/>
    <col min="13315" max="13315" width="19.140625" style="11" customWidth="1"/>
    <col min="13316" max="13316" width="17.5703125" style="11" customWidth="1"/>
    <col min="13317" max="13317" width="14.7109375" style="11" customWidth="1"/>
    <col min="13318" max="13567" width="8.140625" style="11" customWidth="1"/>
    <col min="13568" max="13568" width="8.7109375" style="11" customWidth="1"/>
    <col min="13569" max="13569" width="31.5703125" style="11" customWidth="1"/>
    <col min="13570" max="13570" width="13.85546875" style="11" customWidth="1"/>
    <col min="13571" max="13571" width="19.140625" style="11" customWidth="1"/>
    <col min="13572" max="13572" width="17.5703125" style="11" customWidth="1"/>
    <col min="13573" max="13573" width="14.7109375" style="11" customWidth="1"/>
    <col min="13574" max="13823" width="8.140625" style="11" customWidth="1"/>
    <col min="13824" max="13824" width="8.7109375" style="11" customWidth="1"/>
    <col min="13825" max="13825" width="31.5703125" style="11" customWidth="1"/>
    <col min="13826" max="13826" width="13.85546875" style="11" customWidth="1"/>
    <col min="13827" max="13827" width="19.140625" style="11" customWidth="1"/>
    <col min="13828" max="13828" width="17.5703125" style="11" customWidth="1"/>
    <col min="13829" max="13829" width="14.7109375" style="11" customWidth="1"/>
    <col min="13830" max="14079" width="8.140625" style="11" customWidth="1"/>
    <col min="14080" max="14080" width="8.7109375" style="11" customWidth="1"/>
    <col min="14081" max="14081" width="31.5703125" style="11" customWidth="1"/>
    <col min="14082" max="14082" width="13.85546875" style="11" customWidth="1"/>
    <col min="14083" max="14083" width="19.140625" style="11" customWidth="1"/>
    <col min="14084" max="14084" width="17.5703125" style="11" customWidth="1"/>
    <col min="14085" max="14085" width="14.7109375" style="11" customWidth="1"/>
    <col min="14086" max="14335" width="8.140625" style="11" customWidth="1"/>
    <col min="14336" max="14336" width="8.7109375" style="11" customWidth="1"/>
    <col min="14337" max="14337" width="31.5703125" style="11" customWidth="1"/>
    <col min="14338" max="14338" width="13.85546875" style="11" customWidth="1"/>
    <col min="14339" max="14339" width="19.140625" style="11" customWidth="1"/>
    <col min="14340" max="14340" width="17.5703125" style="11" customWidth="1"/>
    <col min="14341" max="14341" width="14.7109375" style="11" customWidth="1"/>
    <col min="14342" max="14591" width="8.140625" style="11" customWidth="1"/>
    <col min="14592" max="14592" width="8.7109375" style="11" customWidth="1"/>
    <col min="14593" max="14593" width="31.5703125" style="11" customWidth="1"/>
    <col min="14594" max="14594" width="13.85546875" style="11" customWidth="1"/>
    <col min="14595" max="14595" width="19.140625" style="11" customWidth="1"/>
    <col min="14596" max="14596" width="17.5703125" style="11" customWidth="1"/>
    <col min="14597" max="14597" width="14.7109375" style="11" customWidth="1"/>
    <col min="14598" max="14847" width="8.140625" style="11" customWidth="1"/>
    <col min="14848" max="14848" width="8.7109375" style="11" customWidth="1"/>
    <col min="14849" max="14849" width="31.5703125" style="11" customWidth="1"/>
    <col min="14850" max="14850" width="13.85546875" style="11" customWidth="1"/>
    <col min="14851" max="14851" width="19.140625" style="11" customWidth="1"/>
    <col min="14852" max="14852" width="17.5703125" style="11" customWidth="1"/>
    <col min="14853" max="14853" width="14.7109375" style="11" customWidth="1"/>
    <col min="14854" max="15103" width="8.140625" style="11" customWidth="1"/>
    <col min="15104" max="15104" width="8.7109375" style="11" customWidth="1"/>
    <col min="15105" max="15105" width="31.5703125" style="11" customWidth="1"/>
    <col min="15106" max="15106" width="13.85546875" style="11" customWidth="1"/>
    <col min="15107" max="15107" width="19.140625" style="11" customWidth="1"/>
    <col min="15108" max="15108" width="17.5703125" style="11" customWidth="1"/>
    <col min="15109" max="15109" width="14.7109375" style="11" customWidth="1"/>
    <col min="15110" max="15359" width="8.140625" style="11" customWidth="1"/>
    <col min="15360" max="15360" width="8.7109375" style="11" customWidth="1"/>
    <col min="15361" max="15361" width="31.5703125" style="11" customWidth="1"/>
    <col min="15362" max="15362" width="13.85546875" style="11" customWidth="1"/>
    <col min="15363" max="15363" width="19.140625" style="11" customWidth="1"/>
    <col min="15364" max="15364" width="17.5703125" style="11" customWidth="1"/>
    <col min="15365" max="15365" width="14.7109375" style="11" customWidth="1"/>
    <col min="15366" max="15615" width="8.140625" style="11" customWidth="1"/>
    <col min="15616" max="15616" width="8.7109375" style="11" customWidth="1"/>
    <col min="15617" max="15617" width="31.5703125" style="11" customWidth="1"/>
    <col min="15618" max="15618" width="13.85546875" style="11" customWidth="1"/>
    <col min="15619" max="15619" width="19.140625" style="11" customWidth="1"/>
    <col min="15620" max="15620" width="17.5703125" style="11" customWidth="1"/>
    <col min="15621" max="15621" width="14.7109375" style="11" customWidth="1"/>
    <col min="15622" max="15871" width="8.140625" style="11" customWidth="1"/>
    <col min="15872" max="15872" width="8.7109375" style="11" customWidth="1"/>
    <col min="15873" max="15873" width="31.5703125" style="11" customWidth="1"/>
    <col min="15874" max="15874" width="13.85546875" style="11" customWidth="1"/>
    <col min="15875" max="15875" width="19.140625" style="11" customWidth="1"/>
    <col min="15876" max="15876" width="17.5703125" style="11" customWidth="1"/>
    <col min="15877" max="15877" width="14.7109375" style="11" customWidth="1"/>
    <col min="15878" max="16127" width="8.140625" style="11" customWidth="1"/>
    <col min="16128" max="16128" width="8.7109375" style="11" customWidth="1"/>
    <col min="16129" max="16129" width="31.5703125" style="11" customWidth="1"/>
    <col min="16130" max="16130" width="13.85546875" style="11" customWidth="1"/>
    <col min="16131" max="16131" width="19.140625" style="11" customWidth="1"/>
    <col min="16132" max="16132" width="17.5703125" style="11" customWidth="1"/>
    <col min="16133" max="16133" width="14.7109375" style="11" customWidth="1"/>
    <col min="16134" max="16384" width="8.140625" style="11" customWidth="1"/>
  </cols>
  <sheetData>
    <row r="1" spans="1:5" s="135" customFormat="1" ht="23.25" customHeight="1" x14ac:dyDescent="0.25">
      <c r="A1" s="221"/>
      <c r="B1" s="221"/>
      <c r="C1" s="221"/>
      <c r="D1" s="221"/>
      <c r="E1" s="221"/>
    </row>
    <row r="2" spans="1:5" s="135" customFormat="1" x14ac:dyDescent="0.25">
      <c r="A2" s="221" t="s">
        <v>242</v>
      </c>
      <c r="B2" s="221"/>
      <c r="C2" s="221"/>
      <c r="D2" s="221"/>
      <c r="E2" s="221"/>
    </row>
    <row r="3" spans="1:5" s="135" customFormat="1" ht="15.75" customHeight="1" x14ac:dyDescent="0.25">
      <c r="B3" s="221" t="s">
        <v>303</v>
      </c>
      <c r="C3" s="221"/>
      <c r="D3" s="221"/>
      <c r="E3" s="221"/>
    </row>
    <row r="4" spans="1:5" s="135" customFormat="1" x14ac:dyDescent="0.25">
      <c r="A4" s="222" t="s">
        <v>243</v>
      </c>
      <c r="B4" s="222"/>
      <c r="C4" s="222"/>
      <c r="D4" s="222"/>
      <c r="E4" s="222"/>
    </row>
    <row r="5" spans="1:5" s="135" customFormat="1" x14ac:dyDescent="0.25">
      <c r="A5" s="222" t="s">
        <v>244</v>
      </c>
      <c r="B5" s="222"/>
      <c r="C5" s="222"/>
      <c r="D5" s="222"/>
      <c r="E5" s="222"/>
    </row>
    <row r="6" spans="1:5" s="135" customFormat="1" ht="26.25" customHeight="1" x14ac:dyDescent="0.25">
      <c r="A6" s="221" t="s">
        <v>245</v>
      </c>
      <c r="B6" s="221"/>
      <c r="C6" s="221"/>
      <c r="D6" s="221"/>
      <c r="E6" s="135" t="s">
        <v>310</v>
      </c>
    </row>
    <row r="7" spans="1:5" s="135" customFormat="1" x14ac:dyDescent="0.25">
      <c r="A7" s="221"/>
      <c r="B7" s="221"/>
      <c r="C7" s="221"/>
      <c r="D7" s="221"/>
      <c r="E7" s="221"/>
    </row>
    <row r="8" spans="1:5" s="135" customFormat="1" ht="28.5" customHeight="1" x14ac:dyDescent="0.25">
      <c r="A8" s="223" t="s">
        <v>311</v>
      </c>
      <c r="B8" s="223"/>
      <c r="C8" s="223"/>
      <c r="D8" s="223"/>
      <c r="E8" s="223"/>
    </row>
    <row r="9" spans="1:5" s="135" customFormat="1" ht="29.25" customHeight="1" x14ac:dyDescent="0.25">
      <c r="A9" s="223" t="s">
        <v>247</v>
      </c>
      <c r="B9" s="223"/>
      <c r="C9" s="223"/>
      <c r="D9" s="223"/>
      <c r="E9" s="223"/>
    </row>
    <row r="10" spans="1:5" s="135" customFormat="1" ht="30" customHeight="1" x14ac:dyDescent="0.25">
      <c r="A10" s="223" t="s">
        <v>248</v>
      </c>
      <c r="B10" s="223"/>
      <c r="C10" s="223"/>
      <c r="D10" s="223"/>
      <c r="E10" s="223"/>
    </row>
    <row r="11" spans="1:5" s="135" customFormat="1" ht="30" customHeight="1" x14ac:dyDescent="0.25">
      <c r="A11" s="223" t="s">
        <v>249</v>
      </c>
      <c r="B11" s="223"/>
      <c r="C11" s="223"/>
      <c r="D11" s="223"/>
      <c r="E11" s="223"/>
    </row>
    <row r="12" spans="1:5" s="135" customFormat="1" ht="29.25" customHeight="1" x14ac:dyDescent="0.25">
      <c r="A12" s="223" t="s">
        <v>250</v>
      </c>
      <c r="B12" s="223"/>
      <c r="C12" s="223"/>
      <c r="D12" s="223"/>
      <c r="E12" s="223"/>
    </row>
    <row r="13" spans="1:5" s="135" customFormat="1" ht="28.5" customHeight="1" x14ac:dyDescent="0.25">
      <c r="A13" s="223" t="s">
        <v>251</v>
      </c>
      <c r="B13" s="223"/>
      <c r="C13" s="223"/>
      <c r="D13" s="223"/>
      <c r="E13" s="223"/>
    </row>
    <row r="14" spans="1:5" s="135" customFormat="1" ht="15.75" customHeight="1" x14ac:dyDescent="0.25">
      <c r="A14" s="221"/>
      <c r="B14" s="221"/>
      <c r="C14" s="221"/>
      <c r="D14" s="221"/>
      <c r="E14" s="221"/>
    </row>
    <row r="15" spans="1:5" s="135" customFormat="1" ht="135" x14ac:dyDescent="0.25">
      <c r="A15" s="122" t="s">
        <v>2</v>
      </c>
      <c r="B15" s="136" t="s">
        <v>253</v>
      </c>
      <c r="C15" s="136" t="s">
        <v>0</v>
      </c>
      <c r="D15" s="136" t="s">
        <v>252</v>
      </c>
      <c r="E15" s="136" t="s">
        <v>1</v>
      </c>
    </row>
    <row r="16" spans="1:5" s="135" customFormat="1" x14ac:dyDescent="0.25">
      <c r="A16" s="144" t="s">
        <v>8</v>
      </c>
      <c r="B16" s="137"/>
      <c r="C16" s="137"/>
      <c r="D16" s="137"/>
      <c r="E16" s="137"/>
    </row>
    <row r="17" spans="1:5" s="135" customFormat="1" x14ac:dyDescent="0.25">
      <c r="A17" s="122" t="s">
        <v>52</v>
      </c>
      <c r="B17" s="138" t="s">
        <v>21</v>
      </c>
      <c r="C17" s="138" t="s">
        <v>11</v>
      </c>
      <c r="D17" s="138">
        <v>0.13</v>
      </c>
      <c r="E17" s="138">
        <v>4375.49</v>
      </c>
    </row>
    <row r="18" spans="1:5" s="135" customFormat="1" ht="28.5" x14ac:dyDescent="0.25">
      <c r="A18" s="144" t="s">
        <v>254</v>
      </c>
      <c r="B18" s="137"/>
      <c r="C18" s="137"/>
      <c r="D18" s="137"/>
      <c r="E18" s="137"/>
    </row>
    <row r="19" spans="1:5" s="135" customFormat="1" x14ac:dyDescent="0.25">
      <c r="A19" s="122" t="s">
        <v>97</v>
      </c>
      <c r="B19" s="138" t="s">
        <v>22</v>
      </c>
      <c r="C19" s="138" t="s">
        <v>12</v>
      </c>
      <c r="D19" s="138">
        <f>E19</f>
        <v>222.52</v>
      </c>
      <c r="E19" s="138">
        <v>222.52</v>
      </c>
    </row>
    <row r="20" spans="1:5" s="135" customFormat="1" x14ac:dyDescent="0.25">
      <c r="A20" s="122" t="s">
        <v>312</v>
      </c>
      <c r="B20" s="138" t="s">
        <v>22</v>
      </c>
      <c r="C20" s="138" t="s">
        <v>12</v>
      </c>
      <c r="D20" s="138">
        <f t="shared" ref="D20:D24" si="0">E20</f>
        <v>28630.799999999999</v>
      </c>
      <c r="E20" s="138">
        <v>28630.799999999999</v>
      </c>
    </row>
    <row r="21" spans="1:5" s="135" customFormat="1" x14ac:dyDescent="0.25">
      <c r="A21" s="122" t="s">
        <v>255</v>
      </c>
      <c r="B21" s="138" t="s">
        <v>22</v>
      </c>
      <c r="C21" s="138" t="s">
        <v>20</v>
      </c>
      <c r="D21" s="138">
        <f t="shared" si="0"/>
        <v>999.22</v>
      </c>
      <c r="E21" s="138">
        <v>999.22</v>
      </c>
    </row>
    <row r="22" spans="1:5" s="135" customFormat="1" x14ac:dyDescent="0.25">
      <c r="A22" s="122" t="s">
        <v>313</v>
      </c>
      <c r="B22" s="138">
        <v>0.12</v>
      </c>
      <c r="C22" s="138" t="s">
        <v>105</v>
      </c>
      <c r="D22" s="138">
        <f>E22/B22</f>
        <v>19270.25</v>
      </c>
      <c r="E22" s="138">
        <v>2312.4299999999998</v>
      </c>
    </row>
    <row r="23" spans="1:5" s="135" customFormat="1" ht="30" x14ac:dyDescent="0.25">
      <c r="A23" s="122" t="s">
        <v>186</v>
      </c>
      <c r="B23" s="138" t="s">
        <v>22</v>
      </c>
      <c r="C23" s="138" t="s">
        <v>105</v>
      </c>
      <c r="D23" s="138">
        <f t="shared" si="0"/>
        <v>1782.35</v>
      </c>
      <c r="E23" s="138">
        <v>1782.35</v>
      </c>
    </row>
    <row r="24" spans="1:5" s="135" customFormat="1" ht="30" x14ac:dyDescent="0.25">
      <c r="A24" s="122" t="s">
        <v>314</v>
      </c>
      <c r="B24" s="138" t="s">
        <v>22</v>
      </c>
      <c r="C24" s="138" t="s">
        <v>105</v>
      </c>
      <c r="D24" s="138">
        <f t="shared" si="0"/>
        <v>1587.95</v>
      </c>
      <c r="E24" s="138">
        <v>1587.95</v>
      </c>
    </row>
    <row r="25" spans="1:5" s="135" customFormat="1" x14ac:dyDescent="0.25">
      <c r="A25" s="122" t="s">
        <v>315</v>
      </c>
      <c r="B25" s="138">
        <v>1</v>
      </c>
      <c r="C25" s="138" t="s">
        <v>13</v>
      </c>
      <c r="D25" s="138">
        <f>E25/B25</f>
        <v>671.11</v>
      </c>
      <c r="E25" s="138">
        <v>671.11</v>
      </c>
    </row>
    <row r="26" spans="1:5" s="135" customFormat="1" x14ac:dyDescent="0.25">
      <c r="A26" s="122" t="s">
        <v>316</v>
      </c>
      <c r="B26" s="138">
        <v>1</v>
      </c>
      <c r="C26" s="138" t="s">
        <v>13</v>
      </c>
      <c r="D26" s="138">
        <f t="shared" ref="D26:D31" si="1">E26/B26</f>
        <v>333.04</v>
      </c>
      <c r="E26" s="138">
        <v>333.04</v>
      </c>
    </row>
    <row r="27" spans="1:5" s="135" customFormat="1" x14ac:dyDescent="0.25">
      <c r="A27" s="122" t="s">
        <v>317</v>
      </c>
      <c r="B27" s="138">
        <v>1</v>
      </c>
      <c r="C27" s="138" t="s">
        <v>13</v>
      </c>
      <c r="D27" s="138">
        <f t="shared" si="1"/>
        <v>565.91</v>
      </c>
      <c r="E27" s="138">
        <v>565.91</v>
      </c>
    </row>
    <row r="28" spans="1:5" s="135" customFormat="1" x14ac:dyDescent="0.25">
      <c r="A28" s="122" t="s">
        <v>318</v>
      </c>
      <c r="B28" s="138">
        <v>2</v>
      </c>
      <c r="C28" s="138" t="s">
        <v>13</v>
      </c>
      <c r="D28" s="138">
        <f t="shared" si="1"/>
        <v>344.14499999999998</v>
      </c>
      <c r="E28" s="138">
        <v>688.29</v>
      </c>
    </row>
    <row r="29" spans="1:5" s="135" customFormat="1" x14ac:dyDescent="0.25">
      <c r="A29" s="122" t="s">
        <v>319</v>
      </c>
      <c r="B29" s="138">
        <v>0.03</v>
      </c>
      <c r="C29" s="138" t="s">
        <v>105</v>
      </c>
      <c r="D29" s="138">
        <f t="shared" si="1"/>
        <v>30074.000000000004</v>
      </c>
      <c r="E29" s="138">
        <v>902.22</v>
      </c>
    </row>
    <row r="30" spans="1:5" s="135" customFormat="1" x14ac:dyDescent="0.25">
      <c r="A30" s="122" t="s">
        <v>320</v>
      </c>
      <c r="B30" s="138">
        <v>2</v>
      </c>
      <c r="C30" s="138" t="s">
        <v>121</v>
      </c>
      <c r="D30" s="138">
        <f t="shared" si="1"/>
        <v>3461.75</v>
      </c>
      <c r="E30" s="138">
        <v>6923.5</v>
      </c>
    </row>
    <row r="31" spans="1:5" s="135" customFormat="1" x14ac:dyDescent="0.25">
      <c r="A31" s="122" t="s">
        <v>321</v>
      </c>
      <c r="B31" s="138">
        <v>1</v>
      </c>
      <c r="C31" s="138" t="s">
        <v>13</v>
      </c>
      <c r="D31" s="138">
        <f t="shared" si="1"/>
        <v>4572.8599999999997</v>
      </c>
      <c r="E31" s="138">
        <v>4572.8599999999997</v>
      </c>
    </row>
    <row r="32" spans="1:5" s="135" customFormat="1" x14ac:dyDescent="0.25">
      <c r="A32" s="122" t="s">
        <v>257</v>
      </c>
      <c r="B32" s="138" t="s">
        <v>233</v>
      </c>
      <c r="C32" s="138" t="s">
        <v>12</v>
      </c>
      <c r="D32" s="138">
        <f>E32</f>
        <v>129918.34</v>
      </c>
      <c r="E32" s="138">
        <v>129918.34</v>
      </c>
    </row>
    <row r="33" spans="1:5" s="135" customFormat="1" x14ac:dyDescent="0.25">
      <c r="A33" s="122" t="s">
        <v>258</v>
      </c>
      <c r="B33" s="138" t="s">
        <v>233</v>
      </c>
      <c r="C33" s="138" t="s">
        <v>12</v>
      </c>
      <c r="D33" s="138">
        <f t="shared" ref="D33:D35" si="2">E33</f>
        <v>560.76</v>
      </c>
      <c r="E33" s="138">
        <v>560.76</v>
      </c>
    </row>
    <row r="34" spans="1:5" s="135" customFormat="1" ht="28.5" x14ac:dyDescent="0.25">
      <c r="A34" s="144" t="s">
        <v>99</v>
      </c>
      <c r="B34" s="137"/>
      <c r="C34" s="137"/>
      <c r="D34" s="138"/>
      <c r="E34" s="137"/>
    </row>
    <row r="35" spans="1:5" s="135" customFormat="1" ht="30" x14ac:dyDescent="0.25">
      <c r="A35" s="122" t="s">
        <v>191</v>
      </c>
      <c r="B35" s="138" t="s">
        <v>22</v>
      </c>
      <c r="C35" s="138" t="s">
        <v>11</v>
      </c>
      <c r="D35" s="138">
        <f t="shared" si="2"/>
        <v>88172.93</v>
      </c>
      <c r="E35" s="138">
        <v>88172.93</v>
      </c>
    </row>
    <row r="36" spans="1:5" s="135" customFormat="1" ht="28.5" x14ac:dyDescent="0.25">
      <c r="A36" s="144" t="s">
        <v>260</v>
      </c>
      <c r="B36" s="137"/>
      <c r="C36" s="137"/>
      <c r="D36" s="137"/>
      <c r="E36" s="137"/>
    </row>
    <row r="37" spans="1:5" s="135" customFormat="1" ht="30" x14ac:dyDescent="0.25">
      <c r="A37" s="122" t="s">
        <v>262</v>
      </c>
      <c r="B37" s="138">
        <v>1.4E-2</v>
      </c>
      <c r="C37" s="138" t="s">
        <v>263</v>
      </c>
      <c r="D37" s="138">
        <f>E37/B37</f>
        <v>23110</v>
      </c>
      <c r="E37" s="138">
        <v>323.54000000000002</v>
      </c>
    </row>
    <row r="38" spans="1:5" s="135" customFormat="1" x14ac:dyDescent="0.25">
      <c r="A38" s="122" t="s">
        <v>322</v>
      </c>
      <c r="B38" s="138">
        <v>1</v>
      </c>
      <c r="C38" s="138" t="s">
        <v>15</v>
      </c>
      <c r="D38" s="138">
        <f t="shared" ref="D38:D88" si="3">E38/B38</f>
        <v>724.61</v>
      </c>
      <c r="E38" s="138">
        <v>724.61</v>
      </c>
    </row>
    <row r="39" spans="1:5" s="135" customFormat="1" ht="30" x14ac:dyDescent="0.25">
      <c r="A39" s="122" t="s">
        <v>323</v>
      </c>
      <c r="B39" s="138" t="s">
        <v>22</v>
      </c>
      <c r="C39" s="138" t="s">
        <v>16</v>
      </c>
      <c r="D39" s="138">
        <f>E39</f>
        <v>2860.07</v>
      </c>
      <c r="E39" s="138">
        <v>2860.07</v>
      </c>
    </row>
    <row r="40" spans="1:5" s="135" customFormat="1" ht="30" x14ac:dyDescent="0.25">
      <c r="A40" s="122" t="s">
        <v>324</v>
      </c>
      <c r="B40" s="138">
        <v>0.01</v>
      </c>
      <c r="C40" s="138" t="s">
        <v>17</v>
      </c>
      <c r="D40" s="138">
        <f t="shared" si="3"/>
        <v>30407</v>
      </c>
      <c r="E40" s="138">
        <v>304.07</v>
      </c>
    </row>
    <row r="41" spans="1:5" s="135" customFormat="1" ht="30" x14ac:dyDescent="0.25">
      <c r="A41" s="122" t="s">
        <v>209</v>
      </c>
      <c r="B41" s="138">
        <v>3.5000000000000003E-2</v>
      </c>
      <c r="C41" s="138" t="s">
        <v>15</v>
      </c>
      <c r="D41" s="138">
        <f t="shared" si="3"/>
        <v>71964.28571428571</v>
      </c>
      <c r="E41" s="138">
        <v>2518.75</v>
      </c>
    </row>
    <row r="42" spans="1:5" s="135" customFormat="1" ht="30" x14ac:dyDescent="0.25">
      <c r="A42" s="122" t="s">
        <v>210</v>
      </c>
      <c r="B42" s="138">
        <v>3.5000000000000003E-2</v>
      </c>
      <c r="C42" s="138" t="s">
        <v>15</v>
      </c>
      <c r="D42" s="138">
        <f t="shared" si="3"/>
        <v>34911.428571428572</v>
      </c>
      <c r="E42" s="138">
        <v>1221.9000000000001</v>
      </c>
    </row>
    <row r="43" spans="1:5" s="135" customFormat="1" x14ac:dyDescent="0.25">
      <c r="A43" s="122" t="s">
        <v>325</v>
      </c>
      <c r="B43" s="138">
        <v>0.03</v>
      </c>
      <c r="C43" s="138" t="s">
        <v>15</v>
      </c>
      <c r="D43" s="138">
        <f t="shared" si="3"/>
        <v>33654.666666666664</v>
      </c>
      <c r="E43" s="138">
        <v>1009.64</v>
      </c>
    </row>
    <row r="44" spans="1:5" s="135" customFormat="1" x14ac:dyDescent="0.25">
      <c r="A44" s="122" t="s">
        <v>326</v>
      </c>
      <c r="B44" s="138">
        <v>0.01</v>
      </c>
      <c r="C44" s="138" t="s">
        <v>17</v>
      </c>
      <c r="D44" s="138">
        <f t="shared" si="3"/>
        <v>70396</v>
      </c>
      <c r="E44" s="138">
        <v>703.96</v>
      </c>
    </row>
    <row r="45" spans="1:5" s="135" customFormat="1" ht="30" x14ac:dyDescent="0.25">
      <c r="A45" s="122" t="s">
        <v>327</v>
      </c>
      <c r="B45" s="138">
        <v>0.03</v>
      </c>
      <c r="C45" s="138" t="s">
        <v>15</v>
      </c>
      <c r="D45" s="138">
        <f t="shared" si="3"/>
        <v>86399</v>
      </c>
      <c r="E45" s="138">
        <v>2591.9699999999998</v>
      </c>
    </row>
    <row r="46" spans="1:5" s="135" customFormat="1" x14ac:dyDescent="0.25">
      <c r="A46" s="122" t="s">
        <v>328</v>
      </c>
      <c r="B46" s="138">
        <v>3</v>
      </c>
      <c r="C46" s="138" t="s">
        <v>13</v>
      </c>
      <c r="D46" s="138">
        <f t="shared" si="3"/>
        <v>751.53000000000009</v>
      </c>
      <c r="E46" s="138">
        <v>2254.59</v>
      </c>
    </row>
    <row r="47" spans="1:5" s="135" customFormat="1" x14ac:dyDescent="0.25">
      <c r="A47" s="122" t="s">
        <v>329</v>
      </c>
      <c r="B47" s="138">
        <v>2</v>
      </c>
      <c r="C47" s="138" t="s">
        <v>330</v>
      </c>
      <c r="D47" s="138">
        <f t="shared" si="3"/>
        <v>307.61500000000001</v>
      </c>
      <c r="E47" s="138">
        <v>615.23</v>
      </c>
    </row>
    <row r="48" spans="1:5" s="135" customFormat="1" x14ac:dyDescent="0.25">
      <c r="A48" s="122" t="s">
        <v>331</v>
      </c>
      <c r="B48" s="138">
        <v>2</v>
      </c>
      <c r="C48" s="138" t="s">
        <v>74</v>
      </c>
      <c r="D48" s="138">
        <f t="shared" si="3"/>
        <v>100.91</v>
      </c>
      <c r="E48" s="138">
        <v>201.82</v>
      </c>
    </row>
    <row r="49" spans="1:5" s="135" customFormat="1" x14ac:dyDescent="0.25">
      <c r="A49" s="122" t="s">
        <v>55</v>
      </c>
      <c r="B49" s="138">
        <v>1</v>
      </c>
      <c r="C49" s="138" t="s">
        <v>14</v>
      </c>
      <c r="D49" s="138">
        <f t="shared" si="3"/>
        <v>1012.36</v>
      </c>
      <c r="E49" s="138">
        <v>1012.36</v>
      </c>
    </row>
    <row r="50" spans="1:5" s="135" customFormat="1" ht="30" x14ac:dyDescent="0.25">
      <c r="A50" s="122" t="s">
        <v>127</v>
      </c>
      <c r="B50" s="138">
        <v>4</v>
      </c>
      <c r="C50" s="138" t="s">
        <v>128</v>
      </c>
      <c r="D50" s="138">
        <f t="shared" si="3"/>
        <v>669.71249999999998</v>
      </c>
      <c r="E50" s="138">
        <v>2678.85</v>
      </c>
    </row>
    <row r="51" spans="1:5" s="135" customFormat="1" x14ac:dyDescent="0.25">
      <c r="A51" s="122" t="s">
        <v>332</v>
      </c>
      <c r="B51" s="138">
        <v>0.17</v>
      </c>
      <c r="C51" s="138" t="s">
        <v>16</v>
      </c>
      <c r="D51" s="138">
        <f t="shared" si="3"/>
        <v>1813.705882352941</v>
      </c>
      <c r="E51" s="138">
        <v>308.33</v>
      </c>
    </row>
    <row r="52" spans="1:5" s="135" customFormat="1" x14ac:dyDescent="0.25">
      <c r="A52" s="122" t="s">
        <v>70</v>
      </c>
      <c r="B52" s="138">
        <v>0.04</v>
      </c>
      <c r="C52" s="138" t="s">
        <v>71</v>
      </c>
      <c r="D52" s="138">
        <f t="shared" si="3"/>
        <v>30268</v>
      </c>
      <c r="E52" s="138">
        <v>1210.72</v>
      </c>
    </row>
    <row r="53" spans="1:5" s="135" customFormat="1" ht="30" x14ac:dyDescent="0.25">
      <c r="A53" s="122" t="s">
        <v>56</v>
      </c>
      <c r="B53" s="138">
        <v>1.722</v>
      </c>
      <c r="C53" s="138" t="s">
        <v>16</v>
      </c>
      <c r="D53" s="138">
        <f t="shared" si="3"/>
        <v>2028.2346109175378</v>
      </c>
      <c r="E53" s="138">
        <v>3492.62</v>
      </c>
    </row>
    <row r="54" spans="1:5" s="135" customFormat="1" ht="30" x14ac:dyDescent="0.25">
      <c r="A54" s="122" t="s">
        <v>195</v>
      </c>
      <c r="B54" s="138">
        <v>0.01</v>
      </c>
      <c r="C54" s="138" t="s">
        <v>17</v>
      </c>
      <c r="D54" s="138">
        <f t="shared" si="3"/>
        <v>30101.999999999996</v>
      </c>
      <c r="E54" s="138">
        <v>301.02</v>
      </c>
    </row>
    <row r="55" spans="1:5" s="135" customFormat="1" x14ac:dyDescent="0.25">
      <c r="A55" s="122" t="s">
        <v>333</v>
      </c>
      <c r="B55" s="138">
        <v>9</v>
      </c>
      <c r="C55" s="138" t="s">
        <v>98</v>
      </c>
      <c r="D55" s="138">
        <f t="shared" si="3"/>
        <v>441.40111111111111</v>
      </c>
      <c r="E55" s="138">
        <v>3972.61</v>
      </c>
    </row>
    <row r="56" spans="1:5" s="135" customFormat="1" x14ac:dyDescent="0.25">
      <c r="A56" s="122" t="s">
        <v>86</v>
      </c>
      <c r="B56" s="138">
        <v>0.1</v>
      </c>
      <c r="C56" s="138" t="s">
        <v>15</v>
      </c>
      <c r="D56" s="138">
        <f t="shared" si="3"/>
        <v>17327.2</v>
      </c>
      <c r="E56" s="138">
        <v>1732.72</v>
      </c>
    </row>
    <row r="57" spans="1:5" s="135" customFormat="1" ht="30" x14ac:dyDescent="0.25">
      <c r="A57" s="122" t="s">
        <v>59</v>
      </c>
      <c r="B57" s="138">
        <v>4</v>
      </c>
      <c r="C57" s="138" t="s">
        <v>18</v>
      </c>
      <c r="D57" s="138">
        <f t="shared" si="3"/>
        <v>252.17250000000001</v>
      </c>
      <c r="E57" s="138">
        <v>1008.69</v>
      </c>
    </row>
    <row r="58" spans="1:5" s="135" customFormat="1" x14ac:dyDescent="0.25">
      <c r="A58" s="122" t="s">
        <v>334</v>
      </c>
      <c r="B58" s="138">
        <v>2</v>
      </c>
      <c r="C58" s="138" t="s">
        <v>74</v>
      </c>
      <c r="D58" s="138">
        <f t="shared" si="3"/>
        <v>81.034999999999997</v>
      </c>
      <c r="E58" s="138">
        <v>162.07</v>
      </c>
    </row>
    <row r="59" spans="1:5" s="135" customFormat="1" x14ac:dyDescent="0.25">
      <c r="A59" s="122" t="s">
        <v>270</v>
      </c>
      <c r="B59" s="138">
        <v>1</v>
      </c>
      <c r="C59" s="138" t="s">
        <v>13</v>
      </c>
      <c r="D59" s="138">
        <f t="shared" si="3"/>
        <v>7183.98</v>
      </c>
      <c r="E59" s="138">
        <v>7183.98</v>
      </c>
    </row>
    <row r="60" spans="1:5" s="135" customFormat="1" x14ac:dyDescent="0.25">
      <c r="A60" s="122" t="s">
        <v>80</v>
      </c>
      <c r="B60" s="138">
        <v>1</v>
      </c>
      <c r="C60" s="138" t="s">
        <v>14</v>
      </c>
      <c r="D60" s="138">
        <f>E60</f>
        <v>15727.63</v>
      </c>
      <c r="E60" s="126">
        <v>15727.63</v>
      </c>
    </row>
    <row r="61" spans="1:5" s="135" customFormat="1" ht="30" x14ac:dyDescent="0.25">
      <c r="A61" s="122" t="s">
        <v>197</v>
      </c>
      <c r="B61" s="138">
        <v>1</v>
      </c>
      <c r="C61" s="138" t="s">
        <v>19</v>
      </c>
      <c r="D61" s="138">
        <f t="shared" si="3"/>
        <v>868.12</v>
      </c>
      <c r="E61" s="138">
        <v>868.12</v>
      </c>
    </row>
    <row r="62" spans="1:5" s="135" customFormat="1" x14ac:dyDescent="0.25">
      <c r="A62" s="122" t="s">
        <v>274</v>
      </c>
      <c r="B62" s="138">
        <v>0.01</v>
      </c>
      <c r="C62" s="138" t="s">
        <v>19</v>
      </c>
      <c r="D62" s="138">
        <f t="shared" si="3"/>
        <v>30424</v>
      </c>
      <c r="E62" s="138">
        <v>304.24</v>
      </c>
    </row>
    <row r="63" spans="1:5" s="135" customFormat="1" x14ac:dyDescent="0.25">
      <c r="A63" s="122" t="s">
        <v>62</v>
      </c>
      <c r="B63" s="138">
        <v>33</v>
      </c>
      <c r="C63" s="138" t="s">
        <v>19</v>
      </c>
      <c r="D63" s="138">
        <f t="shared" si="3"/>
        <v>300.79878787878789</v>
      </c>
      <c r="E63" s="138">
        <v>9926.36</v>
      </c>
    </row>
    <row r="64" spans="1:5" s="135" customFormat="1" ht="28.5" x14ac:dyDescent="0.25">
      <c r="A64" s="144" t="s">
        <v>275</v>
      </c>
      <c r="B64" s="137"/>
      <c r="C64" s="137"/>
      <c r="D64" s="138"/>
      <c r="E64" s="137"/>
    </row>
    <row r="65" spans="1:5" s="135" customFormat="1" x14ac:dyDescent="0.25">
      <c r="A65" s="122" t="s">
        <v>335</v>
      </c>
      <c r="B65" s="138">
        <v>2.1999999999999999E-2</v>
      </c>
      <c r="C65" s="138" t="s">
        <v>15</v>
      </c>
      <c r="D65" s="138">
        <f t="shared" si="3"/>
        <v>19477.272727272728</v>
      </c>
      <c r="E65" s="138">
        <v>428.5</v>
      </c>
    </row>
    <row r="66" spans="1:5" s="135" customFormat="1" x14ac:dyDescent="0.25">
      <c r="A66" s="122" t="s">
        <v>277</v>
      </c>
      <c r="B66" s="138">
        <v>0.13200000000000001</v>
      </c>
      <c r="C66" s="138" t="s">
        <v>15</v>
      </c>
      <c r="D66" s="138">
        <f t="shared" si="3"/>
        <v>19913.863636363636</v>
      </c>
      <c r="E66" s="138">
        <v>2628.63</v>
      </c>
    </row>
    <row r="67" spans="1:5" s="135" customFormat="1" ht="30" x14ac:dyDescent="0.25">
      <c r="A67" s="122" t="s">
        <v>336</v>
      </c>
      <c r="B67" s="138">
        <v>0.3</v>
      </c>
      <c r="C67" s="138" t="s">
        <v>90</v>
      </c>
      <c r="D67" s="138">
        <f t="shared" si="3"/>
        <v>2366.4333333333334</v>
      </c>
      <c r="E67" s="138">
        <v>709.93</v>
      </c>
    </row>
    <row r="68" spans="1:5" s="135" customFormat="1" ht="30" x14ac:dyDescent="0.25">
      <c r="A68" s="122" t="s">
        <v>337</v>
      </c>
      <c r="B68" s="138">
        <v>4.7E-2</v>
      </c>
      <c r="C68" s="138" t="s">
        <v>105</v>
      </c>
      <c r="D68" s="138">
        <f t="shared" si="3"/>
        <v>3478.9361702127658</v>
      </c>
      <c r="E68" s="138">
        <v>163.51</v>
      </c>
    </row>
    <row r="69" spans="1:5" s="135" customFormat="1" ht="30" x14ac:dyDescent="0.25">
      <c r="A69" s="122" t="s">
        <v>338</v>
      </c>
      <c r="B69" s="138">
        <v>8.6999999999999994E-2</v>
      </c>
      <c r="C69" s="138" t="s">
        <v>105</v>
      </c>
      <c r="D69" s="138">
        <f t="shared" si="3"/>
        <v>22711.37931034483</v>
      </c>
      <c r="E69" s="138">
        <v>1975.89</v>
      </c>
    </row>
    <row r="70" spans="1:5" s="135" customFormat="1" ht="30" x14ac:dyDescent="0.25">
      <c r="A70" s="122" t="s">
        <v>323</v>
      </c>
      <c r="B70" s="138" t="s">
        <v>22</v>
      </c>
      <c r="C70" s="138" t="s">
        <v>16</v>
      </c>
      <c r="D70" s="138">
        <f>E70</f>
        <v>3034.38</v>
      </c>
      <c r="E70" s="138">
        <v>3034.38</v>
      </c>
    </row>
    <row r="71" spans="1:5" s="135" customFormat="1" ht="30" x14ac:dyDescent="0.25">
      <c r="A71" s="122" t="s">
        <v>282</v>
      </c>
      <c r="B71" s="138">
        <v>3.72</v>
      </c>
      <c r="C71" s="138" t="s">
        <v>12</v>
      </c>
      <c r="D71" s="138">
        <f t="shared" si="3"/>
        <v>323.0779569892473</v>
      </c>
      <c r="E71" s="138">
        <v>1201.8499999999999</v>
      </c>
    </row>
    <row r="72" spans="1:5" s="135" customFormat="1" ht="30" x14ac:dyDescent="0.25">
      <c r="A72" s="122" t="s">
        <v>339</v>
      </c>
      <c r="B72" s="138">
        <v>5.1999999999999998E-2</v>
      </c>
      <c r="C72" s="138" t="s">
        <v>105</v>
      </c>
      <c r="D72" s="138">
        <f t="shared" si="3"/>
        <v>111450.96153846155</v>
      </c>
      <c r="E72" s="138">
        <v>5795.45</v>
      </c>
    </row>
    <row r="73" spans="1:5" s="135" customFormat="1" ht="30" x14ac:dyDescent="0.25">
      <c r="A73" s="122" t="s">
        <v>340</v>
      </c>
      <c r="B73" s="138">
        <v>1.7999999999999999E-2</v>
      </c>
      <c r="C73" s="138" t="s">
        <v>105</v>
      </c>
      <c r="D73" s="138">
        <f t="shared" si="3"/>
        <v>57568.888888888891</v>
      </c>
      <c r="E73" s="138">
        <v>1036.24</v>
      </c>
    </row>
    <row r="74" spans="1:5" s="135" customFormat="1" x14ac:dyDescent="0.25">
      <c r="A74" s="122" t="s">
        <v>139</v>
      </c>
      <c r="B74" s="138">
        <v>0.2</v>
      </c>
      <c r="C74" s="138" t="s">
        <v>138</v>
      </c>
      <c r="D74" s="138">
        <f t="shared" si="3"/>
        <v>2386.1</v>
      </c>
      <c r="E74" s="138">
        <v>477.22</v>
      </c>
    </row>
    <row r="75" spans="1:5" s="135" customFormat="1" x14ac:dyDescent="0.25">
      <c r="A75" s="122" t="s">
        <v>200</v>
      </c>
      <c r="B75" s="138">
        <v>8.0000000000000002E-3</v>
      </c>
      <c r="C75" s="138" t="s">
        <v>105</v>
      </c>
      <c r="D75" s="138">
        <f t="shared" si="3"/>
        <v>118630</v>
      </c>
      <c r="E75" s="138">
        <v>949.04</v>
      </c>
    </row>
    <row r="76" spans="1:5" s="135" customFormat="1" x14ac:dyDescent="0.25">
      <c r="A76" s="122" t="s">
        <v>341</v>
      </c>
      <c r="B76" s="138">
        <v>0.03</v>
      </c>
      <c r="C76" s="138" t="s">
        <v>71</v>
      </c>
      <c r="D76" s="138">
        <f t="shared" si="3"/>
        <v>31009</v>
      </c>
      <c r="E76" s="138">
        <v>930.27</v>
      </c>
    </row>
    <row r="77" spans="1:5" s="135" customFormat="1" ht="30" x14ac:dyDescent="0.25">
      <c r="A77" s="122" t="s">
        <v>63</v>
      </c>
      <c r="B77" s="138">
        <v>1.7230000000000001</v>
      </c>
      <c r="C77" s="138" t="s">
        <v>16</v>
      </c>
      <c r="D77" s="138">
        <f t="shared" si="3"/>
        <v>2021.8978525827044</v>
      </c>
      <c r="E77" s="138">
        <v>3483.73</v>
      </c>
    </row>
    <row r="78" spans="1:5" s="135" customFormat="1" ht="30" x14ac:dyDescent="0.25">
      <c r="A78" s="122" t="s">
        <v>142</v>
      </c>
      <c r="B78" s="138">
        <v>1.722</v>
      </c>
      <c r="C78" s="138" t="s">
        <v>16</v>
      </c>
      <c r="D78" s="138">
        <f t="shared" si="3"/>
        <v>2007.9036004645761</v>
      </c>
      <c r="E78" s="138">
        <v>3457.61</v>
      </c>
    </row>
    <row r="79" spans="1:5" s="135" customFormat="1" x14ac:dyDescent="0.25">
      <c r="A79" s="122" t="s">
        <v>342</v>
      </c>
      <c r="B79" s="138">
        <v>2</v>
      </c>
      <c r="C79" s="138" t="s">
        <v>13</v>
      </c>
      <c r="D79" s="138">
        <f t="shared" si="3"/>
        <v>598.41999999999996</v>
      </c>
      <c r="E79" s="138">
        <v>1196.8399999999999</v>
      </c>
    </row>
    <row r="80" spans="1:5" s="135" customFormat="1" ht="30" x14ac:dyDescent="0.25">
      <c r="A80" s="122" t="s">
        <v>289</v>
      </c>
      <c r="B80" s="138">
        <v>50</v>
      </c>
      <c r="C80" s="138" t="s">
        <v>98</v>
      </c>
      <c r="D80" s="138">
        <f t="shared" si="3"/>
        <v>58.977600000000002</v>
      </c>
      <c r="E80" s="138">
        <v>2948.88</v>
      </c>
    </row>
    <row r="81" spans="1:5" s="135" customFormat="1" x14ac:dyDescent="0.25">
      <c r="A81" s="122" t="s">
        <v>202</v>
      </c>
      <c r="B81" s="138" t="s">
        <v>231</v>
      </c>
      <c r="C81" s="138" t="s">
        <v>16</v>
      </c>
      <c r="D81" s="138">
        <f>E81</f>
        <v>18566.599999999999</v>
      </c>
      <c r="E81" s="138">
        <v>18566.599999999999</v>
      </c>
    </row>
    <row r="82" spans="1:5" s="135" customFormat="1" ht="30" x14ac:dyDescent="0.25">
      <c r="A82" s="122" t="s">
        <v>343</v>
      </c>
      <c r="B82" s="138">
        <v>0.6</v>
      </c>
      <c r="C82" s="138" t="s">
        <v>16</v>
      </c>
      <c r="D82" s="138">
        <f t="shared" si="3"/>
        <v>2171.25</v>
      </c>
      <c r="E82" s="138">
        <v>1302.75</v>
      </c>
    </row>
    <row r="83" spans="1:5" s="135" customFormat="1" x14ac:dyDescent="0.25">
      <c r="A83" s="122" t="s">
        <v>344</v>
      </c>
      <c r="B83" s="138">
        <v>0.12</v>
      </c>
      <c r="C83" s="138" t="s">
        <v>16</v>
      </c>
      <c r="D83" s="138">
        <f t="shared" si="3"/>
        <v>2251.3333333333335</v>
      </c>
      <c r="E83" s="138">
        <v>270.16000000000003</v>
      </c>
    </row>
    <row r="84" spans="1:5" s="135" customFormat="1" x14ac:dyDescent="0.25">
      <c r="A84" s="122" t="s">
        <v>345</v>
      </c>
      <c r="B84" s="138">
        <v>1.4999999999999999E-2</v>
      </c>
      <c r="C84" s="138" t="s">
        <v>15</v>
      </c>
      <c r="D84" s="138">
        <f t="shared" si="3"/>
        <v>13527.333333333334</v>
      </c>
      <c r="E84" s="138">
        <v>202.91</v>
      </c>
    </row>
    <row r="85" spans="1:5" s="135" customFormat="1" x14ac:dyDescent="0.25">
      <c r="A85" s="122" t="s">
        <v>146</v>
      </c>
      <c r="B85" s="138">
        <v>0.01</v>
      </c>
      <c r="C85" s="138" t="s">
        <v>133</v>
      </c>
      <c r="D85" s="138">
        <f t="shared" si="3"/>
        <v>30469</v>
      </c>
      <c r="E85" s="138">
        <v>304.69</v>
      </c>
    </row>
    <row r="86" spans="1:5" s="135" customFormat="1" x14ac:dyDescent="0.25">
      <c r="A86" s="122" t="s">
        <v>147</v>
      </c>
      <c r="B86" s="138">
        <v>0.02</v>
      </c>
      <c r="C86" s="138" t="s">
        <v>133</v>
      </c>
      <c r="D86" s="138">
        <f t="shared" si="3"/>
        <v>37851.5</v>
      </c>
      <c r="E86" s="138">
        <v>757.03</v>
      </c>
    </row>
    <row r="87" spans="1:5" s="135" customFormat="1" x14ac:dyDescent="0.25">
      <c r="A87" s="122" t="s">
        <v>346</v>
      </c>
      <c r="B87" s="138">
        <v>0.02</v>
      </c>
      <c r="C87" s="138" t="s">
        <v>17</v>
      </c>
      <c r="D87" s="138">
        <f t="shared" si="3"/>
        <v>56042.499999999993</v>
      </c>
      <c r="E87" s="138">
        <v>1120.8499999999999</v>
      </c>
    </row>
    <row r="88" spans="1:5" s="135" customFormat="1" ht="30" x14ac:dyDescent="0.25">
      <c r="A88" s="122" t="s">
        <v>149</v>
      </c>
      <c r="B88" s="138">
        <v>0.02</v>
      </c>
      <c r="C88" s="138" t="s">
        <v>17</v>
      </c>
      <c r="D88" s="138">
        <f t="shared" si="3"/>
        <v>52619.000000000007</v>
      </c>
      <c r="E88" s="138">
        <v>1052.3800000000001</v>
      </c>
    </row>
    <row r="89" spans="1:5" s="135" customFormat="1" ht="28.5" x14ac:dyDescent="0.25">
      <c r="A89" s="144" t="s">
        <v>76</v>
      </c>
      <c r="B89" s="137"/>
      <c r="C89" s="137"/>
      <c r="D89" s="137"/>
      <c r="E89" s="137"/>
    </row>
    <row r="90" spans="1:5" s="135" customFormat="1" ht="30" x14ac:dyDescent="0.25">
      <c r="A90" s="122" t="s">
        <v>77</v>
      </c>
      <c r="B90" s="138" t="s">
        <v>232</v>
      </c>
      <c r="C90" s="138" t="s">
        <v>11</v>
      </c>
      <c r="D90" s="138">
        <f>E90</f>
        <v>7851.79</v>
      </c>
      <c r="E90" s="138">
        <v>7851.79</v>
      </c>
    </row>
    <row r="91" spans="1:5" s="135" customFormat="1" x14ac:dyDescent="0.25">
      <c r="A91" s="144" t="s">
        <v>88</v>
      </c>
      <c r="B91" s="137"/>
      <c r="C91" s="137"/>
      <c r="D91" s="138"/>
      <c r="E91" s="137"/>
    </row>
    <row r="92" spans="1:5" s="135" customFormat="1" x14ac:dyDescent="0.25">
      <c r="A92" s="122" t="s">
        <v>91</v>
      </c>
      <c r="B92" s="138" t="s">
        <v>232</v>
      </c>
      <c r="C92" s="138" t="s">
        <v>11</v>
      </c>
      <c r="D92" s="138">
        <f t="shared" ref="D92:D95" si="4">E92</f>
        <v>21600</v>
      </c>
      <c r="E92" s="138">
        <v>21600</v>
      </c>
    </row>
    <row r="93" spans="1:5" s="135" customFormat="1" ht="42.75" x14ac:dyDescent="0.25">
      <c r="A93" s="144" t="s">
        <v>347</v>
      </c>
      <c r="B93" s="137"/>
      <c r="C93" s="137"/>
      <c r="D93" s="138"/>
      <c r="E93" s="137"/>
    </row>
    <row r="94" spans="1:5" s="135" customFormat="1" x14ac:dyDescent="0.25">
      <c r="A94" s="122" t="s">
        <v>150</v>
      </c>
      <c r="B94" s="138" t="s">
        <v>22</v>
      </c>
      <c r="C94" s="138" t="s">
        <v>11</v>
      </c>
      <c r="D94" s="138">
        <f t="shared" si="4"/>
        <v>800</v>
      </c>
      <c r="E94" s="138">
        <v>800</v>
      </c>
    </row>
    <row r="95" spans="1:5" s="135" customFormat="1" ht="30" x14ac:dyDescent="0.25">
      <c r="A95" s="122" t="s">
        <v>348</v>
      </c>
      <c r="B95" s="138" t="s">
        <v>22</v>
      </c>
      <c r="C95" s="138" t="s">
        <v>11</v>
      </c>
      <c r="D95" s="138">
        <f t="shared" si="4"/>
        <v>1514.59</v>
      </c>
      <c r="E95" s="138">
        <v>1514.59</v>
      </c>
    </row>
    <row r="96" spans="1:5" s="1" customFormat="1" ht="14.25" x14ac:dyDescent="0.2">
      <c r="A96" s="38" t="s">
        <v>10</v>
      </c>
      <c r="B96" s="139"/>
      <c r="C96" s="139"/>
      <c r="D96" s="139"/>
      <c r="E96" s="140"/>
    </row>
    <row r="97" spans="1:5" s="1" customFormat="1" x14ac:dyDescent="0.2">
      <c r="A97" s="42" t="s">
        <v>67</v>
      </c>
      <c r="B97" s="141" t="s">
        <v>21</v>
      </c>
      <c r="C97" s="141" t="s">
        <v>11</v>
      </c>
      <c r="D97" s="141">
        <f>E97</f>
        <v>42420.190999999984</v>
      </c>
      <c r="E97" s="142">
        <f>SUM(E17:E95)*10%</f>
        <v>42420.190999999984</v>
      </c>
    </row>
    <row r="98" spans="1:5" s="135" customFormat="1" x14ac:dyDescent="0.25">
      <c r="A98" s="125" t="s">
        <v>24</v>
      </c>
      <c r="B98" s="138"/>
      <c r="C98" s="138"/>
      <c r="D98" s="138"/>
      <c r="E98" s="143">
        <f>SUM(E17:E97)</f>
        <v>466622.10099999979</v>
      </c>
    </row>
    <row r="99" spans="1:5" s="135" customFormat="1" x14ac:dyDescent="0.25">
      <c r="A99" s="221"/>
      <c r="B99" s="221"/>
      <c r="C99" s="221"/>
      <c r="D99" s="221"/>
      <c r="E99" s="221"/>
    </row>
    <row r="100" spans="1:5" s="135" customFormat="1" x14ac:dyDescent="0.25">
      <c r="A100" s="221"/>
      <c r="B100" s="221"/>
      <c r="C100" s="221"/>
      <c r="D100" s="221"/>
      <c r="E100" s="221"/>
    </row>
    <row r="101" spans="1:5" s="135" customFormat="1" ht="39.75" customHeight="1" x14ac:dyDescent="0.25">
      <c r="A101" s="223" t="s">
        <v>350</v>
      </c>
      <c r="B101" s="223"/>
      <c r="C101" s="223"/>
      <c r="D101" s="223"/>
      <c r="E101" s="223"/>
    </row>
    <row r="102" spans="1:5" s="135" customFormat="1" ht="27.75" customHeight="1" x14ac:dyDescent="0.25">
      <c r="A102" s="223" t="s">
        <v>296</v>
      </c>
      <c r="B102" s="223"/>
      <c r="C102" s="223"/>
      <c r="D102" s="223"/>
      <c r="E102" s="223"/>
    </row>
    <row r="103" spans="1:5" s="135" customFormat="1" ht="24" customHeight="1" x14ac:dyDescent="0.25">
      <c r="A103" s="223" t="s">
        <v>297</v>
      </c>
      <c r="B103" s="223"/>
      <c r="C103" s="223"/>
      <c r="D103" s="223"/>
      <c r="E103" s="223"/>
    </row>
    <row r="104" spans="1:5" s="135" customFormat="1" ht="30.75" customHeight="1" x14ac:dyDescent="0.25">
      <c r="A104" s="223" t="s">
        <v>298</v>
      </c>
      <c r="B104" s="223"/>
      <c r="C104" s="223"/>
      <c r="D104" s="223"/>
      <c r="E104" s="223"/>
    </row>
    <row r="105" spans="1:5" s="135" customFormat="1" x14ac:dyDescent="0.25">
      <c r="A105" s="221"/>
      <c r="B105" s="221"/>
      <c r="C105" s="221"/>
      <c r="D105" s="221"/>
      <c r="E105" s="221"/>
    </row>
    <row r="106" spans="1:5" s="135" customFormat="1" ht="24.75" customHeight="1" x14ac:dyDescent="0.25">
      <c r="B106" s="223"/>
      <c r="C106" s="223"/>
      <c r="D106" s="223"/>
      <c r="E106" s="223"/>
    </row>
    <row r="107" spans="1:5" s="135" customFormat="1" ht="18.75" customHeight="1" x14ac:dyDescent="0.25">
      <c r="A107" s="221" t="s">
        <v>349</v>
      </c>
      <c r="B107" s="221"/>
      <c r="C107" s="221"/>
      <c r="D107" s="221"/>
      <c r="E107" s="221"/>
    </row>
    <row r="108" spans="1:5" s="135" customFormat="1" ht="15.75" customHeight="1" x14ac:dyDescent="0.25">
      <c r="A108" s="221" t="s">
        <v>351</v>
      </c>
      <c r="B108" s="221"/>
      <c r="C108" s="221"/>
      <c r="D108" s="221"/>
      <c r="E108" s="221"/>
    </row>
    <row r="109" spans="1:5" s="135" customFormat="1" ht="10.5" customHeight="1" x14ac:dyDescent="0.25">
      <c r="B109" s="221"/>
      <c r="C109" s="221"/>
      <c r="D109" s="221" t="s">
        <v>26</v>
      </c>
      <c r="E109" s="221"/>
    </row>
    <row r="110" spans="1:5" s="135" customFormat="1" x14ac:dyDescent="0.25">
      <c r="A110" s="221"/>
      <c r="B110" s="221"/>
      <c r="C110" s="221"/>
      <c r="D110" s="221"/>
      <c r="E110" s="221"/>
    </row>
    <row r="111" spans="1:5" s="135" customFormat="1" x14ac:dyDescent="0.25">
      <c r="A111" s="221" t="s">
        <v>299</v>
      </c>
      <c r="B111" s="221"/>
      <c r="C111" s="221"/>
      <c r="D111" s="221"/>
      <c r="E111" s="221"/>
    </row>
    <row r="112" spans="1:5" s="135" customFormat="1" ht="10.5" customHeight="1" x14ac:dyDescent="0.25">
      <c r="B112" s="221"/>
      <c r="C112" s="221"/>
      <c r="D112" s="221" t="s">
        <v>26</v>
      </c>
      <c r="E112" s="221"/>
    </row>
    <row r="113" spans="1:5" s="135" customFormat="1" ht="11.25" customHeight="1" x14ac:dyDescent="0.25">
      <c r="A113" s="221"/>
      <c r="B113" s="221"/>
      <c r="C113" s="221"/>
      <c r="D113" s="221"/>
      <c r="E113" s="221"/>
    </row>
  </sheetData>
  <mergeCells count="31">
    <mergeCell ref="A105:E105"/>
    <mergeCell ref="B112:C112"/>
    <mergeCell ref="D112:E112"/>
    <mergeCell ref="A113:E113"/>
    <mergeCell ref="A107:E107"/>
    <mergeCell ref="A108:E108"/>
    <mergeCell ref="B109:C109"/>
    <mergeCell ref="D109:E109"/>
    <mergeCell ref="A110:E110"/>
    <mergeCell ref="A111:E111"/>
    <mergeCell ref="A6:D6"/>
    <mergeCell ref="A7:E7"/>
    <mergeCell ref="A8:E8"/>
    <mergeCell ref="A9:E9"/>
    <mergeCell ref="B106:E106"/>
    <mergeCell ref="A99:E99"/>
    <mergeCell ref="A100:E100"/>
    <mergeCell ref="A10:E10"/>
    <mergeCell ref="A11:E11"/>
    <mergeCell ref="A12:E12"/>
    <mergeCell ref="A13:E13"/>
    <mergeCell ref="A14:E14"/>
    <mergeCell ref="A101:E101"/>
    <mergeCell ref="A102:E102"/>
    <mergeCell ref="A103:E103"/>
    <mergeCell ref="A104:E104"/>
    <mergeCell ref="A1:E1"/>
    <mergeCell ref="A2:E2"/>
    <mergeCell ref="B3:E3"/>
    <mergeCell ref="A5:E5"/>
    <mergeCell ref="A4:E4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0"/>
  <sheetViews>
    <sheetView tabSelected="1" topLeftCell="A13" workbookViewId="0">
      <selection activeCell="A28" sqref="A28:XFD28"/>
    </sheetView>
  </sheetViews>
  <sheetFormatPr defaultColWidth="9.140625" defaultRowHeight="15" x14ac:dyDescent="0.25"/>
  <cols>
    <col min="1" max="1" width="12.5703125" style="85" customWidth="1"/>
    <col min="2" max="2" width="14.5703125" style="85" customWidth="1"/>
    <col min="3" max="3" width="19.5703125" style="85" customWidth="1"/>
    <col min="4" max="4" width="14.42578125" style="85" customWidth="1"/>
    <col min="5" max="5" width="18.28515625" style="85" customWidth="1"/>
    <col min="6" max="6" width="16.28515625" style="85" customWidth="1"/>
    <col min="7" max="16384" width="9.140625" style="85"/>
  </cols>
  <sheetData>
    <row r="1" spans="1:19" s="57" customFormat="1" ht="35.25" customHeight="1" x14ac:dyDescent="0.3">
      <c r="A1" s="200" t="s">
        <v>352</v>
      </c>
      <c r="B1" s="200"/>
      <c r="C1" s="200"/>
      <c r="D1" s="200"/>
      <c r="E1" s="200"/>
      <c r="F1" s="200"/>
    </row>
    <row r="2" spans="1:19" s="57" customFormat="1" x14ac:dyDescent="0.25">
      <c r="A2" s="58"/>
      <c r="B2" s="58"/>
      <c r="C2" s="58"/>
      <c r="D2" s="58"/>
      <c r="E2" s="58"/>
      <c r="F2" s="58"/>
    </row>
    <row r="3" spans="1:19" s="57" customFormat="1" ht="19.5" customHeight="1" x14ac:dyDescent="0.25">
      <c r="A3" s="59" t="s">
        <v>353</v>
      </c>
      <c r="B3" s="59"/>
      <c r="C3" s="59"/>
      <c r="D3" s="59"/>
      <c r="E3" s="59"/>
      <c r="F3" s="60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</row>
    <row r="4" spans="1:19" s="57" customFormat="1" ht="19.5" customHeight="1" x14ac:dyDescent="0.25">
      <c r="A4" s="59"/>
      <c r="B4" s="59"/>
      <c r="C4" s="59"/>
      <c r="D4" s="59"/>
      <c r="E4" s="59"/>
      <c r="F4" s="60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</row>
    <row r="5" spans="1:19" s="57" customFormat="1" ht="36.75" customHeight="1" x14ac:dyDescent="0.25">
      <c r="A5" s="201" t="s">
        <v>161</v>
      </c>
      <c r="B5" s="201"/>
      <c r="C5" s="201"/>
      <c r="D5" s="201"/>
      <c r="E5" s="201"/>
      <c r="F5" s="201"/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  <c r="R5" s="62"/>
      <c r="S5" s="62"/>
    </row>
    <row r="6" spans="1:19" s="71" customFormat="1" ht="27.75" customHeight="1" x14ac:dyDescent="0.25">
      <c r="A6" s="110" t="s">
        <v>162</v>
      </c>
      <c r="B6" s="110">
        <v>4</v>
      </c>
      <c r="C6" s="110" t="s">
        <v>163</v>
      </c>
      <c r="D6" s="111">
        <v>2075</v>
      </c>
      <c r="E6" s="110" t="s">
        <v>164</v>
      </c>
      <c r="F6" s="111">
        <v>1247.7</v>
      </c>
      <c r="G6" s="62"/>
      <c r="H6" s="64"/>
      <c r="I6" s="65"/>
      <c r="J6" s="66"/>
      <c r="K6" s="146"/>
      <c r="L6" s="68"/>
      <c r="M6" s="68"/>
      <c r="N6" s="68"/>
      <c r="O6" s="68"/>
      <c r="P6" s="69"/>
      <c r="Q6" s="202"/>
      <c r="R6" s="203"/>
      <c r="S6" s="70"/>
    </row>
    <row r="7" spans="1:19" s="73" customFormat="1" ht="32.25" customHeight="1" x14ac:dyDescent="0.25">
      <c r="A7" s="110" t="s">
        <v>165</v>
      </c>
      <c r="B7" s="110">
        <v>3</v>
      </c>
      <c r="C7" s="110" t="s">
        <v>166</v>
      </c>
      <c r="D7" s="111">
        <v>729.8</v>
      </c>
      <c r="E7" s="110" t="s">
        <v>167</v>
      </c>
      <c r="F7" s="111">
        <v>831.8</v>
      </c>
      <c r="G7" s="62"/>
      <c r="H7" s="64"/>
      <c r="I7" s="65"/>
      <c r="J7" s="66"/>
      <c r="K7" s="146"/>
      <c r="L7" s="68"/>
      <c r="M7" s="68"/>
      <c r="N7" s="68"/>
      <c r="O7" s="68"/>
      <c r="P7" s="69"/>
      <c r="Q7" s="202"/>
      <c r="R7" s="204"/>
      <c r="S7" s="72"/>
    </row>
    <row r="8" spans="1:19" s="73" customFormat="1" ht="51" customHeight="1" x14ac:dyDescent="0.25">
      <c r="A8" s="110" t="s">
        <v>168</v>
      </c>
      <c r="B8" s="110">
        <v>36</v>
      </c>
      <c r="C8" s="110" t="s">
        <v>169</v>
      </c>
      <c r="D8" s="111">
        <v>265.10000000000002</v>
      </c>
      <c r="E8" s="110" t="s">
        <v>170</v>
      </c>
      <c r="F8" s="111">
        <v>626</v>
      </c>
      <c r="G8" s="62"/>
      <c r="H8" s="64"/>
      <c r="I8" s="65"/>
      <c r="J8" s="66"/>
      <c r="K8" s="146"/>
      <c r="L8" s="68"/>
      <c r="M8" s="68"/>
      <c r="N8" s="68"/>
      <c r="O8" s="68"/>
      <c r="P8" s="69"/>
      <c r="Q8" s="202"/>
      <c r="R8" s="203"/>
      <c r="S8" s="72"/>
    </row>
    <row r="9" spans="1:19" s="73" customFormat="1" ht="16.5" customHeight="1" x14ac:dyDescent="0.25">
      <c r="A9" s="63"/>
      <c r="B9" s="66"/>
      <c r="C9" s="63"/>
      <c r="D9" s="74"/>
      <c r="E9" s="66"/>
      <c r="F9" s="75"/>
      <c r="G9" s="62"/>
      <c r="H9" s="64"/>
      <c r="I9" s="65"/>
      <c r="J9" s="66"/>
      <c r="K9" s="146"/>
      <c r="L9" s="68"/>
      <c r="M9" s="68"/>
      <c r="N9" s="68"/>
      <c r="O9" s="68"/>
      <c r="P9" s="62"/>
      <c r="Q9" s="146"/>
      <c r="R9" s="147"/>
      <c r="S9" s="62"/>
    </row>
    <row r="10" spans="1:19" s="79" customFormat="1" ht="15" customHeight="1" thickBot="1" x14ac:dyDescent="0.3">
      <c r="A10" s="77"/>
      <c r="B10" s="77"/>
      <c r="C10" s="77"/>
      <c r="D10" s="77"/>
      <c r="E10" s="77"/>
      <c r="F10" s="145"/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57"/>
      <c r="R10" s="57"/>
      <c r="S10" s="57"/>
    </row>
    <row r="11" spans="1:19" s="79" customFormat="1" ht="30" customHeight="1" x14ac:dyDescent="0.25">
      <c r="A11" s="197" t="s">
        <v>171</v>
      </c>
      <c r="B11" s="198"/>
      <c r="C11" s="198"/>
      <c r="D11" s="198"/>
      <c r="E11" s="199"/>
      <c r="F11" s="80" t="s">
        <v>172</v>
      </c>
      <c r="G11" s="81"/>
      <c r="H11" s="81"/>
      <c r="I11" s="81"/>
      <c r="J11" s="81"/>
      <c r="K11" s="81"/>
      <c r="L11" s="81"/>
      <c r="M11" s="81"/>
      <c r="N11" s="81"/>
      <c r="O11" s="81"/>
      <c r="P11" s="81"/>
      <c r="Q11" s="81"/>
      <c r="R11" s="81"/>
      <c r="S11" s="81"/>
    </row>
    <row r="12" spans="1:19" s="91" customFormat="1" ht="30" customHeight="1" x14ac:dyDescent="0.25">
      <c r="A12" s="205" t="s">
        <v>173</v>
      </c>
      <c r="B12" s="206"/>
      <c r="C12" s="206"/>
      <c r="D12" s="206"/>
      <c r="E12" s="207"/>
      <c r="F12" s="89">
        <v>451417.18900000013</v>
      </c>
      <c r="G12" s="161"/>
    </row>
    <row r="13" spans="1:19" s="91" customFormat="1" ht="30" customHeight="1" x14ac:dyDescent="0.25">
      <c r="A13" s="205" t="s">
        <v>174</v>
      </c>
      <c r="B13" s="206"/>
      <c r="C13" s="206"/>
      <c r="D13" s="206"/>
      <c r="E13" s="207"/>
      <c r="F13" s="89">
        <v>96486.479999999981</v>
      </c>
    </row>
    <row r="14" spans="1:19" s="91" customFormat="1" ht="30" customHeight="1" x14ac:dyDescent="0.25">
      <c r="A14" s="205" t="s">
        <v>175</v>
      </c>
      <c r="B14" s="206"/>
      <c r="C14" s="206"/>
      <c r="D14" s="206"/>
      <c r="E14" s="207"/>
      <c r="F14" s="92">
        <f>SUM(F15:F17)</f>
        <v>456930.42</v>
      </c>
    </row>
    <row r="15" spans="1:19" s="79" customFormat="1" ht="28.5" customHeight="1" x14ac:dyDescent="0.25">
      <c r="A15" s="211" t="s">
        <v>176</v>
      </c>
      <c r="B15" s="212"/>
      <c r="C15" s="212"/>
      <c r="D15" s="212"/>
      <c r="E15" s="213"/>
      <c r="F15" s="88">
        <v>333280.98</v>
      </c>
    </row>
    <row r="16" spans="1:19" s="79" customFormat="1" ht="24.75" customHeight="1" x14ac:dyDescent="0.25">
      <c r="A16" s="211" t="s">
        <v>177</v>
      </c>
      <c r="B16" s="212"/>
      <c r="C16" s="212"/>
      <c r="D16" s="212"/>
      <c r="E16" s="213"/>
      <c r="F16" s="88">
        <v>117709.44</v>
      </c>
    </row>
    <row r="17" spans="1:19" s="79" customFormat="1" ht="30" customHeight="1" x14ac:dyDescent="0.25">
      <c r="A17" s="211" t="s">
        <v>178</v>
      </c>
      <c r="B17" s="212"/>
      <c r="C17" s="212"/>
      <c r="D17" s="212"/>
      <c r="E17" s="213"/>
      <c r="F17" s="88">
        <v>5940</v>
      </c>
    </row>
    <row r="18" spans="1:19" s="91" customFormat="1" ht="30" customHeight="1" x14ac:dyDescent="0.25">
      <c r="A18" s="205" t="s">
        <v>179</v>
      </c>
      <c r="B18" s="206"/>
      <c r="C18" s="206"/>
      <c r="D18" s="206"/>
      <c r="E18" s="207"/>
      <c r="F18" s="92">
        <f>SUM(F19:F21)</f>
        <v>394492.85</v>
      </c>
    </row>
    <row r="19" spans="1:19" s="79" customFormat="1" ht="30" customHeight="1" x14ac:dyDescent="0.25">
      <c r="A19" s="211" t="s">
        <v>176</v>
      </c>
      <c r="B19" s="212"/>
      <c r="C19" s="212"/>
      <c r="D19" s="212"/>
      <c r="E19" s="213"/>
      <c r="F19" s="88">
        <v>323764.25</v>
      </c>
    </row>
    <row r="20" spans="1:19" s="79" customFormat="1" ht="30" customHeight="1" x14ac:dyDescent="0.25">
      <c r="A20" s="211" t="s">
        <v>177</v>
      </c>
      <c r="B20" s="212"/>
      <c r="C20" s="212"/>
      <c r="D20" s="212"/>
      <c r="E20" s="213"/>
      <c r="F20" s="88">
        <v>64788.6</v>
      </c>
    </row>
    <row r="21" spans="1:19" s="82" customFormat="1" ht="30" customHeight="1" x14ac:dyDescent="0.2">
      <c r="A21" s="211" t="s">
        <v>178</v>
      </c>
      <c r="B21" s="212"/>
      <c r="C21" s="212"/>
      <c r="D21" s="212"/>
      <c r="E21" s="213"/>
      <c r="F21" s="88">
        <v>5940</v>
      </c>
      <c r="G21" s="79"/>
      <c r="H21" s="79"/>
      <c r="I21" s="79"/>
      <c r="J21" s="79"/>
      <c r="K21" s="79"/>
      <c r="L21" s="79"/>
      <c r="M21" s="79"/>
      <c r="N21" s="79"/>
      <c r="O21" s="79"/>
      <c r="P21" s="79"/>
      <c r="Q21" s="79"/>
      <c r="R21" s="79"/>
      <c r="S21" s="79"/>
    </row>
    <row r="22" spans="1:19" s="93" customFormat="1" ht="30" customHeight="1" x14ac:dyDescent="0.25">
      <c r="A22" s="205" t="s">
        <v>180</v>
      </c>
      <c r="B22" s="206"/>
      <c r="C22" s="206"/>
      <c r="D22" s="206"/>
      <c r="E22" s="207"/>
      <c r="F22" s="92">
        <f>F12+F18</f>
        <v>845910.03900000011</v>
      </c>
      <c r="G22" s="91"/>
      <c r="H22" s="91"/>
      <c r="I22" s="91"/>
      <c r="J22" s="91"/>
      <c r="K22" s="91"/>
      <c r="L22" s="91"/>
      <c r="M22" s="91"/>
      <c r="N22" s="91"/>
      <c r="O22" s="91"/>
      <c r="P22" s="91"/>
      <c r="Q22" s="91"/>
      <c r="R22" s="91"/>
      <c r="S22" s="91"/>
    </row>
    <row r="23" spans="1:19" s="93" customFormat="1" ht="30" customHeight="1" x14ac:dyDescent="0.25">
      <c r="A23" s="205" t="s">
        <v>181</v>
      </c>
      <c r="B23" s="206"/>
      <c r="C23" s="206"/>
      <c r="D23" s="206"/>
      <c r="E23" s="207"/>
      <c r="F23" s="92">
        <f>акт21!E80</f>
        <v>415662.12599999999</v>
      </c>
      <c r="G23" s="176"/>
      <c r="H23" s="91"/>
      <c r="I23" s="91"/>
      <c r="J23" s="91"/>
      <c r="K23" s="91"/>
      <c r="L23" s="91"/>
      <c r="M23" s="91"/>
      <c r="N23" s="91"/>
      <c r="O23" s="91"/>
      <c r="P23" s="91"/>
      <c r="Q23" s="91"/>
      <c r="R23" s="91"/>
      <c r="S23" s="91"/>
    </row>
    <row r="24" spans="1:19" s="93" customFormat="1" ht="30" customHeight="1" x14ac:dyDescent="0.25">
      <c r="A24" s="205" t="s">
        <v>309</v>
      </c>
      <c r="B24" s="206"/>
      <c r="C24" s="206"/>
      <c r="D24" s="206"/>
      <c r="E24" s="207"/>
      <c r="F24" s="92">
        <f>F22-F23</f>
        <v>430247.91300000012</v>
      </c>
      <c r="G24" s="91"/>
      <c r="H24" s="91"/>
      <c r="I24" s="91"/>
      <c r="J24" s="91"/>
      <c r="K24" s="91"/>
      <c r="L24" s="91"/>
      <c r="M24" s="91"/>
      <c r="N24" s="91"/>
      <c r="O24" s="91"/>
      <c r="P24" s="91"/>
      <c r="Q24" s="91"/>
      <c r="R24" s="91"/>
      <c r="S24" s="91"/>
    </row>
    <row r="25" spans="1:19" s="93" customFormat="1" ht="30" customHeight="1" x14ac:dyDescent="0.25">
      <c r="A25" s="205" t="s">
        <v>183</v>
      </c>
      <c r="B25" s="206"/>
      <c r="C25" s="206"/>
      <c r="D25" s="206"/>
      <c r="E25" s="207"/>
      <c r="F25" s="89">
        <f>F13+F14-F18</f>
        <v>158924.04999999993</v>
      </c>
      <c r="G25" s="91"/>
      <c r="H25" s="91"/>
      <c r="I25" s="91"/>
      <c r="J25" s="91"/>
      <c r="K25" s="91"/>
      <c r="L25" s="91"/>
      <c r="M25" s="91"/>
      <c r="N25" s="91"/>
      <c r="O25" s="91"/>
      <c r="P25" s="91"/>
      <c r="Q25" s="91"/>
      <c r="R25" s="91"/>
      <c r="S25" s="91"/>
    </row>
    <row r="26" spans="1:19" s="82" customFormat="1" ht="11.45" customHeight="1" x14ac:dyDescent="0.25">
      <c r="A26" s="83"/>
      <c r="B26" s="83"/>
      <c r="C26" s="83"/>
      <c r="D26" s="83"/>
      <c r="E26" s="83"/>
      <c r="F26" s="83"/>
    </row>
    <row r="27" spans="1:19" s="84" customFormat="1" ht="42" customHeight="1" x14ac:dyDescent="0.2">
      <c r="A27" s="214" t="s">
        <v>184</v>
      </c>
      <c r="B27" s="214"/>
      <c r="C27" s="214"/>
      <c r="D27" s="214"/>
    </row>
    <row r="28" spans="1:19" s="57" customFormat="1" ht="21.75" hidden="1" customHeight="1" x14ac:dyDescent="0.25">
      <c r="A28" s="215" t="s">
        <v>381</v>
      </c>
      <c r="B28" s="215"/>
      <c r="C28" s="215"/>
      <c r="D28" s="215"/>
    </row>
    <row r="29" spans="1:19" s="57" customFormat="1" ht="22.5" customHeight="1" x14ac:dyDescent="0.25">
      <c r="A29" s="214" t="s">
        <v>42</v>
      </c>
      <c r="B29" s="214"/>
      <c r="C29" s="214"/>
      <c r="D29" s="214"/>
    </row>
    <row r="30" spans="1:19" s="57" customFormat="1" ht="22.5" customHeight="1" x14ac:dyDescent="0.25">
      <c r="A30" s="214" t="s">
        <v>43</v>
      </c>
      <c r="B30" s="214"/>
      <c r="C30" s="214"/>
      <c r="D30" s="58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" right="0.7" top="0.75" bottom="0.75" header="0.3" footer="0.3"/>
  <pageSetup paperSize="9" scale="91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2"/>
  <sheetViews>
    <sheetView topLeftCell="A64" workbookViewId="0">
      <selection activeCell="E25" sqref="E25"/>
    </sheetView>
  </sheetViews>
  <sheetFormatPr defaultColWidth="8.140625" defaultRowHeight="15" x14ac:dyDescent="0.25"/>
  <cols>
    <col min="1" max="1" width="63.140625" style="148" customWidth="1"/>
    <col min="2" max="5" width="16.140625" style="148" customWidth="1"/>
    <col min="6" max="6" width="9.42578125" style="148" bestFit="1" customWidth="1"/>
    <col min="7" max="255" width="8.140625" style="148"/>
    <col min="256" max="256" width="8.7109375" style="148" customWidth="1"/>
    <col min="257" max="257" width="31.5703125" style="148" customWidth="1"/>
    <col min="258" max="258" width="13.85546875" style="148" customWidth="1"/>
    <col min="259" max="259" width="19.140625" style="148" customWidth="1"/>
    <col min="260" max="260" width="17.5703125" style="148" customWidth="1"/>
    <col min="261" max="261" width="14.7109375" style="148" customWidth="1"/>
    <col min="262" max="511" width="8.140625" style="148"/>
    <col min="512" max="512" width="8.7109375" style="148" customWidth="1"/>
    <col min="513" max="513" width="31.5703125" style="148" customWidth="1"/>
    <col min="514" max="514" width="13.85546875" style="148" customWidth="1"/>
    <col min="515" max="515" width="19.140625" style="148" customWidth="1"/>
    <col min="516" max="516" width="17.5703125" style="148" customWidth="1"/>
    <col min="517" max="517" width="14.7109375" style="148" customWidth="1"/>
    <col min="518" max="767" width="8.140625" style="148"/>
    <col min="768" max="768" width="8.7109375" style="148" customWidth="1"/>
    <col min="769" max="769" width="31.5703125" style="148" customWidth="1"/>
    <col min="770" max="770" width="13.85546875" style="148" customWidth="1"/>
    <col min="771" max="771" width="19.140625" style="148" customWidth="1"/>
    <col min="772" max="772" width="17.5703125" style="148" customWidth="1"/>
    <col min="773" max="773" width="14.7109375" style="148" customWidth="1"/>
    <col min="774" max="1023" width="8.140625" style="148"/>
    <col min="1024" max="1024" width="8.7109375" style="148" customWidth="1"/>
    <col min="1025" max="1025" width="31.5703125" style="148" customWidth="1"/>
    <col min="1026" max="1026" width="13.85546875" style="148" customWidth="1"/>
    <col min="1027" max="1027" width="19.140625" style="148" customWidth="1"/>
    <col min="1028" max="1028" width="17.5703125" style="148" customWidth="1"/>
    <col min="1029" max="1029" width="14.7109375" style="148" customWidth="1"/>
    <col min="1030" max="1279" width="8.140625" style="148"/>
    <col min="1280" max="1280" width="8.7109375" style="148" customWidth="1"/>
    <col min="1281" max="1281" width="31.5703125" style="148" customWidth="1"/>
    <col min="1282" max="1282" width="13.85546875" style="148" customWidth="1"/>
    <col min="1283" max="1283" width="19.140625" style="148" customWidth="1"/>
    <col min="1284" max="1284" width="17.5703125" style="148" customWidth="1"/>
    <col min="1285" max="1285" width="14.7109375" style="148" customWidth="1"/>
    <col min="1286" max="1535" width="8.140625" style="148"/>
    <col min="1536" max="1536" width="8.7109375" style="148" customWidth="1"/>
    <col min="1537" max="1537" width="31.5703125" style="148" customWidth="1"/>
    <col min="1538" max="1538" width="13.85546875" style="148" customWidth="1"/>
    <col min="1539" max="1539" width="19.140625" style="148" customWidth="1"/>
    <col min="1540" max="1540" width="17.5703125" style="148" customWidth="1"/>
    <col min="1541" max="1541" width="14.7109375" style="148" customWidth="1"/>
    <col min="1542" max="1791" width="8.140625" style="148"/>
    <col min="1792" max="1792" width="8.7109375" style="148" customWidth="1"/>
    <col min="1793" max="1793" width="31.5703125" style="148" customWidth="1"/>
    <col min="1794" max="1794" width="13.85546875" style="148" customWidth="1"/>
    <col min="1795" max="1795" width="19.140625" style="148" customWidth="1"/>
    <col min="1796" max="1796" width="17.5703125" style="148" customWidth="1"/>
    <col min="1797" max="1797" width="14.7109375" style="148" customWidth="1"/>
    <col min="1798" max="2047" width="8.140625" style="148"/>
    <col min="2048" max="2048" width="8.7109375" style="148" customWidth="1"/>
    <col min="2049" max="2049" width="31.5703125" style="148" customWidth="1"/>
    <col min="2050" max="2050" width="13.85546875" style="148" customWidth="1"/>
    <col min="2051" max="2051" width="19.140625" style="148" customWidth="1"/>
    <col min="2052" max="2052" width="17.5703125" style="148" customWidth="1"/>
    <col min="2053" max="2053" width="14.7109375" style="148" customWidth="1"/>
    <col min="2054" max="2303" width="8.140625" style="148"/>
    <col min="2304" max="2304" width="8.7109375" style="148" customWidth="1"/>
    <col min="2305" max="2305" width="31.5703125" style="148" customWidth="1"/>
    <col min="2306" max="2306" width="13.85546875" style="148" customWidth="1"/>
    <col min="2307" max="2307" width="19.140625" style="148" customWidth="1"/>
    <col min="2308" max="2308" width="17.5703125" style="148" customWidth="1"/>
    <col min="2309" max="2309" width="14.7109375" style="148" customWidth="1"/>
    <col min="2310" max="2559" width="8.140625" style="148"/>
    <col min="2560" max="2560" width="8.7109375" style="148" customWidth="1"/>
    <col min="2561" max="2561" width="31.5703125" style="148" customWidth="1"/>
    <col min="2562" max="2562" width="13.85546875" style="148" customWidth="1"/>
    <col min="2563" max="2563" width="19.140625" style="148" customWidth="1"/>
    <col min="2564" max="2564" width="17.5703125" style="148" customWidth="1"/>
    <col min="2565" max="2565" width="14.7109375" style="148" customWidth="1"/>
    <col min="2566" max="2815" width="8.140625" style="148"/>
    <col min="2816" max="2816" width="8.7109375" style="148" customWidth="1"/>
    <col min="2817" max="2817" width="31.5703125" style="148" customWidth="1"/>
    <col min="2818" max="2818" width="13.85546875" style="148" customWidth="1"/>
    <col min="2819" max="2819" width="19.140625" style="148" customWidth="1"/>
    <col min="2820" max="2820" width="17.5703125" style="148" customWidth="1"/>
    <col min="2821" max="2821" width="14.7109375" style="148" customWidth="1"/>
    <col min="2822" max="3071" width="8.140625" style="148"/>
    <col min="3072" max="3072" width="8.7109375" style="148" customWidth="1"/>
    <col min="3073" max="3073" width="31.5703125" style="148" customWidth="1"/>
    <col min="3074" max="3074" width="13.85546875" style="148" customWidth="1"/>
    <col min="3075" max="3075" width="19.140625" style="148" customWidth="1"/>
    <col min="3076" max="3076" width="17.5703125" style="148" customWidth="1"/>
    <col min="3077" max="3077" width="14.7109375" style="148" customWidth="1"/>
    <col min="3078" max="3327" width="8.140625" style="148"/>
    <col min="3328" max="3328" width="8.7109375" style="148" customWidth="1"/>
    <col min="3329" max="3329" width="31.5703125" style="148" customWidth="1"/>
    <col min="3330" max="3330" width="13.85546875" style="148" customWidth="1"/>
    <col min="3331" max="3331" width="19.140625" style="148" customWidth="1"/>
    <col min="3332" max="3332" width="17.5703125" style="148" customWidth="1"/>
    <col min="3333" max="3333" width="14.7109375" style="148" customWidth="1"/>
    <col min="3334" max="3583" width="8.140625" style="148"/>
    <col min="3584" max="3584" width="8.7109375" style="148" customWidth="1"/>
    <col min="3585" max="3585" width="31.5703125" style="148" customWidth="1"/>
    <col min="3586" max="3586" width="13.85546875" style="148" customWidth="1"/>
    <col min="3587" max="3587" width="19.140625" style="148" customWidth="1"/>
    <col min="3588" max="3588" width="17.5703125" style="148" customWidth="1"/>
    <col min="3589" max="3589" width="14.7109375" style="148" customWidth="1"/>
    <col min="3590" max="3839" width="8.140625" style="148"/>
    <col min="3840" max="3840" width="8.7109375" style="148" customWidth="1"/>
    <col min="3841" max="3841" width="31.5703125" style="148" customWidth="1"/>
    <col min="3842" max="3842" width="13.85546875" style="148" customWidth="1"/>
    <col min="3843" max="3843" width="19.140625" style="148" customWidth="1"/>
    <col min="3844" max="3844" width="17.5703125" style="148" customWidth="1"/>
    <col min="3845" max="3845" width="14.7109375" style="148" customWidth="1"/>
    <col min="3846" max="4095" width="8.140625" style="148"/>
    <col min="4096" max="4096" width="8.7109375" style="148" customWidth="1"/>
    <col min="4097" max="4097" width="31.5703125" style="148" customWidth="1"/>
    <col min="4098" max="4098" width="13.85546875" style="148" customWidth="1"/>
    <col min="4099" max="4099" width="19.140625" style="148" customWidth="1"/>
    <col min="4100" max="4100" width="17.5703125" style="148" customWidth="1"/>
    <col min="4101" max="4101" width="14.7109375" style="148" customWidth="1"/>
    <col min="4102" max="4351" width="8.140625" style="148"/>
    <col min="4352" max="4352" width="8.7109375" style="148" customWidth="1"/>
    <col min="4353" max="4353" width="31.5703125" style="148" customWidth="1"/>
    <col min="4354" max="4354" width="13.85546875" style="148" customWidth="1"/>
    <col min="4355" max="4355" width="19.140625" style="148" customWidth="1"/>
    <col min="4356" max="4356" width="17.5703125" style="148" customWidth="1"/>
    <col min="4357" max="4357" width="14.7109375" style="148" customWidth="1"/>
    <col min="4358" max="4607" width="8.140625" style="148"/>
    <col min="4608" max="4608" width="8.7109375" style="148" customWidth="1"/>
    <col min="4609" max="4609" width="31.5703125" style="148" customWidth="1"/>
    <col min="4610" max="4610" width="13.85546875" style="148" customWidth="1"/>
    <col min="4611" max="4611" width="19.140625" style="148" customWidth="1"/>
    <col min="4612" max="4612" width="17.5703125" style="148" customWidth="1"/>
    <col min="4613" max="4613" width="14.7109375" style="148" customWidth="1"/>
    <col min="4614" max="4863" width="8.140625" style="148"/>
    <col min="4864" max="4864" width="8.7109375" style="148" customWidth="1"/>
    <col min="4865" max="4865" width="31.5703125" style="148" customWidth="1"/>
    <col min="4866" max="4866" width="13.85546875" style="148" customWidth="1"/>
    <col min="4867" max="4867" width="19.140625" style="148" customWidth="1"/>
    <col min="4868" max="4868" width="17.5703125" style="148" customWidth="1"/>
    <col min="4869" max="4869" width="14.7109375" style="148" customWidth="1"/>
    <col min="4870" max="5119" width="8.140625" style="148"/>
    <col min="5120" max="5120" width="8.7109375" style="148" customWidth="1"/>
    <col min="5121" max="5121" width="31.5703125" style="148" customWidth="1"/>
    <col min="5122" max="5122" width="13.85546875" style="148" customWidth="1"/>
    <col min="5123" max="5123" width="19.140625" style="148" customWidth="1"/>
    <col min="5124" max="5124" width="17.5703125" style="148" customWidth="1"/>
    <col min="5125" max="5125" width="14.7109375" style="148" customWidth="1"/>
    <col min="5126" max="5375" width="8.140625" style="148"/>
    <col min="5376" max="5376" width="8.7109375" style="148" customWidth="1"/>
    <col min="5377" max="5377" width="31.5703125" style="148" customWidth="1"/>
    <col min="5378" max="5378" width="13.85546875" style="148" customWidth="1"/>
    <col min="5379" max="5379" width="19.140625" style="148" customWidth="1"/>
    <col min="5380" max="5380" width="17.5703125" style="148" customWidth="1"/>
    <col min="5381" max="5381" width="14.7109375" style="148" customWidth="1"/>
    <col min="5382" max="5631" width="8.140625" style="148"/>
    <col min="5632" max="5632" width="8.7109375" style="148" customWidth="1"/>
    <col min="5633" max="5633" width="31.5703125" style="148" customWidth="1"/>
    <col min="5634" max="5634" width="13.85546875" style="148" customWidth="1"/>
    <col min="5635" max="5635" width="19.140625" style="148" customWidth="1"/>
    <col min="5636" max="5636" width="17.5703125" style="148" customWidth="1"/>
    <col min="5637" max="5637" width="14.7109375" style="148" customWidth="1"/>
    <col min="5638" max="5887" width="8.140625" style="148"/>
    <col min="5888" max="5888" width="8.7109375" style="148" customWidth="1"/>
    <col min="5889" max="5889" width="31.5703125" style="148" customWidth="1"/>
    <col min="5890" max="5890" width="13.85546875" style="148" customWidth="1"/>
    <col min="5891" max="5891" width="19.140625" style="148" customWidth="1"/>
    <col min="5892" max="5892" width="17.5703125" style="148" customWidth="1"/>
    <col min="5893" max="5893" width="14.7109375" style="148" customWidth="1"/>
    <col min="5894" max="6143" width="8.140625" style="148"/>
    <col min="6144" max="6144" width="8.7109375" style="148" customWidth="1"/>
    <col min="6145" max="6145" width="31.5703125" style="148" customWidth="1"/>
    <col min="6146" max="6146" width="13.85546875" style="148" customWidth="1"/>
    <col min="6147" max="6147" width="19.140625" style="148" customWidth="1"/>
    <col min="6148" max="6148" width="17.5703125" style="148" customWidth="1"/>
    <col min="6149" max="6149" width="14.7109375" style="148" customWidth="1"/>
    <col min="6150" max="6399" width="8.140625" style="148"/>
    <col min="6400" max="6400" width="8.7109375" style="148" customWidth="1"/>
    <col min="6401" max="6401" width="31.5703125" style="148" customWidth="1"/>
    <col min="6402" max="6402" width="13.85546875" style="148" customWidth="1"/>
    <col min="6403" max="6403" width="19.140625" style="148" customWidth="1"/>
    <col min="6404" max="6404" width="17.5703125" style="148" customWidth="1"/>
    <col min="6405" max="6405" width="14.7109375" style="148" customWidth="1"/>
    <col min="6406" max="6655" width="8.140625" style="148"/>
    <col min="6656" max="6656" width="8.7109375" style="148" customWidth="1"/>
    <col min="6657" max="6657" width="31.5703125" style="148" customWidth="1"/>
    <col min="6658" max="6658" width="13.85546875" style="148" customWidth="1"/>
    <col min="6659" max="6659" width="19.140625" style="148" customWidth="1"/>
    <col min="6660" max="6660" width="17.5703125" style="148" customWidth="1"/>
    <col min="6661" max="6661" width="14.7109375" style="148" customWidth="1"/>
    <col min="6662" max="6911" width="8.140625" style="148"/>
    <col min="6912" max="6912" width="8.7109375" style="148" customWidth="1"/>
    <col min="6913" max="6913" width="31.5703125" style="148" customWidth="1"/>
    <col min="6914" max="6914" width="13.85546875" style="148" customWidth="1"/>
    <col min="6915" max="6915" width="19.140625" style="148" customWidth="1"/>
    <col min="6916" max="6916" width="17.5703125" style="148" customWidth="1"/>
    <col min="6917" max="6917" width="14.7109375" style="148" customWidth="1"/>
    <col min="6918" max="7167" width="8.140625" style="148"/>
    <col min="7168" max="7168" width="8.7109375" style="148" customWidth="1"/>
    <col min="7169" max="7169" width="31.5703125" style="148" customWidth="1"/>
    <col min="7170" max="7170" width="13.85546875" style="148" customWidth="1"/>
    <col min="7171" max="7171" width="19.140625" style="148" customWidth="1"/>
    <col min="7172" max="7172" width="17.5703125" style="148" customWidth="1"/>
    <col min="7173" max="7173" width="14.7109375" style="148" customWidth="1"/>
    <col min="7174" max="7423" width="8.140625" style="148"/>
    <col min="7424" max="7424" width="8.7109375" style="148" customWidth="1"/>
    <col min="7425" max="7425" width="31.5703125" style="148" customWidth="1"/>
    <col min="7426" max="7426" width="13.85546875" style="148" customWidth="1"/>
    <col min="7427" max="7427" width="19.140625" style="148" customWidth="1"/>
    <col min="7428" max="7428" width="17.5703125" style="148" customWidth="1"/>
    <col min="7429" max="7429" width="14.7109375" style="148" customWidth="1"/>
    <col min="7430" max="7679" width="8.140625" style="148"/>
    <col min="7680" max="7680" width="8.7109375" style="148" customWidth="1"/>
    <col min="7681" max="7681" width="31.5703125" style="148" customWidth="1"/>
    <col min="7682" max="7682" width="13.85546875" style="148" customWidth="1"/>
    <col min="7683" max="7683" width="19.140625" style="148" customWidth="1"/>
    <col min="7684" max="7684" width="17.5703125" style="148" customWidth="1"/>
    <col min="7685" max="7685" width="14.7109375" style="148" customWidth="1"/>
    <col min="7686" max="7935" width="8.140625" style="148"/>
    <col min="7936" max="7936" width="8.7109375" style="148" customWidth="1"/>
    <col min="7937" max="7937" width="31.5703125" style="148" customWidth="1"/>
    <col min="7938" max="7938" width="13.85546875" style="148" customWidth="1"/>
    <col min="7939" max="7939" width="19.140625" style="148" customWidth="1"/>
    <col min="7940" max="7940" width="17.5703125" style="148" customWidth="1"/>
    <col min="7941" max="7941" width="14.7109375" style="148" customWidth="1"/>
    <col min="7942" max="8191" width="8.140625" style="148"/>
    <col min="8192" max="8192" width="8.7109375" style="148" customWidth="1"/>
    <col min="8193" max="8193" width="31.5703125" style="148" customWidth="1"/>
    <col min="8194" max="8194" width="13.85546875" style="148" customWidth="1"/>
    <col min="8195" max="8195" width="19.140625" style="148" customWidth="1"/>
    <col min="8196" max="8196" width="17.5703125" style="148" customWidth="1"/>
    <col min="8197" max="8197" width="14.7109375" style="148" customWidth="1"/>
    <col min="8198" max="8447" width="8.140625" style="148"/>
    <col min="8448" max="8448" width="8.7109375" style="148" customWidth="1"/>
    <col min="8449" max="8449" width="31.5703125" style="148" customWidth="1"/>
    <col min="8450" max="8450" width="13.85546875" style="148" customWidth="1"/>
    <col min="8451" max="8451" width="19.140625" style="148" customWidth="1"/>
    <col min="8452" max="8452" width="17.5703125" style="148" customWidth="1"/>
    <col min="8453" max="8453" width="14.7109375" style="148" customWidth="1"/>
    <col min="8454" max="8703" width="8.140625" style="148"/>
    <col min="8704" max="8704" width="8.7109375" style="148" customWidth="1"/>
    <col min="8705" max="8705" width="31.5703125" style="148" customWidth="1"/>
    <col min="8706" max="8706" width="13.85546875" style="148" customWidth="1"/>
    <col min="8707" max="8707" width="19.140625" style="148" customWidth="1"/>
    <col min="8708" max="8708" width="17.5703125" style="148" customWidth="1"/>
    <col min="8709" max="8709" width="14.7109375" style="148" customWidth="1"/>
    <col min="8710" max="8959" width="8.140625" style="148"/>
    <col min="8960" max="8960" width="8.7109375" style="148" customWidth="1"/>
    <col min="8961" max="8961" width="31.5703125" style="148" customWidth="1"/>
    <col min="8962" max="8962" width="13.85546875" style="148" customWidth="1"/>
    <col min="8963" max="8963" width="19.140625" style="148" customWidth="1"/>
    <col min="8964" max="8964" width="17.5703125" style="148" customWidth="1"/>
    <col min="8965" max="8965" width="14.7109375" style="148" customWidth="1"/>
    <col min="8966" max="9215" width="8.140625" style="148"/>
    <col min="9216" max="9216" width="8.7109375" style="148" customWidth="1"/>
    <col min="9217" max="9217" width="31.5703125" style="148" customWidth="1"/>
    <col min="9218" max="9218" width="13.85546875" style="148" customWidth="1"/>
    <col min="9219" max="9219" width="19.140625" style="148" customWidth="1"/>
    <col min="9220" max="9220" width="17.5703125" style="148" customWidth="1"/>
    <col min="9221" max="9221" width="14.7109375" style="148" customWidth="1"/>
    <col min="9222" max="9471" width="8.140625" style="148"/>
    <col min="9472" max="9472" width="8.7109375" style="148" customWidth="1"/>
    <col min="9473" max="9473" width="31.5703125" style="148" customWidth="1"/>
    <col min="9474" max="9474" width="13.85546875" style="148" customWidth="1"/>
    <col min="9475" max="9475" width="19.140625" style="148" customWidth="1"/>
    <col min="9476" max="9476" width="17.5703125" style="148" customWidth="1"/>
    <col min="9477" max="9477" width="14.7109375" style="148" customWidth="1"/>
    <col min="9478" max="9727" width="8.140625" style="148"/>
    <col min="9728" max="9728" width="8.7109375" style="148" customWidth="1"/>
    <col min="9729" max="9729" width="31.5703125" style="148" customWidth="1"/>
    <col min="9730" max="9730" width="13.85546875" style="148" customWidth="1"/>
    <col min="9731" max="9731" width="19.140625" style="148" customWidth="1"/>
    <col min="9732" max="9732" width="17.5703125" style="148" customWidth="1"/>
    <col min="9733" max="9733" width="14.7109375" style="148" customWidth="1"/>
    <col min="9734" max="9983" width="8.140625" style="148"/>
    <col min="9984" max="9984" width="8.7109375" style="148" customWidth="1"/>
    <col min="9985" max="9985" width="31.5703125" style="148" customWidth="1"/>
    <col min="9986" max="9986" width="13.85546875" style="148" customWidth="1"/>
    <col min="9987" max="9987" width="19.140625" style="148" customWidth="1"/>
    <col min="9988" max="9988" width="17.5703125" style="148" customWidth="1"/>
    <col min="9989" max="9989" width="14.7109375" style="148" customWidth="1"/>
    <col min="9990" max="10239" width="8.140625" style="148"/>
    <col min="10240" max="10240" width="8.7109375" style="148" customWidth="1"/>
    <col min="10241" max="10241" width="31.5703125" style="148" customWidth="1"/>
    <col min="10242" max="10242" width="13.85546875" style="148" customWidth="1"/>
    <col min="10243" max="10243" width="19.140625" style="148" customWidth="1"/>
    <col min="10244" max="10244" width="17.5703125" style="148" customWidth="1"/>
    <col min="10245" max="10245" width="14.7109375" style="148" customWidth="1"/>
    <col min="10246" max="10495" width="8.140625" style="148"/>
    <col min="10496" max="10496" width="8.7109375" style="148" customWidth="1"/>
    <col min="10497" max="10497" width="31.5703125" style="148" customWidth="1"/>
    <col min="10498" max="10498" width="13.85546875" style="148" customWidth="1"/>
    <col min="10499" max="10499" width="19.140625" style="148" customWidth="1"/>
    <col min="10500" max="10500" width="17.5703125" style="148" customWidth="1"/>
    <col min="10501" max="10501" width="14.7109375" style="148" customWidth="1"/>
    <col min="10502" max="10751" width="8.140625" style="148"/>
    <col min="10752" max="10752" width="8.7109375" style="148" customWidth="1"/>
    <col min="10753" max="10753" width="31.5703125" style="148" customWidth="1"/>
    <col min="10754" max="10754" width="13.85546875" style="148" customWidth="1"/>
    <col min="10755" max="10755" width="19.140625" style="148" customWidth="1"/>
    <col min="10756" max="10756" width="17.5703125" style="148" customWidth="1"/>
    <col min="10757" max="10757" width="14.7109375" style="148" customWidth="1"/>
    <col min="10758" max="11007" width="8.140625" style="148"/>
    <col min="11008" max="11008" width="8.7109375" style="148" customWidth="1"/>
    <col min="11009" max="11009" width="31.5703125" style="148" customWidth="1"/>
    <col min="11010" max="11010" width="13.85546875" style="148" customWidth="1"/>
    <col min="11011" max="11011" width="19.140625" style="148" customWidth="1"/>
    <col min="11012" max="11012" width="17.5703125" style="148" customWidth="1"/>
    <col min="11013" max="11013" width="14.7109375" style="148" customWidth="1"/>
    <col min="11014" max="11263" width="8.140625" style="148"/>
    <col min="11264" max="11264" width="8.7109375" style="148" customWidth="1"/>
    <col min="11265" max="11265" width="31.5703125" style="148" customWidth="1"/>
    <col min="11266" max="11266" width="13.85546875" style="148" customWidth="1"/>
    <col min="11267" max="11267" width="19.140625" style="148" customWidth="1"/>
    <col min="11268" max="11268" width="17.5703125" style="148" customWidth="1"/>
    <col min="11269" max="11269" width="14.7109375" style="148" customWidth="1"/>
    <col min="11270" max="11519" width="8.140625" style="148"/>
    <col min="11520" max="11520" width="8.7109375" style="148" customWidth="1"/>
    <col min="11521" max="11521" width="31.5703125" style="148" customWidth="1"/>
    <col min="11522" max="11522" width="13.85546875" style="148" customWidth="1"/>
    <col min="11523" max="11523" width="19.140625" style="148" customWidth="1"/>
    <col min="11524" max="11524" width="17.5703125" style="148" customWidth="1"/>
    <col min="11525" max="11525" width="14.7109375" style="148" customWidth="1"/>
    <col min="11526" max="11775" width="8.140625" style="148"/>
    <col min="11776" max="11776" width="8.7109375" style="148" customWidth="1"/>
    <col min="11777" max="11777" width="31.5703125" style="148" customWidth="1"/>
    <col min="11778" max="11778" width="13.85546875" style="148" customWidth="1"/>
    <col min="11779" max="11779" width="19.140625" style="148" customWidth="1"/>
    <col min="11780" max="11780" width="17.5703125" style="148" customWidth="1"/>
    <col min="11781" max="11781" width="14.7109375" style="148" customWidth="1"/>
    <col min="11782" max="12031" width="8.140625" style="148"/>
    <col min="12032" max="12032" width="8.7109375" style="148" customWidth="1"/>
    <col min="12033" max="12033" width="31.5703125" style="148" customWidth="1"/>
    <col min="12034" max="12034" width="13.85546875" style="148" customWidth="1"/>
    <col min="12035" max="12035" width="19.140625" style="148" customWidth="1"/>
    <col min="12036" max="12036" width="17.5703125" style="148" customWidth="1"/>
    <col min="12037" max="12037" width="14.7109375" style="148" customWidth="1"/>
    <col min="12038" max="12287" width="8.140625" style="148"/>
    <col min="12288" max="12288" width="8.7109375" style="148" customWidth="1"/>
    <col min="12289" max="12289" width="31.5703125" style="148" customWidth="1"/>
    <col min="12290" max="12290" width="13.85546875" style="148" customWidth="1"/>
    <col min="12291" max="12291" width="19.140625" style="148" customWidth="1"/>
    <col min="12292" max="12292" width="17.5703125" style="148" customWidth="1"/>
    <col min="12293" max="12293" width="14.7109375" style="148" customWidth="1"/>
    <col min="12294" max="12543" width="8.140625" style="148"/>
    <col min="12544" max="12544" width="8.7109375" style="148" customWidth="1"/>
    <col min="12545" max="12545" width="31.5703125" style="148" customWidth="1"/>
    <col min="12546" max="12546" width="13.85546875" style="148" customWidth="1"/>
    <col min="12547" max="12547" width="19.140625" style="148" customWidth="1"/>
    <col min="12548" max="12548" width="17.5703125" style="148" customWidth="1"/>
    <col min="12549" max="12549" width="14.7109375" style="148" customWidth="1"/>
    <col min="12550" max="12799" width="8.140625" style="148"/>
    <col min="12800" max="12800" width="8.7109375" style="148" customWidth="1"/>
    <col min="12801" max="12801" width="31.5703125" style="148" customWidth="1"/>
    <col min="12802" max="12802" width="13.85546875" style="148" customWidth="1"/>
    <col min="12803" max="12803" width="19.140625" style="148" customWidth="1"/>
    <col min="12804" max="12804" width="17.5703125" style="148" customWidth="1"/>
    <col min="12805" max="12805" width="14.7109375" style="148" customWidth="1"/>
    <col min="12806" max="13055" width="8.140625" style="148"/>
    <col min="13056" max="13056" width="8.7109375" style="148" customWidth="1"/>
    <col min="13057" max="13057" width="31.5703125" style="148" customWidth="1"/>
    <col min="13058" max="13058" width="13.85546875" style="148" customWidth="1"/>
    <col min="13059" max="13059" width="19.140625" style="148" customWidth="1"/>
    <col min="13060" max="13060" width="17.5703125" style="148" customWidth="1"/>
    <col min="13061" max="13061" width="14.7109375" style="148" customWidth="1"/>
    <col min="13062" max="13311" width="8.140625" style="148"/>
    <col min="13312" max="13312" width="8.7109375" style="148" customWidth="1"/>
    <col min="13313" max="13313" width="31.5703125" style="148" customWidth="1"/>
    <col min="13314" max="13314" width="13.85546875" style="148" customWidth="1"/>
    <col min="13315" max="13315" width="19.140625" style="148" customWidth="1"/>
    <col min="13316" max="13316" width="17.5703125" style="148" customWidth="1"/>
    <col min="13317" max="13317" width="14.7109375" style="148" customWidth="1"/>
    <col min="13318" max="13567" width="8.140625" style="148"/>
    <col min="13568" max="13568" width="8.7109375" style="148" customWidth="1"/>
    <col min="13569" max="13569" width="31.5703125" style="148" customWidth="1"/>
    <col min="13570" max="13570" width="13.85546875" style="148" customWidth="1"/>
    <col min="13571" max="13571" width="19.140625" style="148" customWidth="1"/>
    <col min="13572" max="13572" width="17.5703125" style="148" customWidth="1"/>
    <col min="13573" max="13573" width="14.7109375" style="148" customWidth="1"/>
    <col min="13574" max="13823" width="8.140625" style="148"/>
    <col min="13824" max="13824" width="8.7109375" style="148" customWidth="1"/>
    <col min="13825" max="13825" width="31.5703125" style="148" customWidth="1"/>
    <col min="13826" max="13826" width="13.85546875" style="148" customWidth="1"/>
    <col min="13827" max="13827" width="19.140625" style="148" customWidth="1"/>
    <col min="13828" max="13828" width="17.5703125" style="148" customWidth="1"/>
    <col min="13829" max="13829" width="14.7109375" style="148" customWidth="1"/>
    <col min="13830" max="14079" width="8.140625" style="148"/>
    <col min="14080" max="14080" width="8.7109375" style="148" customWidth="1"/>
    <col min="14081" max="14081" width="31.5703125" style="148" customWidth="1"/>
    <col min="14082" max="14082" width="13.85546875" style="148" customWidth="1"/>
    <col min="14083" max="14083" width="19.140625" style="148" customWidth="1"/>
    <col min="14084" max="14084" width="17.5703125" style="148" customWidth="1"/>
    <col min="14085" max="14085" width="14.7109375" style="148" customWidth="1"/>
    <col min="14086" max="14335" width="8.140625" style="148"/>
    <col min="14336" max="14336" width="8.7109375" style="148" customWidth="1"/>
    <col min="14337" max="14337" width="31.5703125" style="148" customWidth="1"/>
    <col min="14338" max="14338" width="13.85546875" style="148" customWidth="1"/>
    <col min="14339" max="14339" width="19.140625" style="148" customWidth="1"/>
    <col min="14340" max="14340" width="17.5703125" style="148" customWidth="1"/>
    <col min="14341" max="14341" width="14.7109375" style="148" customWidth="1"/>
    <col min="14342" max="14591" width="8.140625" style="148"/>
    <col min="14592" max="14592" width="8.7109375" style="148" customWidth="1"/>
    <col min="14593" max="14593" width="31.5703125" style="148" customWidth="1"/>
    <col min="14594" max="14594" width="13.85546875" style="148" customWidth="1"/>
    <col min="14595" max="14595" width="19.140625" style="148" customWidth="1"/>
    <col min="14596" max="14596" width="17.5703125" style="148" customWidth="1"/>
    <col min="14597" max="14597" width="14.7109375" style="148" customWidth="1"/>
    <col min="14598" max="14847" width="8.140625" style="148"/>
    <col min="14848" max="14848" width="8.7109375" style="148" customWidth="1"/>
    <col min="14849" max="14849" width="31.5703125" style="148" customWidth="1"/>
    <col min="14850" max="14850" width="13.85546875" style="148" customWidth="1"/>
    <col min="14851" max="14851" width="19.140625" style="148" customWidth="1"/>
    <col min="14852" max="14852" width="17.5703125" style="148" customWidth="1"/>
    <col min="14853" max="14853" width="14.7109375" style="148" customWidth="1"/>
    <col min="14854" max="15103" width="8.140625" style="148"/>
    <col min="15104" max="15104" width="8.7109375" style="148" customWidth="1"/>
    <col min="15105" max="15105" width="31.5703125" style="148" customWidth="1"/>
    <col min="15106" max="15106" width="13.85546875" style="148" customWidth="1"/>
    <col min="15107" max="15107" width="19.140625" style="148" customWidth="1"/>
    <col min="15108" max="15108" width="17.5703125" style="148" customWidth="1"/>
    <col min="15109" max="15109" width="14.7109375" style="148" customWidth="1"/>
    <col min="15110" max="15359" width="8.140625" style="148"/>
    <col min="15360" max="15360" width="8.7109375" style="148" customWidth="1"/>
    <col min="15361" max="15361" width="31.5703125" style="148" customWidth="1"/>
    <col min="15362" max="15362" width="13.85546875" style="148" customWidth="1"/>
    <col min="15363" max="15363" width="19.140625" style="148" customWidth="1"/>
    <col min="15364" max="15364" width="17.5703125" style="148" customWidth="1"/>
    <col min="15365" max="15365" width="14.7109375" style="148" customWidth="1"/>
    <col min="15366" max="15615" width="8.140625" style="148"/>
    <col min="15616" max="15616" width="8.7109375" style="148" customWidth="1"/>
    <col min="15617" max="15617" width="31.5703125" style="148" customWidth="1"/>
    <col min="15618" max="15618" width="13.85546875" style="148" customWidth="1"/>
    <col min="15619" max="15619" width="19.140625" style="148" customWidth="1"/>
    <col min="15620" max="15620" width="17.5703125" style="148" customWidth="1"/>
    <col min="15621" max="15621" width="14.7109375" style="148" customWidth="1"/>
    <col min="15622" max="15871" width="8.140625" style="148"/>
    <col min="15872" max="15872" width="8.7109375" style="148" customWidth="1"/>
    <col min="15873" max="15873" width="31.5703125" style="148" customWidth="1"/>
    <col min="15874" max="15874" width="13.85546875" style="148" customWidth="1"/>
    <col min="15875" max="15875" width="19.140625" style="148" customWidth="1"/>
    <col min="15876" max="15876" width="17.5703125" style="148" customWidth="1"/>
    <col min="15877" max="15877" width="14.7109375" style="148" customWidth="1"/>
    <col min="15878" max="16127" width="8.140625" style="148"/>
    <col min="16128" max="16128" width="8.7109375" style="148" customWidth="1"/>
    <col min="16129" max="16129" width="31.5703125" style="148" customWidth="1"/>
    <col min="16130" max="16130" width="13.85546875" style="148" customWidth="1"/>
    <col min="16131" max="16131" width="19.140625" style="148" customWidth="1"/>
    <col min="16132" max="16132" width="17.5703125" style="148" customWidth="1"/>
    <col min="16133" max="16133" width="14.7109375" style="148" customWidth="1"/>
    <col min="16134" max="16384" width="8.140625" style="148"/>
  </cols>
  <sheetData>
    <row r="1" spans="1:5" ht="23.25" hidden="1" customHeight="1" x14ac:dyDescent="0.25">
      <c r="A1" s="221"/>
      <c r="B1" s="221"/>
      <c r="C1" s="221"/>
      <c r="D1" s="221"/>
      <c r="E1" s="221"/>
    </row>
    <row r="2" spans="1:5" hidden="1" x14ac:dyDescent="0.25">
      <c r="A2" s="221" t="s">
        <v>242</v>
      </c>
      <c r="B2" s="221"/>
      <c r="C2" s="221"/>
      <c r="D2" s="221"/>
      <c r="E2" s="221"/>
    </row>
    <row r="3" spans="1:5" ht="15.75" customHeight="1" x14ac:dyDescent="0.25">
      <c r="A3" s="227" t="s">
        <v>303</v>
      </c>
      <c r="B3" s="227"/>
      <c r="C3" s="227"/>
      <c r="D3" s="227"/>
      <c r="E3" s="227"/>
    </row>
    <row r="4" spans="1:5" x14ac:dyDescent="0.25">
      <c r="A4" s="222" t="s">
        <v>243</v>
      </c>
      <c r="B4" s="222"/>
      <c r="C4" s="222"/>
      <c r="D4" s="222"/>
      <c r="E4" s="222"/>
    </row>
    <row r="5" spans="1:5" x14ac:dyDescent="0.25">
      <c r="A5" s="222" t="s">
        <v>244</v>
      </c>
      <c r="B5" s="222"/>
      <c r="C5" s="222"/>
      <c r="D5" s="222"/>
      <c r="E5" s="222"/>
    </row>
    <row r="6" spans="1:5" ht="26.25" customHeight="1" x14ac:dyDescent="0.25">
      <c r="A6" s="221" t="s">
        <v>245</v>
      </c>
      <c r="B6" s="221"/>
      <c r="C6" s="221"/>
      <c r="D6" s="221"/>
      <c r="E6" s="148" t="s">
        <v>382</v>
      </c>
    </row>
    <row r="7" spans="1:5" x14ac:dyDescent="0.25">
      <c r="A7" s="221"/>
      <c r="B7" s="221"/>
      <c r="C7" s="221"/>
      <c r="D7" s="221"/>
      <c r="E7" s="221"/>
    </row>
    <row r="8" spans="1:5" ht="28.5" customHeight="1" x14ac:dyDescent="0.25">
      <c r="A8" s="223" t="s">
        <v>311</v>
      </c>
      <c r="B8" s="223"/>
      <c r="C8" s="223"/>
      <c r="D8" s="223"/>
      <c r="E8" s="223"/>
    </row>
    <row r="9" spans="1:5" ht="29.25" customHeight="1" x14ac:dyDescent="0.25">
      <c r="A9" s="223" t="s">
        <v>247</v>
      </c>
      <c r="B9" s="223"/>
      <c r="C9" s="223"/>
      <c r="D9" s="223"/>
      <c r="E9" s="223"/>
    </row>
    <row r="10" spans="1:5" ht="30" customHeight="1" x14ac:dyDescent="0.25">
      <c r="A10" s="223" t="s">
        <v>248</v>
      </c>
      <c r="B10" s="223"/>
      <c r="C10" s="223"/>
      <c r="D10" s="223"/>
      <c r="E10" s="223"/>
    </row>
    <row r="11" spans="1:5" ht="30" customHeight="1" x14ac:dyDescent="0.25">
      <c r="A11" s="223" t="s">
        <v>249</v>
      </c>
      <c r="B11" s="223"/>
      <c r="C11" s="223"/>
      <c r="D11" s="223"/>
      <c r="E11" s="223"/>
    </row>
    <row r="12" spans="1:5" ht="29.25" customHeight="1" x14ac:dyDescent="0.25">
      <c r="A12" s="223" t="s">
        <v>250</v>
      </c>
      <c r="B12" s="223"/>
      <c r="C12" s="223"/>
      <c r="D12" s="223"/>
      <c r="E12" s="223"/>
    </row>
    <row r="13" spans="1:5" ht="28.5" customHeight="1" x14ac:dyDescent="0.25">
      <c r="A13" s="223" t="s">
        <v>251</v>
      </c>
      <c r="B13" s="223"/>
      <c r="C13" s="223"/>
      <c r="D13" s="223"/>
      <c r="E13" s="223"/>
    </row>
    <row r="14" spans="1:5" ht="15.75" customHeight="1" thickBot="1" x14ac:dyDescent="0.3">
      <c r="A14" s="221"/>
      <c r="B14" s="221"/>
      <c r="C14" s="221"/>
      <c r="D14" s="221"/>
      <c r="E14" s="221"/>
    </row>
    <row r="15" spans="1:5" ht="120.75" thickBot="1" x14ac:dyDescent="0.3">
      <c r="A15" s="151" t="s">
        <v>2</v>
      </c>
      <c r="B15" s="149" t="s">
        <v>253</v>
      </c>
      <c r="C15" s="149" t="s">
        <v>0</v>
      </c>
      <c r="D15" s="149" t="s">
        <v>252</v>
      </c>
      <c r="E15" s="149" t="s">
        <v>1</v>
      </c>
    </row>
    <row r="16" spans="1:5" x14ac:dyDescent="0.25">
      <c r="A16" s="228" t="s">
        <v>8</v>
      </c>
      <c r="B16" s="229"/>
      <c r="C16" s="229"/>
      <c r="D16" s="229"/>
      <c r="E16" s="152"/>
    </row>
    <row r="17" spans="1:6" ht="15" customHeight="1" x14ac:dyDescent="0.25">
      <c r="A17" s="162" t="s">
        <v>52</v>
      </c>
      <c r="B17" s="163" t="s">
        <v>21</v>
      </c>
      <c r="C17" s="164" t="s">
        <v>11</v>
      </c>
      <c r="D17" s="165">
        <v>0.14000000000000001</v>
      </c>
      <c r="E17" s="166">
        <v>3486</v>
      </c>
    </row>
    <row r="18" spans="1:6" ht="18" customHeight="1" x14ac:dyDescent="0.25">
      <c r="A18" s="224" t="s">
        <v>254</v>
      </c>
      <c r="B18" s="225"/>
      <c r="C18" s="225"/>
      <c r="D18" s="226"/>
      <c r="E18" s="171"/>
    </row>
    <row r="19" spans="1:6" ht="15.75" customHeight="1" x14ac:dyDescent="0.25">
      <c r="A19" s="162" t="s">
        <v>377</v>
      </c>
      <c r="B19" s="172">
        <v>1</v>
      </c>
      <c r="C19" s="164" t="s">
        <v>263</v>
      </c>
      <c r="D19" s="165">
        <f>E19/B19</f>
        <v>2379.88</v>
      </c>
      <c r="E19" s="166">
        <v>2379.88</v>
      </c>
    </row>
    <row r="20" spans="1:6" ht="15" customHeight="1" x14ac:dyDescent="0.25">
      <c r="A20" s="162" t="s">
        <v>354</v>
      </c>
      <c r="B20" s="163" t="s">
        <v>22</v>
      </c>
      <c r="C20" s="164" t="s">
        <v>13</v>
      </c>
      <c r="D20" s="165">
        <f>E20</f>
        <v>16053.6</v>
      </c>
      <c r="E20" s="166">
        <v>16053.6</v>
      </c>
    </row>
    <row r="21" spans="1:6" ht="15" customHeight="1" x14ac:dyDescent="0.25">
      <c r="A21" s="162" t="s">
        <v>378</v>
      </c>
      <c r="B21" s="173">
        <v>0.03</v>
      </c>
      <c r="C21" s="164" t="s">
        <v>17</v>
      </c>
      <c r="D21" s="165">
        <f>E21/B21</f>
        <v>3217.0000000000005</v>
      </c>
      <c r="E21" s="166">
        <v>96.51</v>
      </c>
    </row>
    <row r="22" spans="1:6" ht="27" customHeight="1" x14ac:dyDescent="0.25">
      <c r="A22" s="162" t="s">
        <v>355</v>
      </c>
      <c r="B22" s="172">
        <v>1</v>
      </c>
      <c r="C22" s="164" t="s">
        <v>13</v>
      </c>
      <c r="D22" s="165">
        <f>E22/B22</f>
        <v>768.84</v>
      </c>
      <c r="E22" s="166">
        <v>768.84</v>
      </c>
    </row>
    <row r="23" spans="1:6" ht="15" customHeight="1" x14ac:dyDescent="0.25">
      <c r="A23" s="162" t="s">
        <v>356</v>
      </c>
      <c r="B23" s="172">
        <v>1</v>
      </c>
      <c r="C23" s="164" t="s">
        <v>13</v>
      </c>
      <c r="D23" s="165">
        <f>E23/B23</f>
        <v>894</v>
      </c>
      <c r="E23" s="166">
        <v>894</v>
      </c>
    </row>
    <row r="24" spans="1:6" ht="29.25" customHeight="1" x14ac:dyDescent="0.25">
      <c r="A24" s="162" t="s">
        <v>228</v>
      </c>
      <c r="B24" s="163" t="s">
        <v>22</v>
      </c>
      <c r="C24" s="164" t="s">
        <v>11</v>
      </c>
      <c r="D24" s="165">
        <f>E24</f>
        <v>753.33</v>
      </c>
      <c r="E24" s="166">
        <v>753.33</v>
      </c>
    </row>
    <row r="25" spans="1:6" s="177" customFormat="1" ht="18" customHeight="1" x14ac:dyDescent="0.25">
      <c r="A25" s="181" t="s">
        <v>259</v>
      </c>
      <c r="B25" s="178" t="s">
        <v>22</v>
      </c>
      <c r="C25" s="164" t="s">
        <v>11</v>
      </c>
      <c r="D25" s="179">
        <f>E25</f>
        <v>6663.09</v>
      </c>
      <c r="E25" s="180">
        <f>5250+1413.09</f>
        <v>6663.09</v>
      </c>
      <c r="F25" s="182"/>
    </row>
    <row r="26" spans="1:6" s="177" customFormat="1" ht="29.25" customHeight="1" x14ac:dyDescent="0.25">
      <c r="A26" s="122" t="s">
        <v>186</v>
      </c>
      <c r="B26" s="138" t="s">
        <v>22</v>
      </c>
      <c r="C26" s="138" t="s">
        <v>105</v>
      </c>
      <c r="D26" s="138">
        <f t="shared" ref="D26" si="0">E26</f>
        <v>1782.35</v>
      </c>
      <c r="E26" s="138">
        <v>1782.35</v>
      </c>
      <c r="F26" s="183"/>
    </row>
    <row r="27" spans="1:6" ht="15" customHeight="1" x14ac:dyDescent="0.25">
      <c r="A27" s="162" t="s">
        <v>257</v>
      </c>
      <c r="B27" s="163" t="s">
        <v>233</v>
      </c>
      <c r="C27" s="164" t="s">
        <v>12</v>
      </c>
      <c r="D27" s="165">
        <f>E27</f>
        <v>129918.36</v>
      </c>
      <c r="E27" s="166">
        <v>129918.36</v>
      </c>
    </row>
    <row r="28" spans="1:6" x14ac:dyDescent="0.25">
      <c r="A28" s="224" t="s">
        <v>99</v>
      </c>
      <c r="B28" s="225"/>
      <c r="C28" s="225"/>
      <c r="D28" s="226"/>
      <c r="E28" s="171"/>
    </row>
    <row r="29" spans="1:6" ht="15" customHeight="1" x14ac:dyDescent="0.25">
      <c r="A29" s="162" t="s">
        <v>191</v>
      </c>
      <c r="B29" s="163" t="s">
        <v>22</v>
      </c>
      <c r="C29" s="164" t="s">
        <v>11</v>
      </c>
      <c r="D29" s="165"/>
      <c r="E29" s="166">
        <v>73817.52</v>
      </c>
    </row>
    <row r="30" spans="1:6" x14ac:dyDescent="0.25">
      <c r="A30" s="224" t="s">
        <v>260</v>
      </c>
      <c r="B30" s="225"/>
      <c r="C30" s="225"/>
      <c r="D30" s="226"/>
      <c r="E30" s="171"/>
    </row>
    <row r="31" spans="1:6" ht="15" customHeight="1" x14ac:dyDescent="0.25">
      <c r="A31" s="162" t="s">
        <v>357</v>
      </c>
      <c r="B31" s="173">
        <v>0.01</v>
      </c>
      <c r="C31" s="164" t="s">
        <v>17</v>
      </c>
      <c r="D31" s="165">
        <f>E31/B31</f>
        <v>111416</v>
      </c>
      <c r="E31" s="166">
        <v>1114.1600000000001</v>
      </c>
    </row>
    <row r="32" spans="1:6" ht="30" customHeight="1" x14ac:dyDescent="0.25">
      <c r="A32" s="162" t="s">
        <v>358</v>
      </c>
      <c r="B32" s="173">
        <v>0.03</v>
      </c>
      <c r="C32" s="164" t="s">
        <v>15</v>
      </c>
      <c r="D32" s="165">
        <f t="shared" ref="D32:D36" si="1">E32/B32</f>
        <v>69574.333333333343</v>
      </c>
      <c r="E32" s="166">
        <v>2087.23</v>
      </c>
    </row>
    <row r="33" spans="1:5" ht="30" customHeight="1" x14ac:dyDescent="0.25">
      <c r="A33" s="162" t="s">
        <v>209</v>
      </c>
      <c r="B33" s="174">
        <v>1.2999999999999999E-2</v>
      </c>
      <c r="C33" s="164" t="s">
        <v>15</v>
      </c>
      <c r="D33" s="165">
        <f t="shared" si="1"/>
        <v>58760.769230769234</v>
      </c>
      <c r="E33" s="166">
        <v>763.89</v>
      </c>
    </row>
    <row r="34" spans="1:5" ht="28.5" customHeight="1" x14ac:dyDescent="0.25">
      <c r="A34" s="162" t="s">
        <v>359</v>
      </c>
      <c r="B34" s="173">
        <v>0.03</v>
      </c>
      <c r="C34" s="164" t="s">
        <v>15</v>
      </c>
      <c r="D34" s="165">
        <f t="shared" si="1"/>
        <v>40835.666666666664</v>
      </c>
      <c r="E34" s="166">
        <v>1225.07</v>
      </c>
    </row>
    <row r="35" spans="1:5" ht="28.5" customHeight="1" x14ac:dyDescent="0.25">
      <c r="A35" s="162" t="s">
        <v>210</v>
      </c>
      <c r="B35" s="174">
        <v>1.2999999999999999E-2</v>
      </c>
      <c r="C35" s="164" t="s">
        <v>15</v>
      </c>
      <c r="D35" s="165">
        <f t="shared" si="1"/>
        <v>34507.692307692312</v>
      </c>
      <c r="E35" s="166">
        <v>448.6</v>
      </c>
    </row>
    <row r="36" spans="1:5" ht="15" customHeight="1" x14ac:dyDescent="0.25">
      <c r="A36" s="162" t="s">
        <v>360</v>
      </c>
      <c r="B36" s="172">
        <v>1</v>
      </c>
      <c r="C36" s="164" t="s">
        <v>83</v>
      </c>
      <c r="D36" s="165">
        <f t="shared" si="1"/>
        <v>1289.83</v>
      </c>
      <c r="E36" s="166">
        <v>1289.83</v>
      </c>
    </row>
    <row r="37" spans="1:5" ht="15" customHeight="1" x14ac:dyDescent="0.25">
      <c r="A37" s="162" t="s">
        <v>331</v>
      </c>
      <c r="B37" s="172">
        <v>3</v>
      </c>
      <c r="C37" s="164" t="s">
        <v>74</v>
      </c>
      <c r="D37" s="165">
        <f t="shared" ref="D37:D51" si="2">E37/B37</f>
        <v>98.509999999999991</v>
      </c>
      <c r="E37" s="166">
        <v>295.52999999999997</v>
      </c>
    </row>
    <row r="38" spans="1:5" ht="15" customHeight="1" x14ac:dyDescent="0.25">
      <c r="A38" s="162" t="s">
        <v>55</v>
      </c>
      <c r="B38" s="172">
        <v>1</v>
      </c>
      <c r="C38" s="164" t="s">
        <v>14</v>
      </c>
      <c r="D38" s="165">
        <f t="shared" si="2"/>
        <v>1005.22</v>
      </c>
      <c r="E38" s="166">
        <v>1005.22</v>
      </c>
    </row>
    <row r="39" spans="1:5" ht="15" customHeight="1" x14ac:dyDescent="0.25">
      <c r="A39" s="162" t="s">
        <v>129</v>
      </c>
      <c r="B39" s="172">
        <v>1</v>
      </c>
      <c r="C39" s="164" t="s">
        <v>15</v>
      </c>
      <c r="D39" s="165">
        <f t="shared" si="2"/>
        <v>961.8</v>
      </c>
      <c r="E39" s="166">
        <v>961.8</v>
      </c>
    </row>
    <row r="40" spans="1:5" ht="15" customHeight="1" x14ac:dyDescent="0.25">
      <c r="A40" s="162" t="s">
        <v>361</v>
      </c>
      <c r="B40" s="172">
        <v>1</v>
      </c>
      <c r="C40" s="164" t="s">
        <v>13</v>
      </c>
      <c r="D40" s="165">
        <f t="shared" si="2"/>
        <v>149.54</v>
      </c>
      <c r="E40" s="166">
        <v>149.54</v>
      </c>
    </row>
    <row r="41" spans="1:5" ht="15" customHeight="1" x14ac:dyDescent="0.25">
      <c r="A41" s="162" t="s">
        <v>70</v>
      </c>
      <c r="B41" s="173">
        <v>0.04</v>
      </c>
      <c r="C41" s="164" t="s">
        <v>71</v>
      </c>
      <c r="D41" s="165">
        <f t="shared" si="2"/>
        <v>30035.25</v>
      </c>
      <c r="E41" s="166">
        <v>1201.4100000000001</v>
      </c>
    </row>
    <row r="42" spans="1:5" ht="29.25" customHeight="1" x14ac:dyDescent="0.25">
      <c r="A42" s="162" t="s">
        <v>56</v>
      </c>
      <c r="B42" s="173">
        <v>1.72</v>
      </c>
      <c r="C42" s="164" t="s">
        <v>16</v>
      </c>
      <c r="D42" s="165">
        <f t="shared" si="2"/>
        <v>1811.7151162790699</v>
      </c>
      <c r="E42" s="166">
        <v>3116.15</v>
      </c>
    </row>
    <row r="43" spans="1:5" ht="15" customHeight="1" x14ac:dyDescent="0.25">
      <c r="A43" s="162" t="s">
        <v>362</v>
      </c>
      <c r="B43" s="174">
        <v>1.722</v>
      </c>
      <c r="C43" s="164" t="s">
        <v>16</v>
      </c>
      <c r="D43" s="165">
        <f t="shared" si="2"/>
        <v>1914.9941927990708</v>
      </c>
      <c r="E43" s="166">
        <v>3297.62</v>
      </c>
    </row>
    <row r="44" spans="1:5" ht="15" customHeight="1" x14ac:dyDescent="0.25">
      <c r="A44" s="162" t="s">
        <v>363</v>
      </c>
      <c r="B44" s="172">
        <v>1</v>
      </c>
      <c r="C44" s="164" t="s">
        <v>14</v>
      </c>
      <c r="D44" s="165">
        <f t="shared" si="2"/>
        <v>611.75</v>
      </c>
      <c r="E44" s="166">
        <v>611.75</v>
      </c>
    </row>
    <row r="45" spans="1:5" ht="15" customHeight="1" x14ac:dyDescent="0.25">
      <c r="A45" s="162" t="s">
        <v>59</v>
      </c>
      <c r="B45" s="172">
        <v>3</v>
      </c>
      <c r="C45" s="164" t="s">
        <v>18</v>
      </c>
      <c r="D45" s="165">
        <f t="shared" si="2"/>
        <v>253.75666666666666</v>
      </c>
      <c r="E45" s="166">
        <v>761.27</v>
      </c>
    </row>
    <row r="46" spans="1:5" ht="15" customHeight="1" x14ac:dyDescent="0.25">
      <c r="A46" s="162" t="s">
        <v>334</v>
      </c>
      <c r="B46" s="172">
        <v>3</v>
      </c>
      <c r="C46" s="164" t="s">
        <v>74</v>
      </c>
      <c r="D46" s="165">
        <f t="shared" si="2"/>
        <v>78.893333333333331</v>
      </c>
      <c r="E46" s="166">
        <v>236.68</v>
      </c>
    </row>
    <row r="47" spans="1:5" ht="15" customHeight="1" x14ac:dyDescent="0.25">
      <c r="A47" s="162" t="s">
        <v>270</v>
      </c>
      <c r="B47" s="172">
        <v>1</v>
      </c>
      <c r="C47" s="164" t="s">
        <v>13</v>
      </c>
      <c r="D47" s="165">
        <f t="shared" si="2"/>
        <v>7368.26</v>
      </c>
      <c r="E47" s="166">
        <v>7368.26</v>
      </c>
    </row>
    <row r="48" spans="1:5" ht="15" customHeight="1" x14ac:dyDescent="0.25">
      <c r="A48" s="162" t="s">
        <v>80</v>
      </c>
      <c r="B48" s="172">
        <v>1</v>
      </c>
      <c r="C48" s="164" t="s">
        <v>14</v>
      </c>
      <c r="D48" s="165">
        <f t="shared" si="2"/>
        <v>10936.37</v>
      </c>
      <c r="E48" s="166">
        <v>10936.37</v>
      </c>
    </row>
    <row r="49" spans="1:5" ht="15" customHeight="1" x14ac:dyDescent="0.25">
      <c r="A49" s="162" t="s">
        <v>197</v>
      </c>
      <c r="B49" s="172">
        <v>1</v>
      </c>
      <c r="C49" s="164" t="s">
        <v>19</v>
      </c>
      <c r="D49" s="165">
        <f t="shared" si="2"/>
        <v>857.06</v>
      </c>
      <c r="E49" s="166">
        <v>857.06</v>
      </c>
    </row>
    <row r="50" spans="1:5" ht="15" customHeight="1" x14ac:dyDescent="0.25">
      <c r="A50" s="162" t="s">
        <v>274</v>
      </c>
      <c r="B50" s="172">
        <v>1</v>
      </c>
      <c r="C50" s="164" t="s">
        <v>19</v>
      </c>
      <c r="D50" s="165">
        <f t="shared" si="2"/>
        <v>598.84</v>
      </c>
      <c r="E50" s="166">
        <v>598.84</v>
      </c>
    </row>
    <row r="51" spans="1:5" ht="15" customHeight="1" x14ac:dyDescent="0.25">
      <c r="A51" s="162" t="s">
        <v>62</v>
      </c>
      <c r="B51" s="172">
        <v>33</v>
      </c>
      <c r="C51" s="164" t="s">
        <v>19</v>
      </c>
      <c r="D51" s="165">
        <f t="shared" si="2"/>
        <v>302.27181818181816</v>
      </c>
      <c r="E51" s="166">
        <v>9974.9699999999993</v>
      </c>
    </row>
    <row r="52" spans="1:5" x14ac:dyDescent="0.25">
      <c r="A52" s="224" t="s">
        <v>275</v>
      </c>
      <c r="B52" s="225"/>
      <c r="C52" s="225"/>
      <c r="D52" s="226"/>
      <c r="E52" s="171"/>
    </row>
    <row r="53" spans="1:5" ht="15" customHeight="1" x14ac:dyDescent="0.25">
      <c r="A53" s="162" t="s">
        <v>335</v>
      </c>
      <c r="B53" s="174">
        <v>4.3999999999999997E-2</v>
      </c>
      <c r="C53" s="164" t="s">
        <v>15</v>
      </c>
      <c r="D53" s="165">
        <f t="shared" ref="D53:D59" si="3">E53/B53</f>
        <v>19056.818181818184</v>
      </c>
      <c r="E53" s="166">
        <v>838.5</v>
      </c>
    </row>
    <row r="54" spans="1:5" ht="29.25" customHeight="1" x14ac:dyDescent="0.25">
      <c r="A54" s="162" t="s">
        <v>364</v>
      </c>
      <c r="B54" s="174">
        <v>3.0000000000000001E-3</v>
      </c>
      <c r="C54" s="164" t="s">
        <v>105</v>
      </c>
      <c r="D54" s="165">
        <f t="shared" si="3"/>
        <v>10836.666666666666</v>
      </c>
      <c r="E54" s="166">
        <v>32.51</v>
      </c>
    </row>
    <row r="55" spans="1:5" ht="15" customHeight="1" x14ac:dyDescent="0.25">
      <c r="A55" s="162" t="s">
        <v>365</v>
      </c>
      <c r="B55" s="174">
        <v>2.8000000000000001E-2</v>
      </c>
      <c r="C55" s="164" t="s">
        <v>105</v>
      </c>
      <c r="D55" s="165">
        <f t="shared" si="3"/>
        <v>1572.1428571428571</v>
      </c>
      <c r="E55" s="166">
        <v>44.02</v>
      </c>
    </row>
    <row r="56" spans="1:5" ht="15" customHeight="1" x14ac:dyDescent="0.25">
      <c r="A56" s="162" t="s">
        <v>366</v>
      </c>
      <c r="B56" s="173">
        <v>0.18</v>
      </c>
      <c r="C56" s="164" t="s">
        <v>105</v>
      </c>
      <c r="D56" s="165">
        <f t="shared" si="3"/>
        <v>5836.0555555555557</v>
      </c>
      <c r="E56" s="166">
        <v>1050.49</v>
      </c>
    </row>
    <row r="57" spans="1:5" ht="15" customHeight="1" x14ac:dyDescent="0.25">
      <c r="A57" s="162" t="s">
        <v>367</v>
      </c>
      <c r="B57" s="174">
        <v>6.0000000000000001E-3</v>
      </c>
      <c r="C57" s="164" t="s">
        <v>15</v>
      </c>
      <c r="D57" s="165">
        <f t="shared" si="3"/>
        <v>23720</v>
      </c>
      <c r="E57" s="166">
        <v>142.32</v>
      </c>
    </row>
    <row r="58" spans="1:5" ht="15" customHeight="1" x14ac:dyDescent="0.25">
      <c r="A58" s="162" t="s">
        <v>368</v>
      </c>
      <c r="B58" s="173">
        <v>0.08</v>
      </c>
      <c r="C58" s="164" t="s">
        <v>17</v>
      </c>
      <c r="D58" s="165">
        <f t="shared" si="3"/>
        <v>16392.75</v>
      </c>
      <c r="E58" s="166">
        <v>1311.42</v>
      </c>
    </row>
    <row r="59" spans="1:5" ht="27.75" customHeight="1" x14ac:dyDescent="0.25">
      <c r="A59" s="162" t="s">
        <v>369</v>
      </c>
      <c r="B59" s="174">
        <v>2.9000000000000001E-2</v>
      </c>
      <c r="C59" s="164" t="s">
        <v>15</v>
      </c>
      <c r="D59" s="165">
        <f t="shared" si="3"/>
        <v>25795.172413793101</v>
      </c>
      <c r="E59" s="166">
        <v>748.06</v>
      </c>
    </row>
    <row r="60" spans="1:5" ht="30.75" customHeight="1" x14ac:dyDescent="0.25">
      <c r="A60" s="162" t="s">
        <v>63</v>
      </c>
      <c r="B60" s="174">
        <v>1.722</v>
      </c>
      <c r="C60" s="164" t="s">
        <v>16</v>
      </c>
      <c r="D60" s="165">
        <f t="shared" ref="D60:D65" si="4">E60/B60</f>
        <v>2012.0267131242742</v>
      </c>
      <c r="E60" s="166">
        <v>3464.71</v>
      </c>
    </row>
    <row r="61" spans="1:5" ht="30.75" customHeight="1" x14ac:dyDescent="0.25">
      <c r="A61" s="162" t="s">
        <v>370</v>
      </c>
      <c r="B61" s="174">
        <v>1.722</v>
      </c>
      <c r="C61" s="164" t="s">
        <v>16</v>
      </c>
      <c r="D61" s="165">
        <f t="shared" si="4"/>
        <v>2013.6353077816493</v>
      </c>
      <c r="E61" s="166">
        <v>3467.48</v>
      </c>
    </row>
    <row r="62" spans="1:5" ht="30.75" customHeight="1" x14ac:dyDescent="0.25">
      <c r="A62" s="162" t="s">
        <v>371</v>
      </c>
      <c r="B62" s="174">
        <f>2*3.495</f>
        <v>6.99</v>
      </c>
      <c r="C62" s="164" t="s">
        <v>16</v>
      </c>
      <c r="D62" s="165">
        <f t="shared" si="4"/>
        <v>1831.1244635193132</v>
      </c>
      <c r="E62" s="166">
        <f>2*6399.78</f>
        <v>12799.56</v>
      </c>
    </row>
    <row r="63" spans="1:5" ht="15" customHeight="1" x14ac:dyDescent="0.25">
      <c r="A63" s="162" t="s">
        <v>372</v>
      </c>
      <c r="B63" s="172">
        <v>8</v>
      </c>
      <c r="C63" s="164" t="s">
        <v>13</v>
      </c>
      <c r="D63" s="165">
        <f t="shared" si="4"/>
        <v>326.83749999999998</v>
      </c>
      <c r="E63" s="166">
        <v>2614.6999999999998</v>
      </c>
    </row>
    <row r="64" spans="1:5" ht="29.25" customHeight="1" x14ac:dyDescent="0.25">
      <c r="A64" s="162" t="s">
        <v>289</v>
      </c>
      <c r="B64" s="175">
        <v>317.7</v>
      </c>
      <c r="C64" s="164" t="s">
        <v>98</v>
      </c>
      <c r="D64" s="165">
        <f t="shared" si="4"/>
        <v>58.268649669499531</v>
      </c>
      <c r="E64" s="166">
        <v>18511.95</v>
      </c>
    </row>
    <row r="65" spans="1:7" ht="31.5" customHeight="1" x14ac:dyDescent="0.25">
      <c r="A65" s="162" t="s">
        <v>145</v>
      </c>
      <c r="B65" s="174">
        <v>2.5790000000000002</v>
      </c>
      <c r="C65" s="164" t="s">
        <v>16</v>
      </c>
      <c r="D65" s="165">
        <f t="shared" si="4"/>
        <v>1926.5955796820469</v>
      </c>
      <c r="E65" s="166">
        <v>4968.6899999999996</v>
      </c>
    </row>
    <row r="66" spans="1:7" ht="15" customHeight="1" x14ac:dyDescent="0.25">
      <c r="A66" s="167" t="s">
        <v>76</v>
      </c>
      <c r="B66" s="168"/>
      <c r="C66" s="169"/>
      <c r="D66" s="170"/>
      <c r="E66" s="171"/>
    </row>
    <row r="67" spans="1:7" ht="28.5" customHeight="1" x14ac:dyDescent="0.25">
      <c r="A67" s="162" t="s">
        <v>77</v>
      </c>
      <c r="B67" s="163" t="s">
        <v>232</v>
      </c>
      <c r="C67" s="164" t="s">
        <v>11</v>
      </c>
      <c r="D67" s="165">
        <f>E67</f>
        <v>8840.1</v>
      </c>
      <c r="E67" s="166">
        <v>8840.1</v>
      </c>
    </row>
    <row r="68" spans="1:7" x14ac:dyDescent="0.25">
      <c r="A68" s="224" t="s">
        <v>88</v>
      </c>
      <c r="B68" s="225"/>
      <c r="C68" s="225"/>
      <c r="D68" s="226"/>
      <c r="E68" s="171"/>
    </row>
    <row r="69" spans="1:7" ht="15" customHeight="1" x14ac:dyDescent="0.25">
      <c r="A69" s="162" t="s">
        <v>91</v>
      </c>
      <c r="B69" s="163" t="s">
        <v>232</v>
      </c>
      <c r="C69" s="164" t="s">
        <v>11</v>
      </c>
      <c r="D69" s="165">
        <f>E69</f>
        <v>21600</v>
      </c>
      <c r="E69" s="166">
        <v>21600</v>
      </c>
    </row>
    <row r="70" spans="1:7" ht="15" customHeight="1" x14ac:dyDescent="0.25">
      <c r="A70" s="224" t="s">
        <v>347</v>
      </c>
      <c r="B70" s="225"/>
      <c r="C70" s="225"/>
      <c r="D70" s="226"/>
      <c r="E70" s="171"/>
    </row>
    <row r="71" spans="1:7" ht="15" customHeight="1" x14ac:dyDescent="0.25">
      <c r="A71" s="162" t="s">
        <v>150</v>
      </c>
      <c r="B71" s="163" t="s">
        <v>22</v>
      </c>
      <c r="C71" s="164" t="s">
        <v>11</v>
      </c>
      <c r="D71" s="165">
        <f>E71</f>
        <v>800</v>
      </c>
      <c r="E71" s="166">
        <v>800</v>
      </c>
    </row>
    <row r="72" spans="1:7" ht="29.25" customHeight="1" x14ac:dyDescent="0.25">
      <c r="A72" s="162" t="s">
        <v>348</v>
      </c>
      <c r="B72" s="163" t="s">
        <v>22</v>
      </c>
      <c r="C72" s="164" t="s">
        <v>11</v>
      </c>
      <c r="D72" s="165">
        <f>E72</f>
        <v>1525.81</v>
      </c>
      <c r="E72" s="166">
        <v>1525.81</v>
      </c>
    </row>
    <row r="73" spans="1:7" ht="15.75" thickBot="1" x14ac:dyDescent="0.3">
      <c r="A73" s="224" t="s">
        <v>373</v>
      </c>
      <c r="B73" s="225"/>
      <c r="C73" s="225"/>
      <c r="D73" s="226"/>
      <c r="E73" s="171"/>
    </row>
    <row r="74" spans="1:7" ht="15.75" customHeight="1" x14ac:dyDescent="0.25">
      <c r="A74" s="162" t="s">
        <v>374</v>
      </c>
      <c r="B74" s="163" t="s">
        <v>231</v>
      </c>
      <c r="C74" s="164" t="s">
        <v>13</v>
      </c>
      <c r="D74" s="165">
        <f>E74</f>
        <v>10199.61</v>
      </c>
      <c r="E74" s="166">
        <v>10199.61</v>
      </c>
      <c r="F74" s="153">
        <f>SUM(E17:E74)</f>
        <v>377874.66</v>
      </c>
      <c r="G74" s="150" t="s">
        <v>375</v>
      </c>
    </row>
    <row r="75" spans="1:7" s="1" customFormat="1" ht="14.25" x14ac:dyDescent="0.2">
      <c r="A75" s="38" t="s">
        <v>10</v>
      </c>
      <c r="B75" s="139"/>
      <c r="C75" s="139"/>
      <c r="D75" s="139"/>
      <c r="E75" s="140"/>
    </row>
    <row r="76" spans="1:7" s="1" customFormat="1" x14ac:dyDescent="0.2">
      <c r="A76" s="42" t="s">
        <v>67</v>
      </c>
      <c r="B76" s="141" t="s">
        <v>21</v>
      </c>
      <c r="C76" s="141" t="s">
        <v>11</v>
      </c>
      <c r="D76" s="141">
        <f>E76</f>
        <v>37787.466</v>
      </c>
      <c r="E76" s="142">
        <f>SUM(E17:E74)*10%</f>
        <v>37787.466</v>
      </c>
    </row>
    <row r="77" spans="1:7" x14ac:dyDescent="0.25">
      <c r="A77" s="125" t="s">
        <v>24</v>
      </c>
      <c r="B77" s="138"/>
      <c r="C77" s="138"/>
      <c r="D77" s="138"/>
      <c r="E77" s="143">
        <f>F74+E76</f>
        <v>415662.12599999999</v>
      </c>
    </row>
    <row r="78" spans="1:7" x14ac:dyDescent="0.25">
      <c r="A78" s="221"/>
      <c r="B78" s="221"/>
      <c r="C78" s="221"/>
      <c r="D78" s="221"/>
      <c r="E78" s="221"/>
    </row>
    <row r="79" spans="1:7" x14ac:dyDescent="0.25">
      <c r="A79" s="221"/>
      <c r="B79" s="221"/>
      <c r="C79" s="221"/>
      <c r="D79" s="221"/>
      <c r="E79" s="221"/>
    </row>
    <row r="80" spans="1:7" s="156" customFormat="1" ht="21.75" customHeight="1" x14ac:dyDescent="0.25">
      <c r="A80" s="231" t="s">
        <v>379</v>
      </c>
      <c r="B80" s="231"/>
      <c r="C80" s="231"/>
      <c r="D80" s="231"/>
      <c r="E80" s="154">
        <f>E77</f>
        <v>415662.12599999999</v>
      </c>
      <c r="F80" s="155"/>
    </row>
    <row r="81" spans="1:6" s="156" customFormat="1" ht="20.25" customHeight="1" x14ac:dyDescent="0.25">
      <c r="A81" s="230" t="s">
        <v>383</v>
      </c>
      <c r="B81" s="230"/>
      <c r="C81" s="230"/>
      <c r="D81" s="230"/>
      <c r="E81" s="230"/>
      <c r="F81" s="157"/>
    </row>
    <row r="82" spans="1:6" s="156" customFormat="1" ht="24.75" customHeight="1" x14ac:dyDescent="0.25">
      <c r="A82" s="231" t="s">
        <v>296</v>
      </c>
      <c r="B82" s="231"/>
      <c r="C82" s="231"/>
      <c r="D82" s="231"/>
      <c r="E82" s="231"/>
      <c r="F82" s="158"/>
    </row>
    <row r="83" spans="1:6" s="156" customFormat="1" ht="24" customHeight="1" x14ac:dyDescent="0.25">
      <c r="A83" s="231" t="s">
        <v>297</v>
      </c>
      <c r="B83" s="231"/>
      <c r="C83" s="231"/>
      <c r="D83" s="231"/>
      <c r="E83" s="231"/>
      <c r="F83" s="158"/>
    </row>
    <row r="84" spans="1:6" s="156" customFormat="1" ht="30.75" customHeight="1" x14ac:dyDescent="0.25">
      <c r="A84" s="231" t="s">
        <v>298</v>
      </c>
      <c r="B84" s="231"/>
      <c r="C84" s="231"/>
      <c r="D84" s="231"/>
      <c r="E84" s="231"/>
      <c r="F84" s="158"/>
    </row>
    <row r="85" spans="1:6" s="156" customFormat="1" x14ac:dyDescent="0.25">
      <c r="A85" s="159"/>
      <c r="B85" s="159"/>
      <c r="C85" s="159"/>
      <c r="D85" s="159"/>
      <c r="E85" s="159"/>
      <c r="F85" s="159"/>
    </row>
    <row r="86" spans="1:6" s="156" customFormat="1" ht="24.75" customHeight="1" x14ac:dyDescent="0.25">
      <c r="A86" s="231" t="s">
        <v>376</v>
      </c>
      <c r="B86" s="231"/>
      <c r="C86" s="231"/>
      <c r="D86" s="231"/>
      <c r="E86" s="231"/>
      <c r="F86" s="158"/>
    </row>
    <row r="87" spans="1:6" ht="18.75" customHeight="1" x14ac:dyDescent="0.25">
      <c r="A87" s="160" t="s">
        <v>349</v>
      </c>
      <c r="B87" s="160"/>
      <c r="C87" s="160"/>
      <c r="D87" s="160"/>
      <c r="E87" s="160"/>
    </row>
    <row r="88" spans="1:6" ht="24.75" customHeight="1" x14ac:dyDescent="0.25">
      <c r="A88" s="160" t="s">
        <v>380</v>
      </c>
      <c r="B88" s="160"/>
      <c r="C88" s="160"/>
      <c r="D88" s="160"/>
      <c r="E88" s="160"/>
    </row>
    <row r="89" spans="1:6" ht="10.5" customHeight="1" x14ac:dyDescent="0.25">
      <c r="B89" s="160"/>
      <c r="C89" s="160"/>
      <c r="D89" s="160" t="s">
        <v>26</v>
      </c>
      <c r="E89" s="160"/>
    </row>
    <row r="90" spans="1:6" x14ac:dyDescent="0.25">
      <c r="A90" s="221"/>
      <c r="B90" s="221"/>
      <c r="C90" s="221"/>
      <c r="D90" s="221"/>
      <c r="E90" s="221"/>
    </row>
    <row r="91" spans="1:6" x14ac:dyDescent="0.25">
      <c r="A91" s="221" t="s">
        <v>299</v>
      </c>
      <c r="B91" s="221"/>
      <c r="C91" s="221"/>
      <c r="D91" s="221"/>
      <c r="E91" s="221"/>
    </row>
    <row r="92" spans="1:6" ht="10.5" customHeight="1" x14ac:dyDescent="0.25">
      <c r="B92" s="221"/>
      <c r="C92" s="221"/>
      <c r="D92" s="221" t="s">
        <v>26</v>
      </c>
      <c r="E92" s="221"/>
    </row>
  </sheetData>
  <mergeCells count="34">
    <mergeCell ref="A90:E90"/>
    <mergeCell ref="A80:D80"/>
    <mergeCell ref="A91:E91"/>
    <mergeCell ref="B92:C92"/>
    <mergeCell ref="D92:E92"/>
    <mergeCell ref="A86:E86"/>
    <mergeCell ref="A79:E79"/>
    <mergeCell ref="A81:E81"/>
    <mergeCell ref="A82:E82"/>
    <mergeCell ref="A83:E83"/>
    <mergeCell ref="A84:E84"/>
    <mergeCell ref="A78:E78"/>
    <mergeCell ref="A10:E10"/>
    <mergeCell ref="A11:E11"/>
    <mergeCell ref="A12:E12"/>
    <mergeCell ref="A13:E13"/>
    <mergeCell ref="A14:E14"/>
    <mergeCell ref="A68:D68"/>
    <mergeCell ref="A70:D70"/>
    <mergeCell ref="A73:D73"/>
    <mergeCell ref="A16:D16"/>
    <mergeCell ref="A18:D18"/>
    <mergeCell ref="A28:D28"/>
    <mergeCell ref="A30:D30"/>
    <mergeCell ref="A52:D52"/>
    <mergeCell ref="A1:E1"/>
    <mergeCell ref="A2:E2"/>
    <mergeCell ref="A4:E4"/>
    <mergeCell ref="A3:E3"/>
    <mergeCell ref="A6:D6"/>
    <mergeCell ref="A7:E7"/>
    <mergeCell ref="A8:E8"/>
    <mergeCell ref="A9:E9"/>
    <mergeCell ref="A5:E5"/>
  </mergeCells>
  <pageMargins left="0.70866141732283472" right="0.51181102362204722" top="0.35433070866141736" bottom="0.35433070866141736" header="0.19685039370078741" footer="0.11811023622047245"/>
  <pageSetup paperSize="9" scale="7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9</vt:i4>
      </vt:variant>
    </vt:vector>
  </HeadingPairs>
  <TitlesOfParts>
    <vt:vector size="19" baseType="lpstr">
      <vt:lpstr>Акт</vt:lpstr>
      <vt:lpstr>Бюджет</vt:lpstr>
      <vt:lpstr>2018</vt:lpstr>
      <vt:lpstr>Акт (2)</vt:lpstr>
      <vt:lpstr>2019</vt:lpstr>
      <vt:lpstr>Лист3</vt:lpstr>
      <vt:lpstr>2020</vt:lpstr>
      <vt:lpstr>Лист1</vt:lpstr>
      <vt:lpstr>2021</vt:lpstr>
      <vt:lpstr>акт21</vt:lpstr>
      <vt:lpstr>'2018'!Область_печати</vt:lpstr>
      <vt:lpstr>'2019'!Область_печати</vt:lpstr>
      <vt:lpstr>'2020'!Область_печати</vt:lpstr>
      <vt:lpstr>'2021'!Область_печати</vt:lpstr>
      <vt:lpstr>Акт!Область_печати</vt:lpstr>
      <vt:lpstr>'Акт (2)'!Область_печати</vt:lpstr>
      <vt:lpstr>акт21!Область_печати</vt:lpstr>
      <vt:lpstr>Лист1!Область_печати</vt:lpstr>
      <vt:lpstr>Лист3!Область_печати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2022-04-10T16:38:21Z</dcterms:modified>
</cp:coreProperties>
</file>