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05" windowWidth="16020" windowHeight="10620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Акт!$A$1:$E$70</definedName>
    <definedName name="_xlnm.Print_Area" localSheetId="3">'Акт (2)'!$A$1:$E$82</definedName>
    <definedName name="_xlnm.Print_Area" localSheetId="9">акт21!$A$3:$E$72</definedName>
    <definedName name="_xlnm.Print_Area" localSheetId="1">Бюджет!$A$1:$D$31</definedName>
    <definedName name="_xlnm.Print_Area" localSheetId="7">Лист1!$A$3:$E$105</definedName>
    <definedName name="_xlnm.Print_Area" localSheetId="5">Лист3!$A$2:$E$75</definedName>
  </definedNames>
  <calcPr calcId="145621"/>
</workbook>
</file>

<file path=xl/calcChain.xml><?xml version="1.0" encoding="utf-8"?>
<calcChain xmlns="http://schemas.openxmlformats.org/spreadsheetml/2006/main">
  <c r="F24" i="9" l="1"/>
  <c r="F23" i="9"/>
  <c r="F18" i="9"/>
  <c r="F22" i="9" s="1"/>
  <c r="F14" i="9"/>
  <c r="E60" i="10"/>
  <c r="E57" i="10"/>
  <c r="E56" i="10"/>
  <c r="D56" i="10" s="1"/>
  <c r="D48" i="10"/>
  <c r="D47" i="10"/>
  <c r="D46" i="10"/>
  <c r="D45" i="10"/>
  <c r="D44" i="10"/>
  <c r="D43" i="10"/>
  <c r="D42" i="10"/>
  <c r="D41" i="10"/>
  <c r="D40" i="10"/>
  <c r="D39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22" i="10"/>
  <c r="D20" i="10"/>
  <c r="D19" i="10"/>
  <c r="D50" i="10"/>
  <c r="D52" i="10"/>
  <c r="D54" i="10"/>
  <c r="F54" i="10"/>
  <c r="F25" i="9" l="1"/>
  <c r="D79" i="8"/>
  <c r="D81" i="8"/>
  <c r="D82" i="8"/>
  <c r="D84" i="8"/>
  <c r="D85" i="8"/>
  <c r="D86" i="8"/>
  <c r="D87" i="8"/>
  <c r="D77" i="8"/>
  <c r="D74" i="8"/>
  <c r="D56" i="8"/>
  <c r="D45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6" i="8"/>
  <c r="D47" i="8"/>
  <c r="D48" i="8"/>
  <c r="D50" i="8"/>
  <c r="D51" i="8"/>
  <c r="D52" i="8"/>
  <c r="D53" i="8"/>
  <c r="D54" i="8"/>
  <c r="D55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5" i="8"/>
  <c r="D29" i="8"/>
  <c r="D23" i="8"/>
  <c r="D20" i="8"/>
  <c r="D21" i="8"/>
  <c r="D22" i="8"/>
  <c r="D24" i="8"/>
  <c r="D25" i="8"/>
  <c r="D27" i="8"/>
  <c r="D19" i="8"/>
  <c r="E89" i="8" l="1"/>
  <c r="D89" i="8" s="1"/>
  <c r="E90" i="8" l="1"/>
  <c r="F23" i="7" s="1"/>
  <c r="F19" i="7"/>
  <c r="F18" i="7" s="1"/>
  <c r="F22" i="7" s="1"/>
  <c r="F15" i="7"/>
  <c r="F14" i="7" s="1"/>
  <c r="F24" i="7" l="1"/>
  <c r="F25" i="7"/>
  <c r="F19" i="6"/>
  <c r="F15" i="6"/>
  <c r="E61" i="3"/>
  <c r="D61" i="3" s="1"/>
  <c r="D59" i="3"/>
  <c r="D57" i="3"/>
  <c r="D55" i="3"/>
  <c r="D50" i="3"/>
  <c r="D19" i="3"/>
  <c r="D20" i="3"/>
  <c r="D18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9" i="3"/>
  <c r="D40" i="3"/>
  <c r="D41" i="3"/>
  <c r="D42" i="3"/>
  <c r="D43" i="3"/>
  <c r="D44" i="3"/>
  <c r="D45" i="3"/>
  <c r="D46" i="3"/>
  <c r="D47" i="3"/>
  <c r="D48" i="3"/>
  <c r="D49" i="3"/>
  <c r="D51" i="3"/>
  <c r="D52" i="3"/>
  <c r="D53" i="3"/>
  <c r="E62" i="3" l="1"/>
  <c r="F23" i="6" s="1"/>
  <c r="F14" i="6"/>
  <c r="F18" i="6"/>
  <c r="F22" i="6" s="1"/>
  <c r="F24" i="6" l="1"/>
  <c r="F25" i="6"/>
  <c r="F23" i="4"/>
  <c r="E65" i="5"/>
  <c r="E64" i="5"/>
  <c r="D64" i="5" s="1"/>
  <c r="D59" i="5"/>
  <c r="D61" i="5"/>
  <c r="D62" i="5"/>
  <c r="D57" i="5"/>
  <c r="D43" i="5"/>
  <c r="D39" i="5"/>
  <c r="E15" i="5"/>
  <c r="D15" i="5" s="1"/>
  <c r="D13" i="5"/>
  <c r="D11" i="5"/>
  <c r="D7" i="5"/>
  <c r="D9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5" i="5"/>
  <c r="D36" i="5"/>
  <c r="D37" i="5"/>
  <c r="D38" i="5"/>
  <c r="D40" i="5"/>
  <c r="D41" i="5"/>
  <c r="D45" i="5"/>
  <c r="D46" i="5"/>
  <c r="D48" i="5"/>
  <c r="D49" i="5"/>
  <c r="D50" i="5"/>
  <c r="D51" i="5"/>
  <c r="D52" i="5"/>
  <c r="D53" i="5"/>
  <c r="D54" i="5"/>
  <c r="D55" i="5"/>
  <c r="D17" i="5"/>
  <c r="F15" i="4" l="1"/>
  <c r="F14" i="4" s="1"/>
  <c r="F18" i="4"/>
  <c r="F22" i="4" s="1"/>
  <c r="F24" i="4" s="1"/>
  <c r="F25" i="4" l="1"/>
  <c r="E25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D24" i="2" l="1"/>
  <c r="B24" i="2"/>
  <c r="C24" i="2"/>
  <c r="D44" i="1"/>
  <c r="D42" i="1"/>
  <c r="D41" i="1"/>
  <c r="D35" i="1"/>
  <c r="D34" i="1"/>
  <c r="D33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0" i="1"/>
  <c r="D9" i="1"/>
  <c r="D52" i="1"/>
  <c r="D50" i="1"/>
  <c r="D48" i="1"/>
  <c r="D46" i="1"/>
  <c r="D39" i="1"/>
  <c r="D37" i="1"/>
  <c r="D14" i="1"/>
  <c r="D12" i="1"/>
  <c r="D7" i="1"/>
  <c r="E53" i="1"/>
</calcChain>
</file>

<file path=xl/sharedStrings.xml><?xml version="1.0" encoding="utf-8"?>
<sst xmlns="http://schemas.openxmlformats.org/spreadsheetml/2006/main" count="866" uniqueCount="294">
  <si>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</si>
  <si>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</si>
  <si>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</si>
  <si>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</si>
  <si>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</si>
  <si>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</si>
  <si>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</si>
  <si>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</si>
  <si>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</si>
  <si>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</si>
  <si>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</si>
  <si>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</si>
  <si>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</si>
  <si>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</si>
  <si>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</si>
  <si>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</si>
  <si>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</si>
  <si>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</si>
  <si>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</si>
  <si>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</si>
  <si>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</si>
  <si>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</si>
  <si>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</si>
  <si>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</si>
  <si>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</si>
  <si>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</si>
  <si>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</si>
  <si>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</si>
  <si>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</si>
  <si>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</si>
  <si>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</si>
  <si>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</si>
  <si>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</si>
  <si>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</si>
  <si>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</si>
  <si>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</si>
  <si>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</si>
  <si>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</si>
  <si>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</si>
  <si>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</si>
  <si>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</si>
  <si>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</si>
  <si>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</si>
  <si>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</si>
  <si>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</si>
  <si>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</si>
  <si>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</si>
  <si>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</si>
  <si>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</si>
  <si>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</si>
  <si>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</si>
  <si>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</si>
  <si>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</si>
  <si>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</si>
  <si>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</si>
  <si>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</si>
  <si>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</si>
  <si>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</si>
  <si>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</si>
  <si>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</si>
  <si>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</si>
  <si>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</si>
  <si>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</si>
  <si>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</si>
  <si>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</si>
  <si>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</si>
  <si>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</si>
  <si>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</si>
  <si>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</si>
  <si>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</si>
  <si>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м2</t>
  </si>
  <si>
    <t>1 смеситель</t>
  </si>
  <si>
    <t xml:space="preserve">     Осмотр СТО</t>
  </si>
  <si>
    <t>100 квартир</t>
  </si>
  <si>
    <t xml:space="preserve">     Ремонт смесителя без душа, без снятия с места замена кран-буксы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</si>
  <si>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</si>
  <si>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</si>
  <si>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Долг за выполненные работы на 01.01.2017 г.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</si>
  <si>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</si>
  <si>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</si>
  <si>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По плану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</si>
  <si>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</si>
  <si>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</si>
  <si>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</si>
  <si>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</si>
  <si>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м</t>
  </si>
  <si>
    <t xml:space="preserve">     Очистка желобов от мусора: вручную (при расчете 1 кг. мусора = 3 м 1 желоба)</t>
  </si>
  <si>
    <t>10 шт.</t>
  </si>
  <si>
    <t>Уборка лестничных клеток</t>
  </si>
  <si>
    <t xml:space="preserve">     Уборка л/клеток</t>
  </si>
  <si>
    <t xml:space="preserve">     Очистка канализационной сети: внутренней</t>
  </si>
  <si>
    <t>1 соединение</t>
  </si>
  <si>
    <t>Обслуживание ОДПУ</t>
  </si>
  <si>
    <t xml:space="preserve">     Техническое обслуживание ОДПУ</t>
  </si>
  <si>
    <t>Ежемесячно</t>
  </si>
  <si>
    <t>АКТ № 77/5-2017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</si>
  <si>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5  квартала 77.</t>
  </si>
  <si>
    <t xml:space="preserve">     Ремонт асфальтобетонного покрытия дорог асфальтовой крошкой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</si>
  <si>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</si>
  <si>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</si>
  <si>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</si>
  <si>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</si>
  <si>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Уплотнение сгонов с применением льняной пряди или асбестового шнура (без разборки сгонов)</t>
  </si>
  <si>
    <t xml:space="preserve">     Закрытие подъездного окна</t>
  </si>
  <si>
    <t xml:space="preserve">     Закрытие слуховых окон и люков выхода на кровлю</t>
  </si>
  <si>
    <t>Задолженность по оплате за содержание и текущий ремонт на 01.01.2018 г. -  275 242,73 руб.</t>
  </si>
  <si>
    <t>Отчет по бюджету №77/5-2017</t>
  </si>
  <si>
    <t>на общую сумму 204 307,86 руб. (Двести четыре тысячи триста семь рублей 86 копеек).</t>
  </si>
  <si>
    <t>Долг за выполненные работы (доходы за минусом расходов) на  01.01.2018 г. -  18 739,35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</si>
  <si>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</si>
  <si>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</si>
  <si>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</si>
  <si>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</si>
  <si>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</si>
  <si>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</si>
  <si>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</si>
  <si>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</si>
  <si>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</si>
  <si>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</si>
  <si>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</si>
  <si>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</si>
  <si>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</si>
  <si>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</si>
  <si>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</si>
  <si>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</si>
  <si>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</si>
  <si>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</si>
  <si>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</si>
  <si>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</si>
  <si>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</si>
  <si>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</si>
  <si>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</si>
  <si>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</si>
  <si>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</si>
  <si>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</si>
  <si>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77/5-2018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</si>
  <si>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</si>
  <si>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</si>
  <si>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</si>
  <si>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</si>
  <si>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</si>
  <si>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</si>
  <si>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</si>
  <si>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Перекрытие потока воды: отопление, ГВС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</si>
  <si>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</si>
  <si>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</si>
  <si>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</si>
  <si>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Закрытие подвальной, подъездной двери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</si>
  <si>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</si>
  <si>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</si>
  <si>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 xml:space="preserve">     Смена стекол в деревянных переплетах при площади стекла  до: 0,25 м</t>
  </si>
  <si>
    <t xml:space="preserve">     Укладка (установка) щитов из доски б/у (без подгонки)</t>
  </si>
  <si>
    <t xml:space="preserve">     Осмотр замеры рамок холодной воды</t>
  </si>
  <si>
    <t>чел.-ч</t>
  </si>
  <si>
    <t xml:space="preserve">     Железнение цементных покрытий</t>
  </si>
  <si>
    <t xml:space="preserve">     Заделка подвальных окон: (изовером, пенопропиленом и тд)</t>
  </si>
  <si>
    <t>10 м2</t>
  </si>
  <si>
    <t xml:space="preserve">     Изготовление щита из доски б/у</t>
  </si>
  <si>
    <t xml:space="preserve">     Простая окраска масляными составами: полов</t>
  </si>
  <si>
    <t xml:space="preserve">     Разборка покрытий полов: цементных</t>
  </si>
  <si>
    <t xml:space="preserve">     Ремонт дощатых покрытий, сплачивание</t>
  </si>
  <si>
    <t xml:space="preserve">     Ремонт ходовых трапов</t>
  </si>
  <si>
    <t>100 досок</t>
  </si>
  <si>
    <t xml:space="preserve">     Устройство стяжек: цементныхтолщиной 20 мм</t>
  </si>
  <si>
    <t xml:space="preserve">     Услуги  по вывозу и утилизации листвы, веток, деревьев, скошенной травы , смета и др.</t>
  </si>
  <si>
    <t>АКТ № 77/5-2018</t>
  </si>
  <si>
    <t>"31" марта 2019 г.</t>
  </si>
  <si>
    <t>по договору</t>
  </si>
  <si>
    <t>по плану</t>
  </si>
  <si>
    <t>по факту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</si>
  <si>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</si>
  <si>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</si>
  <si>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</si>
  <si>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193 757.65 руб. (Сто девяносто три тысячи семьсот пятьдесят семь рублей 65 копеек)</t>
  </si>
  <si>
    <t>Отчет по бюджету № 77/5-2019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</si>
  <si>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</si>
  <si>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</si>
  <si>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</si>
  <si>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</si>
  <si>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</si>
  <si>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</si>
  <si>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</si>
  <si>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</si>
  <si>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</si>
  <si>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</si>
  <si>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</si>
  <si>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</si>
  <si>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</si>
  <si>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</si>
  <si>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</si>
  <si>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</si>
  <si>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</si>
  <si>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</si>
  <si>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</si>
  <si>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Ликвидация воздушных пробок в системе отопления, в стояке</t>
  </si>
  <si>
    <t>1 стояк</t>
  </si>
  <si>
    <t xml:space="preserve">     Осмотр системы центрального отопления, устройств в чердачных и подвальных помещениях.</t>
  </si>
  <si>
    <t xml:space="preserve">     Подготовка элеваторного узла</t>
  </si>
  <si>
    <t xml:space="preserve">     Ремонт смесителя без душа, без снятия с места, смена прокладок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</si>
  <si>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</si>
  <si>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</si>
  <si>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 монтаж дверного полотна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</si>
  <si>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</si>
  <si>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Перетирка штукатурки: фасадов и тяг с земли и лесов</t>
  </si>
  <si>
    <t xml:space="preserve">     Регулировка оконных приборов</t>
  </si>
  <si>
    <t xml:space="preserve">     Ремонт штукатурки наружных прямолинейных откосов по камню и бетону цем-изв раствором: с зем и лесов</t>
  </si>
  <si>
    <t xml:space="preserve">     Заделка подвальных окон: фанерой</t>
  </si>
  <si>
    <t xml:space="preserve">     Проверка исправности канализационных вытяжек</t>
  </si>
  <si>
    <t>1 кв</t>
  </si>
  <si>
    <t xml:space="preserve">     Смена дверных приборов: накладка дверная</t>
  </si>
  <si>
    <t>100 приборов</t>
  </si>
  <si>
    <t xml:space="preserve">     Смена дверных приборов: пружин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</si>
  <si>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</si>
  <si>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</si>
  <si>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</si>
  <si>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</si>
  <si>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</si>
  <si>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</si>
  <si>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тарифу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</si>
  <si>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</si>
  <si>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</si>
  <si>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160433.25 руб. (Сто шестьдесят тысяч четыреста тридцать три рубля 25 копеек)</t>
  </si>
  <si>
    <t xml:space="preserve">                          _______________________________________      ____________________________________</t>
  </si>
  <si>
    <t>АКТ № 77/5</t>
  </si>
  <si>
    <t>Отчет по бюджету № 77/5-2020</t>
  </si>
  <si>
    <t>Период: с 01.01.2020 по 31.12.2020 года.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</si>
  <si>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</si>
  <si>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</si>
  <si>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</si>
  <si>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</si>
  <si>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Разделка древесины мягких пород, полученной от валки леса, диам. стволов: до 16 см</t>
  </si>
  <si>
    <t>Изготовление ключей</t>
  </si>
  <si>
    <t xml:space="preserve">     Изготовление ключей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</si>
  <si>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</si>
  <si>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</si>
  <si>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</si>
  <si>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вентилей Д-15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</si>
  <si>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</si>
  <si>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</si>
  <si>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</si>
  <si>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</si>
  <si>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</si>
  <si>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</si>
  <si>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</si>
  <si>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Замена наличников с изготовлением</t>
  </si>
  <si>
    <t>1 м изделий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</si>
  <si>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</si>
  <si>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Изготовление филенок вручную: из строительной фанеры в один слой</t>
  </si>
  <si>
    <t xml:space="preserve">     Окраска масляными составами  по дереву: доски объявления</t>
  </si>
  <si>
    <t xml:space="preserve">     Окраска эмалевыми составами по дереву с подготовкой поверхности: заполнений дверных проемов</t>
  </si>
  <si>
    <t xml:space="preserve">     Постановка заклепок в местах соединения труб</t>
  </si>
  <si>
    <t xml:space="preserve">     Проолифка деревянных поверхностей: кистью</t>
  </si>
  <si>
    <t xml:space="preserve">     Ремонт дверных полотен со сменой брусков обвязки</t>
  </si>
  <si>
    <t xml:space="preserve">     Смена дверных приборов: ручки-скобы</t>
  </si>
  <si>
    <t xml:space="preserve">     Смена частей водосточных труб: отливов (отметов)</t>
  </si>
  <si>
    <t xml:space="preserve">     Смена: прямых звеньев водосточных труб</t>
  </si>
  <si>
    <t xml:space="preserve">     Снятие дверных полотен</t>
  </si>
  <si>
    <t xml:space="preserve">     Снятие многослойных лакокрасочных покрытий: с дверных коробок</t>
  </si>
  <si>
    <t xml:space="preserve">     Снятие многослойных лакокрасочных покрытий: с дверных полотен</t>
  </si>
  <si>
    <t xml:space="preserve">     Установка бортовых камней</t>
  </si>
  <si>
    <t xml:space="preserve">     Установка дверных полотен: внутренних межкомнатных</t>
  </si>
  <si>
    <t xml:space="preserve">     Установка досок объявлений с изготовлением</t>
  </si>
  <si>
    <t xml:space="preserve">     Очистка  кровли от снега толщ. 10см, сбивание сосулей</t>
  </si>
  <si>
    <t>1 м 1 основания</t>
  </si>
  <si>
    <t xml:space="preserve">     Очистка воронки и колен от мусора, снега (вышка)</t>
  </si>
  <si>
    <t xml:space="preserve">     Смена дверных приборов: навесного замка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</si>
  <si>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</si>
  <si>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</si>
  <si>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</si>
  <si>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почтовых ящиков</t>
  </si>
  <si>
    <t xml:space="preserve">     Ремонт подъезда</t>
  </si>
  <si>
    <t xml:space="preserve">     Ремонт тамбура</t>
  </si>
  <si>
    <t xml:space="preserve">     Ремонт цоколя</t>
  </si>
  <si>
    <t xml:space="preserve">           2. Всего за период с "01"января 2020 г. по "31"декабря 2020 г. выполнено работ на общую сумму 383958.65 руб. (Триста восемьдесят три тысячи девятьсот пятьдесят восемь рублей 65 копеек)</t>
  </si>
  <si>
    <t xml:space="preserve">                         ___________________________________________      ____________________________________</t>
  </si>
  <si>
    <t>31 марта 2022 г.</t>
  </si>
  <si>
    <t xml:space="preserve">     Осмотр и устранение мелких неисправностей на РХВ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</si>
  <si>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</si>
  <si>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</si>
  <si>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Демонтаж козырька над входной дверью в подъезд</t>
  </si>
  <si>
    <t>т</t>
  </si>
  <si>
    <t xml:space="preserve">     Монтаж козырька над входной дверью в подъезд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</si>
  <si>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</si>
  <si>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</si>
  <si>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</si>
  <si>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Монтаж покрытия козырька из поликарбоната</t>
  </si>
  <si>
    <t>155910.19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</si>
  <si>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</si>
  <si>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</si>
  <si>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</si>
  <si>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Сто семьдесят две тысячи сто пятьдесят шесть рублей  03 копейки.</t>
  </si>
  <si>
    <t>Отчет по бюджету № 77/5-2021</t>
  </si>
  <si>
    <t>Период: с 01.01.2021 по 31.12.2021 года.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</si>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</sst>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2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0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5" fillId="0" borderId="6" xfId="0" applyFont="1" applyFill="1" applyBorder="1" applyAlignment="1">
      <alignment vertical="top" wrapText="1"/>
    </xf>
    <xf numFmtId="164" fontId="15" fillId="0" borderId="1" xfId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/>
    </xf>
    <xf numFmtId="164" fontId="14" fillId="0" borderId="1" xfId="1" applyFont="1" applyFill="1" applyBorder="1" applyAlignment="1">
      <alignment horizontal="center" vertical="center"/>
    </xf>
    <xf numFmtId="164" fontId="15" fillId="0" borderId="8" xfId="1" applyFont="1" applyFill="1" applyBorder="1" applyAlignment="1">
      <alignment horizontal="center" vertical="center"/>
    </xf>
    <xf numFmtId="164" fontId="13" fillId="0" borderId="1" xfId="1" applyFont="1" applyFill="1" applyBorder="1" applyAlignment="1">
      <alignment vertical="center"/>
    </xf>
    <xf numFmtId="164" fontId="4" fillId="0" borderId="1" xfId="1" applyFont="1" applyFill="1" applyBorder="1" applyAlignment="1">
      <alignment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9" xfId="1" applyFont="1" applyBorder="1" applyAlignment="1">
      <alignment wrapText="1"/>
    </xf>
    <xf numFmtId="164" fontId="18" fillId="0" borderId="11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3" borderId="15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4" fontId="13" fillId="0" borderId="1" xfId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9" xfId="1" applyFont="1" applyBorder="1" applyAlignment="1">
      <alignment horizontal="center" vertical="top" wrapText="1"/>
    </xf>
    <xf numFmtId="164" fontId="20" fillId="0" borderId="19" xfId="1" applyFont="1" applyBorder="1" applyAlignment="1">
      <alignment horizontal="center" vertical="top"/>
    </xf>
    <xf numFmtId="164" fontId="20" fillId="4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9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2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8" fillId="0" borderId="0" xfId="1" applyNumberFormat="1" applyFont="1" applyFill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/>
    </xf>
    <xf numFmtId="164" fontId="15" fillId="0" borderId="1" xfId="1" applyNumberFormat="1" applyFont="1" applyFill="1" applyBorder="1" applyAlignment="1">
      <alignment horizontal="left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left" vertical="center" wrapText="1"/>
    </xf>
    <xf numFmtId="164" fontId="22" fillId="0" borderId="1" xfId="1" applyNumberFormat="1" applyFont="1" applyFill="1" applyBorder="1" applyAlignment="1">
      <alignment horizontal="left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0" fontId="16" fillId="0" borderId="28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2" fillId="7" borderId="0" xfId="0" applyNumberFormat="1" applyFont="1" applyFill="1" applyAlignment="1">
      <alignment vertical="center" wrapText="1"/>
    </xf>
    <xf numFmtId="164" fontId="15" fillId="7" borderId="0" xfId="0" applyNumberFormat="1" applyFont="1" applyFill="1" applyAlignment="1">
      <alignment vertical="center" wrapText="1"/>
    </xf>
    <xf numFmtId="0" fontId="15" fillId="7" borderId="0" xfId="0" applyFont="1" applyFill="1" applyAlignment="1">
      <alignment horizontal="justify" vertical="center"/>
    </xf>
    <xf numFmtId="0" fontId="15" fillId="7" borderId="0" xfId="0" applyFont="1" applyFill="1" applyAlignment="1">
      <alignment horizontal="justify" vertical="center" wrapText="1"/>
    </xf>
    <xf numFmtId="0" fontId="15" fillId="7" borderId="0" xfId="0" applyFont="1" applyFill="1" applyAlignment="1">
      <alignment vertical="center" wrapText="1"/>
    </xf>
    <xf numFmtId="0" fontId="15" fillId="7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7" borderId="22" xfId="0" applyFont="1" applyFill="1" applyBorder="1" applyAlignment="1">
      <alignment horizontal="left" vertical="center" wrapText="1"/>
    </xf>
    <xf numFmtId="0" fontId="15" fillId="7" borderId="25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165" fontId="15" fillId="7" borderId="1" xfId="0" applyNumberFormat="1" applyFont="1" applyFill="1" applyBorder="1" applyAlignment="1">
      <alignment horizontal="center" vertical="center"/>
    </xf>
    <xf numFmtId="165" fontId="15" fillId="7" borderId="29" xfId="0" applyNumberFormat="1" applyFont="1" applyFill="1" applyBorder="1" applyAlignment="1">
      <alignment horizontal="center" vertical="center"/>
    </xf>
    <xf numFmtId="165" fontId="16" fillId="7" borderId="24" xfId="0" applyNumberFormat="1" applyFont="1" applyFill="1" applyBorder="1" applyAlignment="1">
      <alignment horizontal="center" vertical="center" wrapText="1"/>
    </xf>
    <xf numFmtId="167" fontId="15" fillId="7" borderId="25" xfId="0" applyNumberFormat="1" applyFont="1" applyFill="1" applyBorder="1" applyAlignment="1">
      <alignment horizontal="center" vertical="center"/>
    </xf>
    <xf numFmtId="165" fontId="15" fillId="7" borderId="25" xfId="0" applyNumberFormat="1" applyFont="1" applyFill="1" applyBorder="1" applyAlignment="1">
      <alignment horizontal="center" vertical="center"/>
    </xf>
    <xf numFmtId="166" fontId="15" fillId="7" borderId="25" xfId="0" applyNumberFormat="1" applyFont="1" applyFill="1" applyBorder="1" applyAlignment="1">
      <alignment horizontal="center" vertical="center"/>
    </xf>
    <xf numFmtId="164" fontId="20" fillId="7" borderId="0" xfId="1" applyFont="1" applyFill="1" applyAlignment="1">
      <alignment horizontal="left" vertical="top"/>
    </xf>
    <xf numFmtId="164" fontId="20" fillId="5" borderId="0" xfId="1" applyFont="1" applyFill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6" xfId="1" applyFont="1" applyBorder="1" applyAlignment="1">
      <alignment horizontal="left" vertical="top" wrapText="1"/>
    </xf>
    <xf numFmtId="164" fontId="20" fillId="0" borderId="17" xfId="1" applyFont="1" applyBorder="1" applyAlignment="1">
      <alignment horizontal="left" vertical="top" wrapText="1"/>
    </xf>
    <xf numFmtId="164" fontId="20" fillId="0" borderId="18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9" fillId="0" borderId="16" xfId="1" applyFont="1" applyBorder="1" applyAlignment="1">
      <alignment horizontal="left" vertical="top" wrapText="1"/>
    </xf>
    <xf numFmtId="164" fontId="19" fillId="0" borderId="17" xfId="1" applyFont="1" applyBorder="1" applyAlignment="1">
      <alignment horizontal="left" vertical="top" wrapText="1"/>
    </xf>
    <xf numFmtId="164" fontId="19" fillId="0" borderId="18" xfId="1" applyFont="1" applyBorder="1" applyAlignment="1">
      <alignment horizontal="left" vertical="top" wrapText="1"/>
    </xf>
    <xf numFmtId="164" fontId="20" fillId="3" borderId="12" xfId="1" applyFont="1" applyFill="1" applyBorder="1" applyAlignment="1">
      <alignment horizontal="left" vertical="center"/>
    </xf>
    <xf numFmtId="164" fontId="20" fillId="3" borderId="13" xfId="1" applyFont="1" applyFill="1" applyBorder="1" applyAlignment="1">
      <alignment horizontal="left" vertical="center"/>
    </xf>
    <xf numFmtId="164" fontId="20" fillId="3" borderId="14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0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4" fillId="7" borderId="6" xfId="0" applyFont="1" applyFill="1" applyBorder="1" applyAlignment="1">
      <alignment horizontal="left" vertical="center" wrapText="1"/>
    </xf>
    <xf numFmtId="0" fontId="14" fillId="7" borderId="4" xfId="0" applyFont="1" applyFill="1" applyBorder="1" applyAlignment="1">
      <alignment horizontal="left" vertical="center" wrapText="1"/>
    </xf>
    <xf numFmtId="0" fontId="14" fillId="7" borderId="3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5" fillId="7" borderId="0" xfId="0" applyFont="1" applyFill="1" applyAlignment="1">
      <alignment horizontal="left" vertical="center" wrapText="1"/>
    </xf>
    <xf numFmtId="0" fontId="22" fillId="7" borderId="0" xfId="0" applyFont="1" applyFill="1" applyAlignment="1">
      <alignment horizontal="left" vertical="center" wrapText="1"/>
    </xf>
    <xf numFmtId="0" fontId="14" fillId="6" borderId="6" xfId="0" applyFont="1" applyFill="1" applyBorder="1" applyAlignment="1">
      <alignment horizontal="left" vertical="top"/>
    </xf>
    <xf numFmtId="0" fontId="14" fillId="6" borderId="4" xfId="0" applyFont="1" applyFill="1" applyBorder="1" applyAlignment="1">
      <alignment horizontal="left" vertical="top"/>
    </xf>
    <xf numFmtId="0" fontId="14" fillId="6" borderId="3" xfId="0" applyFont="1" applyFill="1" applyBorder="1" applyAlignment="1">
      <alignment horizontal="left" vertical="top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view="pageBreakPreview" topLeftCell="A28" zoomScaleNormal="100" zoomScaleSheetLayoutView="100" workbookViewId="0">
      <selection activeCell="A57" sqref="A57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61" t="s">
        <v>95</v>
      </c>
      <c r="B1" s="161"/>
      <c r="C1" s="161"/>
      <c r="D1" s="161"/>
      <c r="E1" s="161"/>
      <c r="I1" s="3"/>
    </row>
    <row r="2" spans="1:9" ht="31.5" customHeight="1" x14ac:dyDescent="0.2">
      <c r="A2" s="160" t="s">
        <v>96</v>
      </c>
      <c r="B2" s="160"/>
      <c r="C2" s="160"/>
      <c r="D2" s="160"/>
      <c r="E2" s="160"/>
      <c r="I2" s="3"/>
    </row>
    <row r="3" spans="1:9" ht="14.25" x14ac:dyDescent="0.2">
      <c r="A3" s="21" t="s">
        <v>6</v>
      </c>
      <c r="B3" s="22"/>
      <c r="C3" s="22"/>
      <c r="D3" s="162" t="s">
        <v>7</v>
      </c>
      <c r="E3" s="162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36" customFormat="1" ht="14.25" x14ac:dyDescent="0.25">
      <c r="A6" s="40" t="s">
        <v>8</v>
      </c>
      <c r="B6" s="41"/>
      <c r="C6" s="41"/>
      <c r="D6" s="41"/>
      <c r="E6" s="43"/>
    </row>
    <row r="7" spans="1:9" s="37" customFormat="1" ht="15" x14ac:dyDescent="0.25">
      <c r="A7" s="38" t="s">
        <v>52</v>
      </c>
      <c r="B7" s="39" t="s">
        <v>21</v>
      </c>
      <c r="C7" s="39" t="s">
        <v>11</v>
      </c>
      <c r="D7" s="39">
        <f>E7</f>
        <v>2051.71</v>
      </c>
      <c r="E7" s="44">
        <v>2051.71</v>
      </c>
    </row>
    <row r="8" spans="1:9" s="36" customFormat="1" ht="14.25" x14ac:dyDescent="0.25">
      <c r="A8" s="40" t="s">
        <v>37</v>
      </c>
      <c r="B8" s="41"/>
      <c r="C8" s="41"/>
      <c r="D8" s="41"/>
      <c r="E8" s="43"/>
    </row>
    <row r="9" spans="1:9" s="37" customFormat="1" ht="15" x14ac:dyDescent="0.25">
      <c r="A9" s="38" t="s">
        <v>53</v>
      </c>
      <c r="B9" s="39">
        <v>1600</v>
      </c>
      <c r="C9" s="39" t="s">
        <v>12</v>
      </c>
      <c r="D9" s="39">
        <f>E9/B9</f>
        <v>3.9500062499999999</v>
      </c>
      <c r="E9" s="44">
        <v>6320.01</v>
      </c>
    </row>
    <row r="10" spans="1:9" s="37" customFormat="1" ht="30" x14ac:dyDescent="0.25">
      <c r="A10" s="38" t="s">
        <v>97</v>
      </c>
      <c r="B10" s="39">
        <v>0.04</v>
      </c>
      <c r="C10" s="39" t="s">
        <v>70</v>
      </c>
      <c r="D10" s="39">
        <f>E10/B10</f>
        <v>46802.999999999993</v>
      </c>
      <c r="E10" s="44">
        <v>1872.12</v>
      </c>
    </row>
    <row r="11" spans="1:9" s="36" customFormat="1" ht="14.25" x14ac:dyDescent="0.25">
      <c r="A11" s="40" t="s">
        <v>51</v>
      </c>
      <c r="B11" s="41"/>
      <c r="C11" s="41"/>
      <c r="D11" s="41"/>
      <c r="E11" s="43"/>
    </row>
    <row r="12" spans="1:9" s="37" customFormat="1" ht="30" x14ac:dyDescent="0.25">
      <c r="A12" s="38" t="s">
        <v>54</v>
      </c>
      <c r="B12" s="39" t="s">
        <v>21</v>
      </c>
      <c r="C12" s="39" t="s">
        <v>11</v>
      </c>
      <c r="D12" s="39">
        <f>E12</f>
        <v>39771.65</v>
      </c>
      <c r="E12" s="44">
        <v>39771.65</v>
      </c>
    </row>
    <row r="13" spans="1:9" s="36" customFormat="1" ht="14.25" x14ac:dyDescent="0.25">
      <c r="A13" s="40" t="s">
        <v>78</v>
      </c>
      <c r="B13" s="41"/>
      <c r="C13" s="41"/>
      <c r="D13" s="41"/>
      <c r="E13" s="43"/>
    </row>
    <row r="14" spans="1:9" s="37" customFormat="1" ht="30" x14ac:dyDescent="0.25">
      <c r="A14" s="38" t="s">
        <v>79</v>
      </c>
      <c r="B14" s="39" t="s">
        <v>80</v>
      </c>
      <c r="C14" s="39" t="s">
        <v>11</v>
      </c>
      <c r="D14" s="39">
        <f>E14</f>
        <v>4303.34</v>
      </c>
      <c r="E14" s="44">
        <v>4303.34</v>
      </c>
    </row>
    <row r="15" spans="1:9" s="36" customFormat="1" ht="14.25" x14ac:dyDescent="0.25">
      <c r="A15" s="40" t="s">
        <v>38</v>
      </c>
      <c r="B15" s="41"/>
      <c r="C15" s="41"/>
      <c r="D15" s="41"/>
      <c r="E15" s="43"/>
    </row>
    <row r="16" spans="1:9" s="37" customFormat="1" ht="30" x14ac:dyDescent="0.25">
      <c r="A16" s="38" t="s">
        <v>98</v>
      </c>
      <c r="B16" s="39">
        <v>2</v>
      </c>
      <c r="C16" s="39" t="s">
        <v>99</v>
      </c>
      <c r="D16" s="39">
        <f t="shared" ref="D16:D31" si="0">E16/B16</f>
        <v>195.19</v>
      </c>
      <c r="E16" s="44">
        <v>390.38</v>
      </c>
    </row>
    <row r="17" spans="1:5" s="37" customFormat="1" ht="15" x14ac:dyDescent="0.25">
      <c r="A17" s="38" t="s">
        <v>55</v>
      </c>
      <c r="B17" s="39">
        <v>1</v>
      </c>
      <c r="C17" s="39" t="s">
        <v>14</v>
      </c>
      <c r="D17" s="39">
        <f t="shared" si="0"/>
        <v>796.94</v>
      </c>
      <c r="E17" s="44">
        <v>796.94</v>
      </c>
    </row>
    <row r="18" spans="1:5" s="37" customFormat="1" ht="15" x14ac:dyDescent="0.25">
      <c r="A18" s="38" t="s">
        <v>100</v>
      </c>
      <c r="B18" s="39">
        <v>0.09</v>
      </c>
      <c r="C18" s="39" t="s">
        <v>15</v>
      </c>
      <c r="D18" s="39">
        <f t="shared" si="0"/>
        <v>3540.7777777777783</v>
      </c>
      <c r="E18" s="44">
        <v>318.67</v>
      </c>
    </row>
    <row r="19" spans="1:5" s="37" customFormat="1" ht="30" x14ac:dyDescent="0.25">
      <c r="A19" s="38" t="s">
        <v>81</v>
      </c>
      <c r="B19" s="39">
        <v>0.47</v>
      </c>
      <c r="C19" s="39" t="s">
        <v>16</v>
      </c>
      <c r="D19" s="39">
        <f t="shared" si="0"/>
        <v>1622.744680851064</v>
      </c>
      <c r="E19" s="44">
        <v>762.69</v>
      </c>
    </row>
    <row r="20" spans="1:5" s="37" customFormat="1" ht="15" x14ac:dyDescent="0.25">
      <c r="A20" s="38" t="s">
        <v>72</v>
      </c>
      <c r="B20" s="39">
        <v>0.05</v>
      </c>
      <c r="C20" s="39" t="s">
        <v>73</v>
      </c>
      <c r="D20" s="39">
        <f t="shared" si="0"/>
        <v>24046.6</v>
      </c>
      <c r="E20" s="44">
        <v>1202.33</v>
      </c>
    </row>
    <row r="21" spans="1:5" s="37" customFormat="1" ht="30" x14ac:dyDescent="0.25">
      <c r="A21" s="38" t="s">
        <v>56</v>
      </c>
      <c r="B21" s="39">
        <v>1.46</v>
      </c>
      <c r="C21" s="39" t="s">
        <v>16</v>
      </c>
      <c r="D21" s="39">
        <f t="shared" si="0"/>
        <v>1424.3013698630136</v>
      </c>
      <c r="E21" s="44">
        <v>2079.48</v>
      </c>
    </row>
    <row r="22" spans="1:5" s="37" customFormat="1" ht="15" x14ac:dyDescent="0.25">
      <c r="A22" s="38" t="s">
        <v>57</v>
      </c>
      <c r="B22" s="39">
        <v>0.05</v>
      </c>
      <c r="C22" s="39" t="s">
        <v>17</v>
      </c>
      <c r="D22" s="39">
        <f t="shared" si="0"/>
        <v>23046.199999999997</v>
      </c>
      <c r="E22" s="44">
        <v>1152.31</v>
      </c>
    </row>
    <row r="23" spans="1:5" s="37" customFormat="1" ht="30" x14ac:dyDescent="0.25">
      <c r="A23" s="38" t="s">
        <v>58</v>
      </c>
      <c r="B23" s="39">
        <v>1</v>
      </c>
      <c r="C23" s="39" t="s">
        <v>14</v>
      </c>
      <c r="D23" s="39">
        <f t="shared" si="0"/>
        <v>384.58</v>
      </c>
      <c r="E23" s="44">
        <v>384.58</v>
      </c>
    </row>
    <row r="24" spans="1:5" s="37" customFormat="1" ht="15" x14ac:dyDescent="0.25">
      <c r="A24" s="38" t="s">
        <v>90</v>
      </c>
      <c r="B24" s="39">
        <v>0.17</v>
      </c>
      <c r="C24" s="39" t="s">
        <v>15</v>
      </c>
      <c r="D24" s="39">
        <f t="shared" si="0"/>
        <v>12508.764705882351</v>
      </c>
      <c r="E24" s="44">
        <v>2126.4899999999998</v>
      </c>
    </row>
    <row r="25" spans="1:5" s="37" customFormat="1" ht="30" x14ac:dyDescent="0.25">
      <c r="A25" s="38" t="s">
        <v>59</v>
      </c>
      <c r="B25" s="39">
        <v>5</v>
      </c>
      <c r="C25" s="39" t="s">
        <v>18</v>
      </c>
      <c r="D25" s="39">
        <f t="shared" si="0"/>
        <v>151.42000000000002</v>
      </c>
      <c r="E25" s="44">
        <v>757.1</v>
      </c>
    </row>
    <row r="26" spans="1:5" s="37" customFormat="1" ht="15" x14ac:dyDescent="0.25">
      <c r="A26" s="38" t="s">
        <v>101</v>
      </c>
      <c r="B26" s="39">
        <v>1</v>
      </c>
      <c r="C26" s="39" t="s">
        <v>13</v>
      </c>
      <c r="D26" s="39">
        <f t="shared" si="0"/>
        <v>3999.51</v>
      </c>
      <c r="E26" s="44">
        <v>3999.51</v>
      </c>
    </row>
    <row r="27" spans="1:5" s="37" customFormat="1" ht="15" x14ac:dyDescent="0.25">
      <c r="A27" s="38" t="s">
        <v>82</v>
      </c>
      <c r="B27" s="39">
        <v>6108</v>
      </c>
      <c r="C27" s="39" t="s">
        <v>83</v>
      </c>
      <c r="D27" s="39">
        <f t="shared" si="0"/>
        <v>1.3102455795677799</v>
      </c>
      <c r="E27" s="44">
        <v>8002.98</v>
      </c>
    </row>
    <row r="28" spans="1:5" s="37" customFormat="1" ht="15" x14ac:dyDescent="0.25">
      <c r="A28" s="38" t="s">
        <v>60</v>
      </c>
      <c r="B28" s="39">
        <v>1</v>
      </c>
      <c r="C28" s="39" t="s">
        <v>13</v>
      </c>
      <c r="D28" s="39">
        <f t="shared" si="0"/>
        <v>387.91</v>
      </c>
      <c r="E28" s="44">
        <v>387.91</v>
      </c>
    </row>
    <row r="29" spans="1:5" s="37" customFormat="1" ht="30" x14ac:dyDescent="0.25">
      <c r="A29" s="38" t="s">
        <v>61</v>
      </c>
      <c r="B29" s="39">
        <v>1</v>
      </c>
      <c r="C29" s="39" t="s">
        <v>19</v>
      </c>
      <c r="D29" s="39">
        <f t="shared" si="0"/>
        <v>423.03</v>
      </c>
      <c r="E29" s="44">
        <v>423.03</v>
      </c>
    </row>
    <row r="30" spans="1:5" s="37" customFormat="1" ht="15" x14ac:dyDescent="0.25">
      <c r="A30" s="38" t="s">
        <v>62</v>
      </c>
      <c r="B30" s="39">
        <v>30</v>
      </c>
      <c r="C30" s="39" t="s">
        <v>19</v>
      </c>
      <c r="D30" s="39">
        <f t="shared" si="0"/>
        <v>227.21933333333334</v>
      </c>
      <c r="E30" s="44">
        <v>6816.58</v>
      </c>
    </row>
    <row r="31" spans="1:5" s="37" customFormat="1" ht="45" x14ac:dyDescent="0.25">
      <c r="A31" s="38" t="s">
        <v>102</v>
      </c>
      <c r="B31" s="39">
        <v>1</v>
      </c>
      <c r="C31" s="39" t="s">
        <v>91</v>
      </c>
      <c r="D31" s="39">
        <f t="shared" si="0"/>
        <v>55.26</v>
      </c>
      <c r="E31" s="44">
        <v>55.26</v>
      </c>
    </row>
    <row r="32" spans="1:5" s="36" customFormat="1" ht="15" x14ac:dyDescent="0.25">
      <c r="A32" s="40" t="s">
        <v>39</v>
      </c>
      <c r="B32" s="41"/>
      <c r="C32" s="41"/>
      <c r="D32" s="39"/>
      <c r="E32" s="43"/>
    </row>
    <row r="33" spans="1:5" s="37" customFormat="1" ht="15" x14ac:dyDescent="0.25">
      <c r="A33" s="38" t="s">
        <v>103</v>
      </c>
      <c r="B33" s="39">
        <v>0.1</v>
      </c>
      <c r="C33" s="39" t="s">
        <v>87</v>
      </c>
      <c r="D33" s="39">
        <f t="shared" ref="D33:D35" si="1">E33/B33</f>
        <v>1988.1</v>
      </c>
      <c r="E33" s="44">
        <v>198.81</v>
      </c>
    </row>
    <row r="34" spans="1:5" s="37" customFormat="1" ht="30" x14ac:dyDescent="0.25">
      <c r="A34" s="38" t="s">
        <v>63</v>
      </c>
      <c r="B34" s="39">
        <v>0.82</v>
      </c>
      <c r="C34" s="39" t="s">
        <v>16</v>
      </c>
      <c r="D34" s="39">
        <f t="shared" si="1"/>
        <v>1641.6707317073174</v>
      </c>
      <c r="E34" s="44">
        <v>1346.17</v>
      </c>
    </row>
    <row r="35" spans="1:5" s="37" customFormat="1" ht="30" x14ac:dyDescent="0.25">
      <c r="A35" s="38" t="s">
        <v>86</v>
      </c>
      <c r="B35" s="39">
        <v>150</v>
      </c>
      <c r="C35" s="39" t="s">
        <v>85</v>
      </c>
      <c r="D35" s="39">
        <f t="shared" si="1"/>
        <v>46.035199999999996</v>
      </c>
      <c r="E35" s="44">
        <v>6905.28</v>
      </c>
    </row>
    <row r="36" spans="1:5" s="36" customFormat="1" ht="14.25" x14ac:dyDescent="0.25">
      <c r="A36" s="40" t="s">
        <v>92</v>
      </c>
      <c r="B36" s="41"/>
      <c r="C36" s="41"/>
      <c r="D36" s="41"/>
      <c r="E36" s="43"/>
    </row>
    <row r="37" spans="1:5" s="37" customFormat="1" ht="15" x14ac:dyDescent="0.25">
      <c r="A37" s="38" t="s">
        <v>93</v>
      </c>
      <c r="B37" s="39" t="s">
        <v>94</v>
      </c>
      <c r="C37" s="39" t="s">
        <v>11</v>
      </c>
      <c r="D37" s="39">
        <f>E37</f>
        <v>21600</v>
      </c>
      <c r="E37" s="44">
        <v>21600</v>
      </c>
    </row>
    <row r="38" spans="1:5" s="36" customFormat="1" ht="14.25" x14ac:dyDescent="0.25">
      <c r="A38" s="40" t="s">
        <v>75</v>
      </c>
      <c r="B38" s="41"/>
      <c r="C38" s="41"/>
      <c r="D38" s="41"/>
      <c r="E38" s="43"/>
    </row>
    <row r="39" spans="1:5" s="37" customFormat="1" ht="15" x14ac:dyDescent="0.25">
      <c r="A39" s="38" t="s">
        <v>76</v>
      </c>
      <c r="B39" s="39" t="s">
        <v>22</v>
      </c>
      <c r="C39" s="39" t="s">
        <v>11</v>
      </c>
      <c r="D39" s="39">
        <f>E39</f>
        <v>2073.5500000000002</v>
      </c>
      <c r="E39" s="44">
        <v>2073.5500000000002</v>
      </c>
    </row>
    <row r="40" spans="1:5" s="36" customFormat="1" ht="14.25" x14ac:dyDescent="0.25">
      <c r="A40" s="40" t="s">
        <v>40</v>
      </c>
      <c r="B40" s="41"/>
      <c r="C40" s="41"/>
      <c r="D40" s="41"/>
      <c r="E40" s="43"/>
    </row>
    <row r="41" spans="1:5" s="37" customFormat="1" ht="15" x14ac:dyDescent="0.25">
      <c r="A41" s="38" t="s">
        <v>64</v>
      </c>
      <c r="B41" s="39">
        <v>2</v>
      </c>
      <c r="C41" s="39" t="s">
        <v>13</v>
      </c>
      <c r="D41" s="39">
        <f t="shared" ref="D41:D42" si="2">E41/B41</f>
        <v>936.9</v>
      </c>
      <c r="E41" s="44">
        <v>1873.8</v>
      </c>
    </row>
    <row r="42" spans="1:5" s="37" customFormat="1" ht="30" x14ac:dyDescent="0.25">
      <c r="A42" s="38" t="s">
        <v>74</v>
      </c>
      <c r="B42" s="39">
        <v>1</v>
      </c>
      <c r="C42" s="39" t="s">
        <v>71</v>
      </c>
      <c r="D42" s="39">
        <f t="shared" si="2"/>
        <v>133.05000000000001</v>
      </c>
      <c r="E42" s="44">
        <v>133.05000000000001</v>
      </c>
    </row>
    <row r="43" spans="1:5" s="36" customFormat="1" ht="14.25" x14ac:dyDescent="0.25">
      <c r="A43" s="40" t="s">
        <v>84</v>
      </c>
      <c r="B43" s="41"/>
      <c r="C43" s="41"/>
      <c r="D43" s="41"/>
      <c r="E43" s="43"/>
    </row>
    <row r="44" spans="1:5" s="37" customFormat="1" ht="30" x14ac:dyDescent="0.25">
      <c r="A44" s="38" t="s">
        <v>104</v>
      </c>
      <c r="B44" s="39">
        <v>0.2</v>
      </c>
      <c r="C44" s="39" t="s">
        <v>87</v>
      </c>
      <c r="D44" s="39">
        <f>E44/B44</f>
        <v>1988.1</v>
      </c>
      <c r="E44" s="44">
        <v>397.62</v>
      </c>
    </row>
    <row r="45" spans="1:5" s="36" customFormat="1" ht="14.25" x14ac:dyDescent="0.25">
      <c r="A45" s="40" t="s">
        <v>41</v>
      </c>
      <c r="B45" s="41"/>
      <c r="C45" s="41"/>
      <c r="D45" s="41"/>
      <c r="E45" s="43"/>
    </row>
    <row r="46" spans="1:5" s="37" customFormat="1" ht="15" x14ac:dyDescent="0.25">
      <c r="A46" s="38" t="s">
        <v>65</v>
      </c>
      <c r="B46" s="39" t="s">
        <v>22</v>
      </c>
      <c r="C46" s="39" t="s">
        <v>11</v>
      </c>
      <c r="D46" s="39">
        <f>E46</f>
        <v>550</v>
      </c>
      <c r="E46" s="44">
        <v>550</v>
      </c>
    </row>
    <row r="47" spans="1:5" s="36" customFormat="1" ht="14.25" x14ac:dyDescent="0.25">
      <c r="A47" s="40" t="s">
        <v>88</v>
      </c>
      <c r="B47" s="41"/>
      <c r="C47" s="41"/>
      <c r="D47" s="41"/>
      <c r="E47" s="43"/>
    </row>
    <row r="48" spans="1:5" s="37" customFormat="1" ht="15" x14ac:dyDescent="0.25">
      <c r="A48" s="38" t="s">
        <v>89</v>
      </c>
      <c r="B48" s="39" t="s">
        <v>23</v>
      </c>
      <c r="C48" s="39" t="s">
        <v>12</v>
      </c>
      <c r="D48" s="39">
        <f>E48</f>
        <v>16887.169999999998</v>
      </c>
      <c r="E48" s="44">
        <v>16887.169999999998</v>
      </c>
    </row>
    <row r="49" spans="1:5" s="36" customFormat="1" ht="14.25" x14ac:dyDescent="0.25">
      <c r="A49" s="40" t="s">
        <v>9</v>
      </c>
      <c r="B49" s="41"/>
      <c r="C49" s="41"/>
      <c r="D49" s="41"/>
      <c r="E49" s="43"/>
    </row>
    <row r="50" spans="1:5" s="37" customFormat="1" ht="15" x14ac:dyDescent="0.25">
      <c r="A50" s="38" t="s">
        <v>66</v>
      </c>
      <c r="B50" s="39" t="s">
        <v>23</v>
      </c>
      <c r="C50" s="39" t="s">
        <v>12</v>
      </c>
      <c r="D50" s="39">
        <f>E50</f>
        <v>40718.639999999999</v>
      </c>
      <c r="E50" s="44">
        <v>40718.639999999999</v>
      </c>
    </row>
    <row r="51" spans="1:5" s="36" customFormat="1" ht="14.25" x14ac:dyDescent="0.25">
      <c r="A51" s="40" t="s">
        <v>10</v>
      </c>
      <c r="B51" s="41"/>
      <c r="C51" s="41"/>
      <c r="D51" s="41"/>
      <c r="E51" s="43"/>
    </row>
    <row r="52" spans="1:5" s="36" customFormat="1" ht="15" x14ac:dyDescent="0.25">
      <c r="A52" s="38" t="s">
        <v>67</v>
      </c>
      <c r="B52" s="42" t="s">
        <v>21</v>
      </c>
      <c r="C52" s="39" t="s">
        <v>11</v>
      </c>
      <c r="D52" s="39">
        <f>E52</f>
        <v>27648.7</v>
      </c>
      <c r="E52" s="39">
        <v>27648.7</v>
      </c>
    </row>
    <row r="53" spans="1:5" ht="14.25" customHeight="1" x14ac:dyDescent="0.2">
      <c r="A53" s="28" t="s">
        <v>24</v>
      </c>
      <c r="B53" s="32" t="s">
        <v>20</v>
      </c>
      <c r="C53" s="29"/>
      <c r="D53" s="32"/>
      <c r="E53" s="30">
        <f>SUM(E6:E52)</f>
        <v>204307.86</v>
      </c>
    </row>
    <row r="54" spans="1:5" ht="15" customHeight="1" x14ac:dyDescent="0.2">
      <c r="D54" s="13"/>
    </row>
    <row r="55" spans="1:5" ht="15" customHeight="1" x14ac:dyDescent="0.2">
      <c r="A55" s="13" t="s">
        <v>30</v>
      </c>
      <c r="B55" s="13"/>
      <c r="C55" s="13"/>
      <c r="D55" s="13"/>
      <c r="E55" s="13"/>
    </row>
    <row r="56" spans="1:5" ht="15" x14ac:dyDescent="0.2">
      <c r="A56" s="13" t="s">
        <v>107</v>
      </c>
      <c r="B56" s="13"/>
      <c r="C56" s="13"/>
      <c r="D56" s="13"/>
      <c r="E56" s="13"/>
    </row>
    <row r="57" spans="1:5" ht="15" customHeight="1" x14ac:dyDescent="0.2">
      <c r="A57" s="13" t="s">
        <v>31</v>
      </c>
      <c r="B57" s="13"/>
      <c r="C57" s="13"/>
      <c r="D57" s="13"/>
      <c r="E57" s="13"/>
    </row>
    <row r="58" spans="1:5" ht="15" customHeight="1" x14ac:dyDescent="0.2">
      <c r="A58" s="13" t="s">
        <v>32</v>
      </c>
      <c r="B58" s="13"/>
      <c r="C58" s="13"/>
      <c r="D58" s="14"/>
      <c r="E58" s="13"/>
    </row>
    <row r="59" spans="1:5" ht="15" customHeight="1" x14ac:dyDescent="0.2">
      <c r="A59" s="31" t="s">
        <v>68</v>
      </c>
      <c r="B59" s="14"/>
      <c r="C59" s="14"/>
      <c r="E59" s="14"/>
    </row>
    <row r="60" spans="1:5" ht="15" customHeight="1" x14ac:dyDescent="0.25">
      <c r="A60" s="31" t="s">
        <v>69</v>
      </c>
      <c r="D60" s="2"/>
    </row>
    <row r="61" spans="1:5" ht="15" customHeight="1" x14ac:dyDescent="0.25">
      <c r="A61" s="31"/>
      <c r="D61" s="2"/>
    </row>
    <row r="62" spans="1:5" ht="15" x14ac:dyDescent="0.25">
      <c r="A62" s="6" t="s">
        <v>25</v>
      </c>
      <c r="B62" s="2"/>
      <c r="C62" s="2"/>
      <c r="D62" s="2"/>
      <c r="E62" s="2"/>
    </row>
    <row r="63" spans="1:5" ht="15" customHeight="1" x14ac:dyDescent="0.25">
      <c r="A63" s="6"/>
      <c r="B63" s="2"/>
      <c r="C63" s="2"/>
      <c r="D63" s="15"/>
      <c r="E63" s="2"/>
    </row>
    <row r="64" spans="1:5" ht="15" x14ac:dyDescent="0.25">
      <c r="A64" s="159" t="s">
        <v>48</v>
      </c>
      <c r="B64" s="159"/>
      <c r="C64" s="15" t="s">
        <v>29</v>
      </c>
      <c r="D64" s="4"/>
      <c r="E64" s="5"/>
    </row>
    <row r="65" spans="1:5" ht="15" customHeight="1" x14ac:dyDescent="0.25">
      <c r="A65" s="163" t="s">
        <v>49</v>
      </c>
      <c r="B65" s="163"/>
      <c r="C65" s="4" t="s">
        <v>26</v>
      </c>
      <c r="D65" s="2"/>
      <c r="E65" s="2"/>
    </row>
    <row r="66" spans="1:5" ht="15" x14ac:dyDescent="0.25">
      <c r="A66" s="6"/>
      <c r="B66" s="2"/>
      <c r="C66" s="2"/>
      <c r="D66" s="15"/>
      <c r="E66" s="2"/>
    </row>
    <row r="67" spans="1:5" ht="15" customHeight="1" x14ac:dyDescent="0.25">
      <c r="A67" s="159" t="s">
        <v>28</v>
      </c>
      <c r="B67" s="159"/>
      <c r="C67" s="15" t="s">
        <v>29</v>
      </c>
      <c r="D67" s="4"/>
      <c r="E67" s="2"/>
    </row>
    <row r="68" spans="1:5" ht="15" customHeight="1" x14ac:dyDescent="0.25">
      <c r="A68" s="16" t="s">
        <v>27</v>
      </c>
      <c r="B68" s="5"/>
      <c r="C68" s="4" t="s">
        <v>26</v>
      </c>
      <c r="D68" s="2"/>
      <c r="E68" s="2"/>
    </row>
    <row r="69" spans="1:5" ht="15" x14ac:dyDescent="0.25">
      <c r="A69" s="2"/>
      <c r="B69" s="2"/>
      <c r="C69" s="2"/>
      <c r="E69" s="2"/>
    </row>
  </sheetData>
  <mergeCells count="6">
    <mergeCell ref="A67:B67"/>
    <mergeCell ref="A2:E2"/>
    <mergeCell ref="A1:E1"/>
    <mergeCell ref="D3:E3"/>
    <mergeCell ref="A65:B65"/>
    <mergeCell ref="A64:B6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view="pageBreakPreview" zoomScale="90" zoomScaleNormal="100" zoomScaleSheetLayoutView="90" workbookViewId="0">
      <selection activeCell="B24" sqref="B24:D24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64" t="s">
        <v>106</v>
      </c>
      <c r="B1" s="164"/>
      <c r="C1" s="164"/>
      <c r="D1" s="164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71"/>
      <c r="D3" s="171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26" t="s">
        <v>77</v>
      </c>
      <c r="B6" s="165">
        <v>77909.070000000007</v>
      </c>
      <c r="C6" s="166"/>
      <c r="D6" s="167"/>
    </row>
    <row r="7" spans="1:4" x14ac:dyDescent="0.25">
      <c r="A7" s="33" t="s">
        <v>46</v>
      </c>
      <c r="B7" s="34" t="s">
        <v>20</v>
      </c>
      <c r="C7" s="34">
        <v>207073.2</v>
      </c>
      <c r="D7" s="34">
        <v>207652.15</v>
      </c>
    </row>
    <row r="8" spans="1:4" x14ac:dyDescent="0.25">
      <c r="A8" s="33" t="s">
        <v>50</v>
      </c>
      <c r="B8" s="34" t="s">
        <v>20</v>
      </c>
      <c r="C8" s="34">
        <v>42048.72</v>
      </c>
      <c r="D8" s="34">
        <v>41749.199999999997</v>
      </c>
    </row>
    <row r="9" spans="1:4" x14ac:dyDescent="0.25">
      <c r="A9" s="33" t="s">
        <v>92</v>
      </c>
      <c r="B9" s="34" t="s">
        <v>20</v>
      </c>
      <c r="C9" s="34">
        <v>27365.040000000001</v>
      </c>
      <c r="D9" s="34">
        <v>14076.23</v>
      </c>
    </row>
    <row r="10" spans="1:4" x14ac:dyDescent="0.25">
      <c r="A10" s="33" t="s">
        <v>8</v>
      </c>
      <c r="B10" s="34">
        <f>Акт!E7</f>
        <v>2051.71</v>
      </c>
      <c r="C10" s="34" t="s">
        <v>20</v>
      </c>
      <c r="D10" s="34" t="s">
        <v>20</v>
      </c>
    </row>
    <row r="11" spans="1:4" x14ac:dyDescent="0.25">
      <c r="A11" s="33" t="s">
        <v>37</v>
      </c>
      <c r="B11" s="34">
        <f>SUM(Акт!E9:E10)</f>
        <v>8192.130000000001</v>
      </c>
      <c r="C11" s="34" t="s">
        <v>20</v>
      </c>
      <c r="D11" s="34" t="s">
        <v>20</v>
      </c>
    </row>
    <row r="12" spans="1:4" ht="30" x14ac:dyDescent="0.25">
      <c r="A12" s="33" t="s">
        <v>51</v>
      </c>
      <c r="B12" s="34">
        <f>Акт!E12</f>
        <v>39771.65</v>
      </c>
      <c r="C12" s="34" t="s">
        <v>20</v>
      </c>
      <c r="D12" s="34" t="s">
        <v>20</v>
      </c>
    </row>
    <row r="13" spans="1:4" ht="30" x14ac:dyDescent="0.25">
      <c r="A13" s="33" t="s">
        <v>78</v>
      </c>
      <c r="B13" s="34">
        <f>Акт!E14</f>
        <v>4303.34</v>
      </c>
      <c r="C13" s="34" t="s">
        <v>20</v>
      </c>
      <c r="D13" s="34" t="s">
        <v>20</v>
      </c>
    </row>
    <row r="14" spans="1:4" x14ac:dyDescent="0.25">
      <c r="A14" s="33" t="s">
        <v>38</v>
      </c>
      <c r="B14" s="34">
        <f>SUM(Акт!E16:E31)</f>
        <v>29656.239999999994</v>
      </c>
      <c r="C14" s="34" t="s">
        <v>20</v>
      </c>
      <c r="D14" s="34" t="s">
        <v>20</v>
      </c>
    </row>
    <row r="15" spans="1:4" x14ac:dyDescent="0.25">
      <c r="A15" s="33" t="s">
        <v>39</v>
      </c>
      <c r="B15" s="34">
        <f>SUM(Акт!E33:E35)</f>
        <v>8450.26</v>
      </c>
      <c r="C15" s="34" t="s">
        <v>20</v>
      </c>
      <c r="D15" s="34" t="s">
        <v>20</v>
      </c>
    </row>
    <row r="16" spans="1:4" x14ac:dyDescent="0.25">
      <c r="A16" s="33" t="s">
        <v>92</v>
      </c>
      <c r="B16" s="34">
        <f>Акт!E37</f>
        <v>21600</v>
      </c>
      <c r="C16" s="34" t="s">
        <v>20</v>
      </c>
      <c r="D16" s="34" t="s">
        <v>20</v>
      </c>
    </row>
    <row r="17" spans="1:5" ht="30" x14ac:dyDescent="0.25">
      <c r="A17" s="33" t="s">
        <v>75</v>
      </c>
      <c r="B17" s="34">
        <f>Акт!E39</f>
        <v>2073.5500000000002</v>
      </c>
      <c r="C17" s="34" t="s">
        <v>20</v>
      </c>
      <c r="D17" s="34" t="s">
        <v>20</v>
      </c>
    </row>
    <row r="18" spans="1:5" x14ac:dyDescent="0.25">
      <c r="A18" s="33" t="s">
        <v>40</v>
      </c>
      <c r="B18" s="34">
        <f>SUM(Акт!E41:E42)</f>
        <v>2006.85</v>
      </c>
      <c r="C18" s="34" t="s">
        <v>20</v>
      </c>
      <c r="D18" s="34" t="s">
        <v>20</v>
      </c>
    </row>
    <row r="19" spans="1:5" ht="30" x14ac:dyDescent="0.25">
      <c r="A19" s="33" t="s">
        <v>84</v>
      </c>
      <c r="B19" s="34">
        <f>Акт!E44</f>
        <v>397.62</v>
      </c>
      <c r="C19" s="34" t="s">
        <v>20</v>
      </c>
      <c r="D19" s="34" t="s">
        <v>20</v>
      </c>
    </row>
    <row r="20" spans="1:5" x14ac:dyDescent="0.25">
      <c r="A20" s="33" t="s">
        <v>41</v>
      </c>
      <c r="B20" s="34">
        <f>Акт!E46</f>
        <v>550</v>
      </c>
      <c r="C20" s="34" t="s">
        <v>20</v>
      </c>
      <c r="D20" s="34" t="s">
        <v>20</v>
      </c>
    </row>
    <row r="21" spans="1:5" x14ac:dyDescent="0.25">
      <c r="A21" s="33" t="s">
        <v>88</v>
      </c>
      <c r="B21" s="34">
        <f>Акт!E48</f>
        <v>16887.169999999998</v>
      </c>
      <c r="C21" s="34" t="s">
        <v>20</v>
      </c>
      <c r="D21" s="34" t="s">
        <v>20</v>
      </c>
    </row>
    <row r="22" spans="1:5" x14ac:dyDescent="0.25">
      <c r="A22" s="33" t="s">
        <v>9</v>
      </c>
      <c r="B22" s="34">
        <f>Акт!E50</f>
        <v>40718.639999999999</v>
      </c>
      <c r="C22" s="34" t="s">
        <v>20</v>
      </c>
      <c r="D22" s="34" t="s">
        <v>20</v>
      </c>
    </row>
    <row r="23" spans="1:5" x14ac:dyDescent="0.25">
      <c r="A23" s="33" t="s">
        <v>10</v>
      </c>
      <c r="B23" s="34">
        <f>Акт!E52</f>
        <v>27648.7</v>
      </c>
      <c r="C23" s="34" t="s">
        <v>20</v>
      </c>
      <c r="D23" s="34" t="s">
        <v>20</v>
      </c>
    </row>
    <row r="24" spans="1:5" x14ac:dyDescent="0.25">
      <c r="A24" s="25" t="s">
        <v>24</v>
      </c>
      <c r="B24" s="27">
        <f>SUM(B7:B23)</f>
        <v>204307.86</v>
      </c>
      <c r="C24" s="27">
        <f>SUM(C7:C23)</f>
        <v>276486.96000000002</v>
      </c>
      <c r="D24" s="27">
        <f>SUM(D7:D23)</f>
        <v>263477.57999999996</v>
      </c>
    </row>
    <row r="25" spans="1:5" s="11" customFormat="1" ht="24.75" customHeight="1" x14ac:dyDescent="0.25">
      <c r="A25" s="168" t="s">
        <v>108</v>
      </c>
      <c r="B25" s="169"/>
      <c r="C25" s="169"/>
      <c r="D25" s="170"/>
      <c r="E25" s="45">
        <f>D24-B6-B24</f>
        <v>-18739.350000000035</v>
      </c>
    </row>
    <row r="26" spans="1:5" s="11" customFormat="1" ht="24.75" customHeight="1" x14ac:dyDescent="0.25">
      <c r="A26" s="168" t="s">
        <v>105</v>
      </c>
      <c r="B26" s="169"/>
      <c r="C26" s="169"/>
      <c r="D26" s="170"/>
    </row>
    <row r="27" spans="1:5" s="11" customFormat="1" ht="24.75" customHeight="1" x14ac:dyDescent="0.25">
      <c r="A27" s="2"/>
      <c r="B27" s="2"/>
      <c r="C27" s="2"/>
      <c r="D27" s="2"/>
    </row>
    <row r="28" spans="1:5" ht="15" customHeight="1" x14ac:dyDescent="0.25">
      <c r="A28" s="10" t="s">
        <v>44</v>
      </c>
      <c r="B28" s="9"/>
      <c r="C28" s="9"/>
      <c r="D28" s="7"/>
    </row>
    <row r="29" spans="1:5" ht="22.5" customHeight="1" x14ac:dyDescent="0.25">
      <c r="A29" s="9" t="s">
        <v>45</v>
      </c>
      <c r="B29" s="9"/>
      <c r="C29" s="9"/>
      <c r="D29" s="7"/>
    </row>
    <row r="30" spans="1:5" ht="22.5" customHeight="1" x14ac:dyDescent="0.25">
      <c r="A30" s="10" t="s">
        <v>42</v>
      </c>
      <c r="B30" s="9"/>
      <c r="C30" s="9"/>
      <c r="D30" s="7"/>
    </row>
    <row r="31" spans="1:5" ht="22.5" customHeight="1" x14ac:dyDescent="0.25">
      <c r="A31" s="10" t="s">
        <v>43</v>
      </c>
      <c r="B31" s="9"/>
      <c r="C31" s="9"/>
      <c r="D31" s="7"/>
    </row>
    <row r="32" spans="1:5" ht="22.5" customHeight="1" x14ac:dyDescent="0.25">
      <c r="A32" s="1"/>
      <c r="B32" s="1"/>
      <c r="C32" s="1"/>
    </row>
  </sheetData>
  <mergeCells count="5">
    <mergeCell ref="A1:D1"/>
    <mergeCell ref="B6:D6"/>
    <mergeCell ref="A25:D25"/>
    <mergeCell ref="A26:D26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6" sqref="A6:F8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16384" width="9.140625" style="76"/>
  </cols>
  <sheetData>
    <row r="1" spans="1:19" s="48" customFormat="1" ht="35.25" customHeight="1" x14ac:dyDescent="0.3">
      <c r="A1" s="183" t="s">
        <v>135</v>
      </c>
      <c r="B1" s="183"/>
      <c r="C1" s="183"/>
      <c r="D1" s="183"/>
      <c r="E1" s="183"/>
      <c r="F1" s="183"/>
    </row>
    <row r="2" spans="1:19" s="48" customFormat="1" x14ac:dyDescent="0.25">
      <c r="A2" s="49"/>
      <c r="B2" s="49"/>
      <c r="C2" s="49"/>
      <c r="D2" s="49"/>
      <c r="E2" s="49"/>
      <c r="F2" s="49"/>
    </row>
    <row r="3" spans="1:19" s="48" customFormat="1" ht="19.5" customHeight="1" x14ac:dyDescent="0.25">
      <c r="A3" s="50" t="s">
        <v>109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48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48" customFormat="1" ht="36.75" customHeight="1" x14ac:dyDescent="0.25">
      <c r="A5" s="184" t="s">
        <v>110</v>
      </c>
      <c r="B5" s="184"/>
      <c r="C5" s="184"/>
      <c r="D5" s="184"/>
      <c r="E5" s="184"/>
      <c r="F5" s="184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98" t="s">
        <v>111</v>
      </c>
      <c r="B6" s="98">
        <v>3</v>
      </c>
      <c r="C6" s="98" t="s">
        <v>112</v>
      </c>
      <c r="D6" s="99">
        <v>1315.2</v>
      </c>
      <c r="E6" s="98" t="s">
        <v>113</v>
      </c>
      <c r="F6" s="100">
        <v>782.3</v>
      </c>
      <c r="G6" s="53"/>
      <c r="H6" s="55"/>
      <c r="I6" s="56"/>
      <c r="J6" s="57"/>
      <c r="K6" s="58"/>
      <c r="L6" s="59"/>
      <c r="M6" s="59"/>
      <c r="N6" s="59"/>
      <c r="O6" s="59"/>
      <c r="P6" s="60"/>
      <c r="Q6" s="185"/>
      <c r="R6" s="186"/>
      <c r="S6" s="61"/>
    </row>
    <row r="7" spans="1:19" s="64" customFormat="1" ht="32.25" customHeight="1" x14ac:dyDescent="0.25">
      <c r="A7" s="98" t="s">
        <v>114</v>
      </c>
      <c r="B7" s="98">
        <v>2</v>
      </c>
      <c r="C7" s="98" t="s">
        <v>115</v>
      </c>
      <c r="D7" s="99">
        <v>0</v>
      </c>
      <c r="E7" s="98" t="s">
        <v>116</v>
      </c>
      <c r="F7" s="100">
        <v>521.5</v>
      </c>
      <c r="G7" s="53"/>
      <c r="H7" s="55"/>
      <c r="I7" s="56"/>
      <c r="J7" s="57"/>
      <c r="K7" s="58"/>
      <c r="L7" s="59"/>
      <c r="M7" s="59"/>
      <c r="N7" s="59"/>
      <c r="O7" s="59"/>
      <c r="P7" s="60"/>
      <c r="Q7" s="185"/>
      <c r="R7" s="187"/>
      <c r="S7" s="63"/>
    </row>
    <row r="8" spans="1:19" s="64" customFormat="1" ht="33.75" customHeight="1" x14ac:dyDescent="0.25">
      <c r="A8" s="98" t="s">
        <v>117</v>
      </c>
      <c r="B8" s="98">
        <v>18</v>
      </c>
      <c r="C8" s="98" t="s">
        <v>118</v>
      </c>
      <c r="D8" s="100">
        <v>109.4</v>
      </c>
      <c r="E8" s="98" t="s">
        <v>119</v>
      </c>
      <c r="F8" s="100">
        <v>189.7</v>
      </c>
      <c r="G8" s="53"/>
      <c r="H8" s="55"/>
      <c r="I8" s="56"/>
      <c r="J8" s="57"/>
      <c r="K8" s="58"/>
      <c r="L8" s="59"/>
      <c r="M8" s="59"/>
      <c r="N8" s="59"/>
      <c r="O8" s="59"/>
      <c r="P8" s="60"/>
      <c r="Q8" s="185"/>
      <c r="R8" s="186"/>
      <c r="S8" s="63"/>
    </row>
    <row r="9" spans="1:19" s="64" customFormat="1" ht="33.75" customHeight="1" x14ac:dyDescent="0.25">
      <c r="A9" s="54"/>
      <c r="B9" s="57"/>
      <c r="C9" s="54"/>
      <c r="D9" s="65"/>
      <c r="E9" s="57"/>
      <c r="F9" s="66"/>
      <c r="G9" s="53"/>
      <c r="H9" s="55"/>
      <c r="I9" s="56"/>
      <c r="J9" s="57"/>
      <c r="K9" s="58"/>
      <c r="L9" s="59"/>
      <c r="M9" s="59"/>
      <c r="N9" s="59"/>
      <c r="O9" s="59"/>
      <c r="P9" s="53"/>
      <c r="Q9" s="58"/>
      <c r="R9" s="67"/>
      <c r="S9" s="53"/>
    </row>
    <row r="10" spans="1:19" s="70" customFormat="1" ht="15" customHeight="1" thickBot="1" x14ac:dyDescent="0.3">
      <c r="A10" s="68"/>
      <c r="B10" s="68"/>
      <c r="C10" s="68"/>
      <c r="D10" s="68"/>
      <c r="E10" s="68"/>
      <c r="F10" s="69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1:19" s="70" customFormat="1" ht="30" customHeight="1" x14ac:dyDescent="0.25">
      <c r="A11" s="180" t="s">
        <v>120</v>
      </c>
      <c r="B11" s="181"/>
      <c r="C11" s="181"/>
      <c r="D11" s="181"/>
      <c r="E11" s="182"/>
      <c r="F11" s="71" t="s">
        <v>121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5" customFormat="1" ht="30" customHeight="1" x14ac:dyDescent="0.25">
      <c r="A12" s="173" t="s">
        <v>122</v>
      </c>
      <c r="B12" s="174"/>
      <c r="C12" s="174"/>
      <c r="D12" s="174"/>
      <c r="E12" s="175"/>
      <c r="F12" s="93">
        <v>-18739.349999999999</v>
      </c>
      <c r="G12" s="94"/>
    </row>
    <row r="13" spans="1:19" s="95" customFormat="1" ht="30" customHeight="1" x14ac:dyDescent="0.25">
      <c r="A13" s="173" t="s">
        <v>123</v>
      </c>
      <c r="B13" s="174"/>
      <c r="C13" s="174"/>
      <c r="D13" s="174"/>
      <c r="E13" s="175"/>
      <c r="F13" s="93">
        <v>210755.99</v>
      </c>
    </row>
    <row r="14" spans="1:19" s="95" customFormat="1" ht="30" customHeight="1" x14ac:dyDescent="0.25">
      <c r="A14" s="173" t="s">
        <v>124</v>
      </c>
      <c r="B14" s="174"/>
      <c r="C14" s="174"/>
      <c r="D14" s="174"/>
      <c r="E14" s="175"/>
      <c r="F14" s="96">
        <f>SUM(F15:F17)</f>
        <v>261514.68</v>
      </c>
    </row>
    <row r="15" spans="1:19" s="70" customFormat="1" ht="27" customHeight="1" x14ac:dyDescent="0.25">
      <c r="A15" s="177" t="s">
        <v>125</v>
      </c>
      <c r="B15" s="178"/>
      <c r="C15" s="178"/>
      <c r="D15" s="178"/>
      <c r="E15" s="179"/>
      <c r="F15" s="92">
        <f>235631.52+25883.16</f>
        <v>261514.68</v>
      </c>
    </row>
    <row r="16" spans="1:19" s="70" customFormat="1" ht="24.75" hidden="1" customHeight="1" x14ac:dyDescent="0.25">
      <c r="A16" s="177" t="s">
        <v>126</v>
      </c>
      <c r="B16" s="178"/>
      <c r="C16" s="178"/>
      <c r="D16" s="178"/>
      <c r="E16" s="179"/>
      <c r="F16" s="92"/>
    </row>
    <row r="17" spans="1:19" s="70" customFormat="1" ht="30" hidden="1" customHeight="1" x14ac:dyDescent="0.25">
      <c r="A17" s="177" t="s">
        <v>127</v>
      </c>
      <c r="B17" s="178"/>
      <c r="C17" s="178"/>
      <c r="D17" s="178"/>
      <c r="E17" s="179"/>
      <c r="F17" s="92"/>
    </row>
    <row r="18" spans="1:19" s="95" customFormat="1" ht="30" customHeight="1" x14ac:dyDescent="0.25">
      <c r="A18" s="173" t="s">
        <v>128</v>
      </c>
      <c r="B18" s="174"/>
      <c r="C18" s="174"/>
      <c r="D18" s="174"/>
      <c r="E18" s="175"/>
      <c r="F18" s="96">
        <f>SUM(F19:F21)</f>
        <v>245931.78</v>
      </c>
    </row>
    <row r="19" spans="1:19" s="70" customFormat="1" ht="27" customHeight="1" x14ac:dyDescent="0.25">
      <c r="A19" s="177" t="s">
        <v>125</v>
      </c>
      <c r="B19" s="178"/>
      <c r="C19" s="178"/>
      <c r="D19" s="178"/>
      <c r="E19" s="179"/>
      <c r="F19" s="92">
        <v>245931.78</v>
      </c>
    </row>
    <row r="20" spans="1:19" s="70" customFormat="1" ht="30" hidden="1" customHeight="1" x14ac:dyDescent="0.25">
      <c r="A20" s="177" t="s">
        <v>126</v>
      </c>
      <c r="B20" s="178"/>
      <c r="C20" s="178"/>
      <c r="D20" s="178"/>
      <c r="E20" s="179"/>
      <c r="F20" s="92"/>
    </row>
    <row r="21" spans="1:19" s="73" customFormat="1" ht="30" hidden="1" customHeight="1" x14ac:dyDescent="0.2">
      <c r="A21" s="177" t="s">
        <v>127</v>
      </c>
      <c r="B21" s="178"/>
      <c r="C21" s="178"/>
      <c r="D21" s="178"/>
      <c r="E21" s="179"/>
      <c r="F21" s="92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7" customFormat="1" ht="30" customHeight="1" x14ac:dyDescent="0.25">
      <c r="A22" s="173" t="s">
        <v>129</v>
      </c>
      <c r="B22" s="174"/>
      <c r="C22" s="174"/>
      <c r="D22" s="174"/>
      <c r="E22" s="175"/>
      <c r="F22" s="96">
        <f>F12+F18</f>
        <v>227192.43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</row>
    <row r="23" spans="1:19" s="97" customFormat="1" ht="30" customHeight="1" x14ac:dyDescent="0.25">
      <c r="A23" s="173" t="s">
        <v>130</v>
      </c>
      <c r="B23" s="174"/>
      <c r="C23" s="174"/>
      <c r="D23" s="174"/>
      <c r="E23" s="175"/>
      <c r="F23" s="96">
        <f>'Акт (2)'!E65</f>
        <v>193757.652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</row>
    <row r="24" spans="1:19" s="97" customFormat="1" ht="30" customHeight="1" x14ac:dyDescent="0.25">
      <c r="A24" s="173" t="s">
        <v>131</v>
      </c>
      <c r="B24" s="174"/>
      <c r="C24" s="174"/>
      <c r="D24" s="174"/>
      <c r="E24" s="175"/>
      <c r="F24" s="96">
        <f>F22-F23</f>
        <v>33434.777999999991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</row>
    <row r="25" spans="1:19" s="97" customFormat="1" ht="30" customHeight="1" x14ac:dyDescent="0.25">
      <c r="A25" s="173" t="s">
        <v>132</v>
      </c>
      <c r="B25" s="174"/>
      <c r="C25" s="174"/>
      <c r="D25" s="174"/>
      <c r="E25" s="175"/>
      <c r="F25" s="93">
        <f>F13+F14-F18</f>
        <v>226338.88999999998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72" t="s">
        <v>133</v>
      </c>
      <c r="B27" s="172"/>
      <c r="C27" s="172"/>
      <c r="D27" s="172"/>
    </row>
    <row r="28" spans="1:19" s="48" customFormat="1" ht="21.75" customHeight="1" x14ac:dyDescent="0.25">
      <c r="A28" s="176" t="s">
        <v>134</v>
      </c>
      <c r="B28" s="176"/>
      <c r="C28" s="176"/>
      <c r="D28" s="176"/>
    </row>
    <row r="29" spans="1:19" s="48" customFormat="1" ht="22.5" customHeight="1" x14ac:dyDescent="0.25">
      <c r="A29" s="172" t="s">
        <v>42</v>
      </c>
      <c r="B29" s="172"/>
      <c r="C29" s="172"/>
      <c r="D29" s="172"/>
    </row>
    <row r="30" spans="1:19" s="48" customFormat="1" ht="22.5" customHeight="1" x14ac:dyDescent="0.25">
      <c r="A30" s="172" t="s">
        <v>43</v>
      </c>
      <c r="B30" s="172"/>
      <c r="C30" s="172"/>
      <c r="D30" s="49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view="pageBreakPreview" topLeftCell="A49" zoomScaleNormal="100" zoomScaleSheetLayoutView="100" workbookViewId="0">
      <selection activeCell="A63" sqref="A63:XFD6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61" t="s">
        <v>165</v>
      </c>
      <c r="B1" s="161"/>
      <c r="C1" s="161"/>
      <c r="D1" s="161"/>
      <c r="E1" s="161"/>
      <c r="I1" s="3"/>
    </row>
    <row r="2" spans="1:9" ht="31.5" customHeight="1" x14ac:dyDescent="0.2">
      <c r="A2" s="160" t="s">
        <v>96</v>
      </c>
      <c r="B2" s="160"/>
      <c r="C2" s="160"/>
      <c r="D2" s="160"/>
      <c r="E2" s="160"/>
      <c r="I2" s="3"/>
    </row>
    <row r="3" spans="1:9" ht="14.25" x14ac:dyDescent="0.2">
      <c r="A3" s="21" t="s">
        <v>6</v>
      </c>
      <c r="B3" s="46"/>
      <c r="C3" s="46"/>
      <c r="D3" s="162" t="s">
        <v>166</v>
      </c>
      <c r="E3" s="162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87" customFormat="1" ht="14.25" x14ac:dyDescent="0.2">
      <c r="A6" s="85" t="s">
        <v>8</v>
      </c>
      <c r="B6" s="86"/>
      <c r="C6" s="86"/>
      <c r="D6" s="86"/>
      <c r="E6" s="86"/>
    </row>
    <row r="7" spans="1:9" s="77" customFormat="1" ht="15" x14ac:dyDescent="0.25">
      <c r="A7" s="78" t="s">
        <v>52</v>
      </c>
      <c r="B7" s="79" t="s">
        <v>21</v>
      </c>
      <c r="C7" s="79" t="s">
        <v>11</v>
      </c>
      <c r="D7" s="80">
        <f>E7</f>
        <v>2051.71</v>
      </c>
      <c r="E7" s="80">
        <v>2051.71</v>
      </c>
    </row>
    <row r="8" spans="1:9" s="87" customFormat="1" ht="14.25" x14ac:dyDescent="0.2">
      <c r="A8" s="85" t="s">
        <v>37</v>
      </c>
      <c r="B8" s="86"/>
      <c r="C8" s="86"/>
      <c r="D8" s="86"/>
      <c r="E8" s="86"/>
    </row>
    <row r="9" spans="1:9" s="77" customFormat="1" ht="30" x14ac:dyDescent="0.25">
      <c r="A9" s="78" t="s">
        <v>136</v>
      </c>
      <c r="B9" s="81">
        <v>0.24399999999999999</v>
      </c>
      <c r="C9" s="79" t="s">
        <v>70</v>
      </c>
      <c r="D9" s="88">
        <f>E9/B9</f>
        <v>4735.6557377049185</v>
      </c>
      <c r="E9" s="80">
        <v>1155.5</v>
      </c>
    </row>
    <row r="10" spans="1:9" s="87" customFormat="1" ht="28.5" x14ac:dyDescent="0.2">
      <c r="A10" s="85" t="s">
        <v>51</v>
      </c>
      <c r="B10" s="86"/>
      <c r="C10" s="86"/>
      <c r="D10" s="86"/>
      <c r="E10" s="86"/>
    </row>
    <row r="11" spans="1:9" s="77" customFormat="1" ht="30" x14ac:dyDescent="0.25">
      <c r="A11" s="78" t="s">
        <v>137</v>
      </c>
      <c r="B11" s="79" t="s">
        <v>21</v>
      </c>
      <c r="C11" s="79" t="s">
        <v>11</v>
      </c>
      <c r="D11" s="80">
        <f>E11</f>
        <v>39771.65</v>
      </c>
      <c r="E11" s="80">
        <v>39771.65</v>
      </c>
    </row>
    <row r="12" spans="1:9" s="87" customFormat="1" ht="14.25" x14ac:dyDescent="0.2">
      <c r="A12" s="85" t="s">
        <v>138</v>
      </c>
      <c r="B12" s="86"/>
      <c r="C12" s="86"/>
      <c r="D12" s="86"/>
      <c r="E12" s="86"/>
    </row>
    <row r="13" spans="1:9" s="77" customFormat="1" ht="15" x14ac:dyDescent="0.25">
      <c r="A13" s="78" t="s">
        <v>139</v>
      </c>
      <c r="B13" s="79" t="s">
        <v>167</v>
      </c>
      <c r="C13" s="79" t="s">
        <v>11</v>
      </c>
      <c r="D13" s="80">
        <f>E13</f>
        <v>3621.6</v>
      </c>
      <c r="E13" s="80">
        <v>3621.6</v>
      </c>
    </row>
    <row r="14" spans="1:9" s="87" customFormat="1" ht="28.5" x14ac:dyDescent="0.2">
      <c r="A14" s="85" t="s">
        <v>78</v>
      </c>
      <c r="B14" s="86"/>
      <c r="C14" s="86"/>
      <c r="D14" s="86"/>
      <c r="E14" s="86"/>
    </row>
    <row r="15" spans="1:9" s="77" customFormat="1" ht="30" x14ac:dyDescent="0.25">
      <c r="A15" s="78" t="s">
        <v>79</v>
      </c>
      <c r="B15" s="79" t="s">
        <v>168</v>
      </c>
      <c r="C15" s="79" t="s">
        <v>11</v>
      </c>
      <c r="D15" s="80">
        <f>E15</f>
        <v>3355.4500000000003</v>
      </c>
      <c r="E15" s="80">
        <f>122.15+3233.3</f>
        <v>3355.4500000000003</v>
      </c>
    </row>
    <row r="16" spans="1:9" s="87" customFormat="1" ht="14.25" x14ac:dyDescent="0.2">
      <c r="A16" s="85" t="s">
        <v>38</v>
      </c>
      <c r="B16" s="86"/>
      <c r="C16" s="86"/>
      <c r="D16" s="86"/>
      <c r="E16" s="86"/>
    </row>
    <row r="17" spans="1:5" s="77" customFormat="1" ht="15" x14ac:dyDescent="0.25">
      <c r="A17" s="78" t="s">
        <v>140</v>
      </c>
      <c r="B17" s="82">
        <v>1</v>
      </c>
      <c r="C17" s="79" t="s">
        <v>141</v>
      </c>
      <c r="D17" s="88">
        <f>E17/B17</f>
        <v>83.75</v>
      </c>
      <c r="E17" s="80">
        <v>83.75</v>
      </c>
    </row>
    <row r="18" spans="1:5" s="77" customFormat="1" ht="15" x14ac:dyDescent="0.25">
      <c r="A18" s="78" t="s">
        <v>55</v>
      </c>
      <c r="B18" s="82">
        <v>1</v>
      </c>
      <c r="C18" s="79" t="s">
        <v>14</v>
      </c>
      <c r="D18" s="88">
        <f t="shared" ref="D18:D55" si="0">E18/B18</f>
        <v>839.52</v>
      </c>
      <c r="E18" s="80">
        <v>839.52</v>
      </c>
    </row>
    <row r="19" spans="1:5" s="77" customFormat="1" ht="15" x14ac:dyDescent="0.25">
      <c r="A19" s="78" t="s">
        <v>100</v>
      </c>
      <c r="B19" s="80">
        <v>0.09</v>
      </c>
      <c r="C19" s="79" t="s">
        <v>15</v>
      </c>
      <c r="D19" s="88">
        <f t="shared" si="0"/>
        <v>6088.8888888888887</v>
      </c>
      <c r="E19" s="80">
        <v>548</v>
      </c>
    </row>
    <row r="20" spans="1:5" s="77" customFormat="1" ht="30" x14ac:dyDescent="0.25">
      <c r="A20" s="78" t="s">
        <v>142</v>
      </c>
      <c r="B20" s="82">
        <v>1</v>
      </c>
      <c r="C20" s="79" t="s">
        <v>14</v>
      </c>
      <c r="D20" s="88">
        <f t="shared" si="0"/>
        <v>254.67</v>
      </c>
      <c r="E20" s="80">
        <v>254.67</v>
      </c>
    </row>
    <row r="21" spans="1:5" s="77" customFormat="1" ht="30" x14ac:dyDescent="0.25">
      <c r="A21" s="78" t="s">
        <v>81</v>
      </c>
      <c r="B21" s="80">
        <v>0.27</v>
      </c>
      <c r="C21" s="79" t="s">
        <v>16</v>
      </c>
      <c r="D21" s="88">
        <f t="shared" si="0"/>
        <v>1636.7407407407406</v>
      </c>
      <c r="E21" s="80">
        <v>441.92</v>
      </c>
    </row>
    <row r="22" spans="1:5" s="77" customFormat="1" ht="15" x14ac:dyDescent="0.25">
      <c r="A22" s="78" t="s">
        <v>72</v>
      </c>
      <c r="B22" s="80">
        <v>0.01</v>
      </c>
      <c r="C22" s="79" t="s">
        <v>73</v>
      </c>
      <c r="D22" s="88">
        <f t="shared" si="0"/>
        <v>26232</v>
      </c>
      <c r="E22" s="80">
        <v>262.32</v>
      </c>
    </row>
    <row r="23" spans="1:5" s="77" customFormat="1" ht="30" x14ac:dyDescent="0.25">
      <c r="A23" s="78" t="s">
        <v>56</v>
      </c>
      <c r="B23" s="80">
        <v>1.53</v>
      </c>
      <c r="C23" s="79" t="s">
        <v>16</v>
      </c>
      <c r="D23" s="88">
        <f t="shared" si="0"/>
        <v>1682.1111111111111</v>
      </c>
      <c r="E23" s="80">
        <v>2573.63</v>
      </c>
    </row>
    <row r="24" spans="1:5" s="77" customFormat="1" ht="30" x14ac:dyDescent="0.25">
      <c r="A24" s="78" t="s">
        <v>58</v>
      </c>
      <c r="B24" s="82">
        <v>1</v>
      </c>
      <c r="C24" s="79" t="s">
        <v>14</v>
      </c>
      <c r="D24" s="88">
        <f t="shared" si="0"/>
        <v>503.4</v>
      </c>
      <c r="E24" s="80">
        <v>503.4</v>
      </c>
    </row>
    <row r="25" spans="1:5" s="77" customFormat="1" ht="15" x14ac:dyDescent="0.25">
      <c r="A25" s="78" t="s">
        <v>90</v>
      </c>
      <c r="B25" s="83">
        <v>0.1</v>
      </c>
      <c r="C25" s="79" t="s">
        <v>15</v>
      </c>
      <c r="D25" s="88">
        <f t="shared" si="0"/>
        <v>14687.1</v>
      </c>
      <c r="E25" s="80">
        <v>1468.71</v>
      </c>
    </row>
    <row r="26" spans="1:5" s="77" customFormat="1" ht="30" x14ac:dyDescent="0.25">
      <c r="A26" s="78" t="s">
        <v>59</v>
      </c>
      <c r="B26" s="82">
        <v>2</v>
      </c>
      <c r="C26" s="79" t="s">
        <v>18</v>
      </c>
      <c r="D26" s="88">
        <f t="shared" si="0"/>
        <v>218.60499999999999</v>
      </c>
      <c r="E26" s="80">
        <v>437.21</v>
      </c>
    </row>
    <row r="27" spans="1:5" s="77" customFormat="1" ht="15" x14ac:dyDescent="0.25">
      <c r="A27" s="78" t="s">
        <v>143</v>
      </c>
      <c r="B27" s="82">
        <v>1</v>
      </c>
      <c r="C27" s="79" t="s">
        <v>141</v>
      </c>
      <c r="D27" s="88">
        <f t="shared" si="0"/>
        <v>67.25</v>
      </c>
      <c r="E27" s="80">
        <v>67.25</v>
      </c>
    </row>
    <row r="28" spans="1:5" s="77" customFormat="1" ht="15" x14ac:dyDescent="0.25">
      <c r="A28" s="78" t="s">
        <v>101</v>
      </c>
      <c r="B28" s="82">
        <v>1</v>
      </c>
      <c r="C28" s="79" t="s">
        <v>13</v>
      </c>
      <c r="D28" s="88">
        <f t="shared" si="0"/>
        <v>5327.8</v>
      </c>
      <c r="E28" s="80">
        <v>5327.8</v>
      </c>
    </row>
    <row r="29" spans="1:5" s="77" customFormat="1" ht="15" x14ac:dyDescent="0.25">
      <c r="A29" s="78" t="s">
        <v>82</v>
      </c>
      <c r="B29" s="82">
        <v>6108</v>
      </c>
      <c r="C29" s="79" t="s">
        <v>83</v>
      </c>
      <c r="D29" s="88">
        <f t="shared" si="0"/>
        <v>1.2219433529796988</v>
      </c>
      <c r="E29" s="80">
        <v>7463.63</v>
      </c>
    </row>
    <row r="30" spans="1:5" s="77" customFormat="1" ht="30" x14ac:dyDescent="0.25">
      <c r="A30" s="78" t="s">
        <v>74</v>
      </c>
      <c r="B30" s="82">
        <v>1</v>
      </c>
      <c r="C30" s="79" t="s">
        <v>71</v>
      </c>
      <c r="D30" s="88">
        <f t="shared" si="0"/>
        <v>143.11000000000001</v>
      </c>
      <c r="E30" s="80">
        <v>143.11000000000001</v>
      </c>
    </row>
    <row r="31" spans="1:5" s="77" customFormat="1" ht="30" x14ac:dyDescent="0.25">
      <c r="A31" s="78" t="s">
        <v>144</v>
      </c>
      <c r="B31" s="82">
        <v>1</v>
      </c>
      <c r="C31" s="79" t="s">
        <v>19</v>
      </c>
      <c r="D31" s="88">
        <f t="shared" si="0"/>
        <v>1317.97</v>
      </c>
      <c r="E31" s="80">
        <v>1317.97</v>
      </c>
    </row>
    <row r="32" spans="1:5" s="77" customFormat="1" ht="30" x14ac:dyDescent="0.25">
      <c r="A32" s="78" t="s">
        <v>145</v>
      </c>
      <c r="B32" s="82">
        <v>2</v>
      </c>
      <c r="C32" s="79" t="s">
        <v>146</v>
      </c>
      <c r="D32" s="88">
        <f t="shared" si="0"/>
        <v>253.14</v>
      </c>
      <c r="E32" s="80">
        <v>506.28</v>
      </c>
    </row>
    <row r="33" spans="1:5" s="77" customFormat="1" ht="15" x14ac:dyDescent="0.25">
      <c r="A33" s="78" t="s">
        <v>62</v>
      </c>
      <c r="B33" s="82">
        <v>33</v>
      </c>
      <c r="C33" s="79" t="s">
        <v>19</v>
      </c>
      <c r="D33" s="88">
        <f t="shared" si="0"/>
        <v>254.29363636363638</v>
      </c>
      <c r="E33" s="80">
        <v>8391.69</v>
      </c>
    </row>
    <row r="34" spans="1:5" s="87" customFormat="1" ht="15" x14ac:dyDescent="0.2">
      <c r="A34" s="85" t="s">
        <v>39</v>
      </c>
      <c r="B34" s="86"/>
      <c r="C34" s="86"/>
      <c r="D34" s="88"/>
      <c r="E34" s="86"/>
    </row>
    <row r="35" spans="1:5" s="77" customFormat="1" ht="15" x14ac:dyDescent="0.25">
      <c r="A35" s="78" t="s">
        <v>147</v>
      </c>
      <c r="B35" s="83">
        <v>0.2</v>
      </c>
      <c r="C35" s="79" t="s">
        <v>87</v>
      </c>
      <c r="D35" s="88">
        <f t="shared" si="0"/>
        <v>1920.4499999999998</v>
      </c>
      <c r="E35" s="80">
        <v>384.09</v>
      </c>
    </row>
    <row r="36" spans="1:5" s="77" customFormat="1" ht="15" x14ac:dyDescent="0.25">
      <c r="A36" s="78" t="s">
        <v>103</v>
      </c>
      <c r="B36" s="83">
        <v>0.5</v>
      </c>
      <c r="C36" s="79" t="s">
        <v>87</v>
      </c>
      <c r="D36" s="88">
        <f t="shared" si="0"/>
        <v>1939.18</v>
      </c>
      <c r="E36" s="80">
        <v>969.59</v>
      </c>
    </row>
    <row r="37" spans="1:5" s="77" customFormat="1" ht="30" x14ac:dyDescent="0.25">
      <c r="A37" s="78" t="s">
        <v>104</v>
      </c>
      <c r="B37" s="83">
        <v>0.2</v>
      </c>
      <c r="C37" s="79" t="s">
        <v>87</v>
      </c>
      <c r="D37" s="88">
        <f t="shared" si="0"/>
        <v>1920.4499999999998</v>
      </c>
      <c r="E37" s="80">
        <v>384.09</v>
      </c>
    </row>
    <row r="38" spans="1:5" s="77" customFormat="1" ht="30" x14ac:dyDescent="0.25">
      <c r="A38" s="78" t="s">
        <v>148</v>
      </c>
      <c r="B38" s="81">
        <v>0.81899999999999995</v>
      </c>
      <c r="C38" s="79" t="s">
        <v>16</v>
      </c>
      <c r="D38" s="88">
        <f t="shared" si="0"/>
        <v>1651.4529914529915</v>
      </c>
      <c r="E38" s="80">
        <v>1352.54</v>
      </c>
    </row>
    <row r="39" spans="1:5" s="77" customFormat="1" ht="30" x14ac:dyDescent="0.25">
      <c r="A39" s="78" t="s">
        <v>149</v>
      </c>
      <c r="B39" s="79" t="s">
        <v>20</v>
      </c>
      <c r="C39" s="79" t="s">
        <v>12</v>
      </c>
      <c r="D39" s="88">
        <f>E39</f>
        <v>2389.94</v>
      </c>
      <c r="E39" s="80">
        <v>2389.94</v>
      </c>
    </row>
    <row r="40" spans="1:5" s="77" customFormat="1" ht="30" x14ac:dyDescent="0.25">
      <c r="A40" s="78" t="s">
        <v>150</v>
      </c>
      <c r="B40" s="81">
        <v>1E-3</v>
      </c>
      <c r="C40" s="79" t="s">
        <v>70</v>
      </c>
      <c r="D40" s="88">
        <f t="shared" si="0"/>
        <v>168430</v>
      </c>
      <c r="E40" s="80">
        <v>168.43</v>
      </c>
    </row>
    <row r="41" spans="1:5" s="77" customFormat="1" ht="30" x14ac:dyDescent="0.25">
      <c r="A41" s="78" t="s">
        <v>151</v>
      </c>
      <c r="B41" s="81">
        <v>2.4E-2</v>
      </c>
      <c r="C41" s="79" t="s">
        <v>70</v>
      </c>
      <c r="D41" s="88">
        <f t="shared" si="0"/>
        <v>8726.6666666666661</v>
      </c>
      <c r="E41" s="80">
        <v>209.44</v>
      </c>
    </row>
    <row r="42" spans="1:5" s="87" customFormat="1" ht="15" x14ac:dyDescent="0.2">
      <c r="A42" s="85" t="s">
        <v>92</v>
      </c>
      <c r="B42" s="86"/>
      <c r="C42" s="86"/>
      <c r="D42" s="88"/>
      <c r="E42" s="86"/>
    </row>
    <row r="43" spans="1:5" s="77" customFormat="1" ht="15" x14ac:dyDescent="0.25">
      <c r="A43" s="78" t="s">
        <v>93</v>
      </c>
      <c r="B43" s="79" t="s">
        <v>167</v>
      </c>
      <c r="C43" s="79" t="s">
        <v>11</v>
      </c>
      <c r="D43" s="88">
        <f>E43</f>
        <v>21600</v>
      </c>
      <c r="E43" s="80">
        <v>21600</v>
      </c>
    </row>
    <row r="44" spans="1:5" s="87" customFormat="1" ht="15" x14ac:dyDescent="0.2">
      <c r="A44" s="85" t="s">
        <v>40</v>
      </c>
      <c r="B44" s="86"/>
      <c r="C44" s="86"/>
      <c r="D44" s="88"/>
      <c r="E44" s="86"/>
    </row>
    <row r="45" spans="1:5" s="77" customFormat="1" ht="15" x14ac:dyDescent="0.25">
      <c r="A45" s="78" t="s">
        <v>152</v>
      </c>
      <c r="B45" s="80">
        <v>0.01</v>
      </c>
      <c r="C45" s="79" t="s">
        <v>153</v>
      </c>
      <c r="D45" s="88">
        <f t="shared" si="0"/>
        <v>25297</v>
      </c>
      <c r="E45" s="80">
        <v>252.97</v>
      </c>
    </row>
    <row r="46" spans="1:5" s="77" customFormat="1" ht="15" x14ac:dyDescent="0.25">
      <c r="A46" s="78" t="s">
        <v>64</v>
      </c>
      <c r="B46" s="82">
        <v>1</v>
      </c>
      <c r="C46" s="79" t="s">
        <v>13</v>
      </c>
      <c r="D46" s="88">
        <f t="shared" si="0"/>
        <v>980.5</v>
      </c>
      <c r="E46" s="80">
        <v>980.5</v>
      </c>
    </row>
    <row r="47" spans="1:5" s="87" customFormat="1" ht="28.5" x14ac:dyDescent="0.2">
      <c r="A47" s="85" t="s">
        <v>84</v>
      </c>
      <c r="B47" s="86"/>
      <c r="C47" s="86"/>
      <c r="D47" s="88"/>
      <c r="E47" s="86"/>
    </row>
    <row r="48" spans="1:5" s="77" customFormat="1" ht="15" x14ac:dyDescent="0.25">
      <c r="A48" s="78" t="s">
        <v>154</v>
      </c>
      <c r="B48" s="81">
        <v>3.5000000000000003E-2</v>
      </c>
      <c r="C48" s="79" t="s">
        <v>70</v>
      </c>
      <c r="D48" s="88">
        <f t="shared" si="0"/>
        <v>7070.5714285714275</v>
      </c>
      <c r="E48" s="80">
        <v>247.47</v>
      </c>
    </row>
    <row r="49" spans="1:5" s="77" customFormat="1" ht="30" x14ac:dyDescent="0.25">
      <c r="A49" s="78" t="s">
        <v>155</v>
      </c>
      <c r="B49" s="81">
        <v>0.13400000000000001</v>
      </c>
      <c r="C49" s="79" t="s">
        <v>156</v>
      </c>
      <c r="D49" s="88">
        <f t="shared" si="0"/>
        <v>3101.9402985074626</v>
      </c>
      <c r="E49" s="80">
        <v>415.66</v>
      </c>
    </row>
    <row r="50" spans="1:5" s="77" customFormat="1" ht="15" x14ac:dyDescent="0.25">
      <c r="A50" s="78" t="s">
        <v>157</v>
      </c>
      <c r="B50" s="81">
        <v>2.4E-2</v>
      </c>
      <c r="C50" s="79" t="s">
        <v>70</v>
      </c>
      <c r="D50" s="88">
        <f t="shared" si="0"/>
        <v>18887.083333333332</v>
      </c>
      <c r="E50" s="80">
        <v>453.29</v>
      </c>
    </row>
    <row r="51" spans="1:5" s="77" customFormat="1" ht="15" x14ac:dyDescent="0.25">
      <c r="A51" s="78" t="s">
        <v>158</v>
      </c>
      <c r="B51" s="81">
        <v>3.5000000000000003E-2</v>
      </c>
      <c r="C51" s="79" t="s">
        <v>70</v>
      </c>
      <c r="D51" s="88">
        <f t="shared" si="0"/>
        <v>13639.428571428571</v>
      </c>
      <c r="E51" s="80">
        <v>477.38</v>
      </c>
    </row>
    <row r="52" spans="1:5" s="77" customFormat="1" ht="15" x14ac:dyDescent="0.25">
      <c r="A52" s="78" t="s">
        <v>159</v>
      </c>
      <c r="B52" s="81">
        <v>3.5000000000000003E-2</v>
      </c>
      <c r="C52" s="79" t="s">
        <v>70</v>
      </c>
      <c r="D52" s="88">
        <f t="shared" si="0"/>
        <v>65487.714285714283</v>
      </c>
      <c r="E52" s="80">
        <v>2292.0700000000002</v>
      </c>
    </row>
    <row r="53" spans="1:5" s="77" customFormat="1" ht="15" x14ac:dyDescent="0.25">
      <c r="A53" s="78" t="s">
        <v>160</v>
      </c>
      <c r="B53" s="80">
        <v>0.01</v>
      </c>
      <c r="C53" s="79" t="s">
        <v>70</v>
      </c>
      <c r="D53" s="88">
        <f t="shared" si="0"/>
        <v>19992</v>
      </c>
      <c r="E53" s="80">
        <v>199.92</v>
      </c>
    </row>
    <row r="54" spans="1:5" s="77" customFormat="1" ht="15" x14ac:dyDescent="0.25">
      <c r="A54" s="78" t="s">
        <v>161</v>
      </c>
      <c r="B54" s="80">
        <v>0.04</v>
      </c>
      <c r="C54" s="79" t="s">
        <v>162</v>
      </c>
      <c r="D54" s="88">
        <f t="shared" si="0"/>
        <v>16470.25</v>
      </c>
      <c r="E54" s="80">
        <v>658.81</v>
      </c>
    </row>
    <row r="55" spans="1:5" s="77" customFormat="1" ht="30" x14ac:dyDescent="0.25">
      <c r="A55" s="78" t="s">
        <v>163</v>
      </c>
      <c r="B55" s="81">
        <v>3.5000000000000003E-2</v>
      </c>
      <c r="C55" s="79" t="s">
        <v>70</v>
      </c>
      <c r="D55" s="88">
        <f t="shared" si="0"/>
        <v>25581.714285714283</v>
      </c>
      <c r="E55" s="80">
        <v>895.36</v>
      </c>
    </row>
    <row r="56" spans="1:5" s="87" customFormat="1" ht="14.25" x14ac:dyDescent="0.2">
      <c r="A56" s="85" t="s">
        <v>41</v>
      </c>
      <c r="B56" s="86"/>
      <c r="C56" s="86"/>
      <c r="D56" s="86"/>
      <c r="E56" s="86"/>
    </row>
    <row r="57" spans="1:5" s="77" customFormat="1" ht="15" x14ac:dyDescent="0.25">
      <c r="A57" s="78" t="s">
        <v>65</v>
      </c>
      <c r="B57" s="79" t="s">
        <v>169</v>
      </c>
      <c r="C57" s="79" t="s">
        <v>11</v>
      </c>
      <c r="D57" s="80">
        <f>E57</f>
        <v>2400</v>
      </c>
      <c r="E57" s="80">
        <v>2400</v>
      </c>
    </row>
    <row r="58" spans="1:5" s="87" customFormat="1" ht="15" x14ac:dyDescent="0.2">
      <c r="A58" s="85" t="s">
        <v>88</v>
      </c>
      <c r="B58" s="86"/>
      <c r="C58" s="86"/>
      <c r="D58" s="80"/>
      <c r="E58" s="86"/>
    </row>
    <row r="59" spans="1:5" s="77" customFormat="1" ht="15" x14ac:dyDescent="0.25">
      <c r="A59" s="78" t="s">
        <v>89</v>
      </c>
      <c r="B59" s="79" t="s">
        <v>170</v>
      </c>
      <c r="C59" s="79" t="s">
        <v>12</v>
      </c>
      <c r="D59" s="80">
        <f t="shared" ref="D59:D62" si="1">E59</f>
        <v>16887.169999999998</v>
      </c>
      <c r="E59" s="80">
        <v>16887.169999999998</v>
      </c>
    </row>
    <row r="60" spans="1:5" s="87" customFormat="1" ht="15" x14ac:dyDescent="0.2">
      <c r="A60" s="85" t="s">
        <v>9</v>
      </c>
      <c r="B60" s="86"/>
      <c r="C60" s="86"/>
      <c r="D60" s="80"/>
      <c r="E60" s="86"/>
    </row>
    <row r="61" spans="1:5" s="77" customFormat="1" ht="15" x14ac:dyDescent="0.25">
      <c r="A61" s="78" t="s">
        <v>66</v>
      </c>
      <c r="B61" s="79" t="s">
        <v>170</v>
      </c>
      <c r="C61" s="79" t="s">
        <v>12</v>
      </c>
      <c r="D61" s="80">
        <f t="shared" si="1"/>
        <v>40927.35</v>
      </c>
      <c r="E61" s="80">
        <v>40927.35</v>
      </c>
    </row>
    <row r="62" spans="1:5" s="77" customFormat="1" ht="30" x14ac:dyDescent="0.25">
      <c r="A62" s="78" t="s">
        <v>164</v>
      </c>
      <c r="B62" s="79" t="s">
        <v>169</v>
      </c>
      <c r="C62" s="79" t="s">
        <v>11</v>
      </c>
      <c r="D62" s="80">
        <f t="shared" si="1"/>
        <v>1010.48</v>
      </c>
      <c r="E62" s="80">
        <v>1010.48</v>
      </c>
    </row>
    <row r="63" spans="1:5" s="36" customFormat="1" ht="14.25" x14ac:dyDescent="0.25">
      <c r="A63" s="40" t="s">
        <v>10</v>
      </c>
      <c r="B63" s="41"/>
      <c r="C63" s="41"/>
      <c r="D63" s="41"/>
      <c r="E63" s="84"/>
    </row>
    <row r="64" spans="1:5" s="36" customFormat="1" ht="15" x14ac:dyDescent="0.25">
      <c r="A64" s="38" t="s">
        <v>67</v>
      </c>
      <c r="B64" s="39" t="s">
        <v>21</v>
      </c>
      <c r="C64" s="39" t="s">
        <v>11</v>
      </c>
      <c r="D64" s="39">
        <f>E64</f>
        <v>17614.332000000002</v>
      </c>
      <c r="E64" s="39">
        <f>SUM(E7:E62)*10%</f>
        <v>17614.332000000002</v>
      </c>
    </row>
    <row r="65" spans="1:5" ht="14.25" x14ac:dyDescent="0.2">
      <c r="A65" s="28" t="s">
        <v>24</v>
      </c>
      <c r="B65" s="32" t="s">
        <v>20</v>
      </c>
      <c r="C65" s="29"/>
      <c r="D65" s="32"/>
      <c r="E65" s="30">
        <f>SUM(E7:E64)</f>
        <v>193757.652</v>
      </c>
    </row>
    <row r="66" spans="1:5" ht="15" x14ac:dyDescent="0.2">
      <c r="D66" s="13"/>
    </row>
    <row r="67" spans="1:5" ht="15" customHeight="1" x14ac:dyDescent="0.2">
      <c r="A67" s="188" t="s">
        <v>173</v>
      </c>
      <c r="B67" s="188"/>
      <c r="C67" s="188"/>
      <c r="D67" s="188"/>
      <c r="E67" s="188"/>
    </row>
    <row r="68" spans="1:5" ht="15" customHeight="1" x14ac:dyDescent="0.2">
      <c r="A68" s="188"/>
      <c r="B68" s="188"/>
      <c r="C68" s="188"/>
      <c r="D68" s="188"/>
      <c r="E68" s="188"/>
    </row>
    <row r="69" spans="1:5" ht="15" customHeight="1" x14ac:dyDescent="0.2">
      <c r="A69" s="189" t="s">
        <v>31</v>
      </c>
      <c r="B69" s="189"/>
      <c r="C69" s="189"/>
      <c r="D69" s="189"/>
      <c r="E69" s="189"/>
    </row>
    <row r="70" spans="1:5" ht="15" customHeight="1" x14ac:dyDescent="0.2">
      <c r="A70" s="189" t="s">
        <v>32</v>
      </c>
      <c r="B70" s="189"/>
      <c r="C70" s="189"/>
      <c r="D70" s="189"/>
      <c r="E70" s="189"/>
    </row>
    <row r="71" spans="1:5" ht="15" customHeight="1" x14ac:dyDescent="0.2">
      <c r="A71" s="190" t="s">
        <v>171</v>
      </c>
      <c r="B71" s="190"/>
      <c r="C71" s="190"/>
      <c r="D71" s="190"/>
      <c r="E71" s="190"/>
    </row>
    <row r="72" spans="1:5" ht="15" customHeight="1" x14ac:dyDescent="0.2">
      <c r="A72" s="190"/>
      <c r="B72" s="190"/>
      <c r="C72" s="190"/>
      <c r="D72" s="190"/>
      <c r="E72" s="190"/>
    </row>
    <row r="73" spans="1:5" ht="15" customHeight="1" x14ac:dyDescent="0.2">
      <c r="A73" s="191"/>
      <c r="B73" s="191"/>
      <c r="C73" s="191"/>
      <c r="D73" s="191"/>
      <c r="E73" s="191"/>
    </row>
    <row r="74" spans="1:5" ht="15" x14ac:dyDescent="0.2">
      <c r="A74" s="14"/>
      <c r="B74" s="89"/>
      <c r="C74" s="89"/>
      <c r="D74" s="90"/>
      <c r="E74" s="89"/>
    </row>
    <row r="75" spans="1:5" ht="15" customHeight="1" x14ac:dyDescent="0.2">
      <c r="A75" s="6" t="s">
        <v>25</v>
      </c>
      <c r="B75" s="47"/>
      <c r="C75" s="47"/>
      <c r="D75" s="91"/>
      <c r="E75" s="47"/>
    </row>
    <row r="76" spans="1:5" ht="15" x14ac:dyDescent="0.2">
      <c r="A76" s="6"/>
      <c r="B76" s="47"/>
      <c r="C76" s="47" t="s">
        <v>20</v>
      </c>
      <c r="D76" s="91" t="s">
        <v>20</v>
      </c>
      <c r="E76" s="47"/>
    </row>
    <row r="77" spans="1:5" ht="15" customHeight="1" x14ac:dyDescent="0.2">
      <c r="A77" s="159" t="s">
        <v>172</v>
      </c>
      <c r="B77" s="159"/>
      <c r="C77" s="163" t="s">
        <v>29</v>
      </c>
      <c r="D77" s="163"/>
      <c r="E77" s="47"/>
    </row>
    <row r="78" spans="1:5" ht="15" customHeight="1" x14ac:dyDescent="0.2">
      <c r="A78" s="163" t="s">
        <v>49</v>
      </c>
      <c r="B78" s="163"/>
      <c r="C78" s="163" t="s">
        <v>26</v>
      </c>
      <c r="D78" s="163"/>
      <c r="E78" s="47"/>
    </row>
    <row r="79" spans="1:5" ht="15" customHeight="1" x14ac:dyDescent="0.2">
      <c r="A79" s="6"/>
      <c r="B79" s="47"/>
      <c r="C79" s="47"/>
      <c r="D79" s="91"/>
      <c r="E79" s="47"/>
    </row>
    <row r="80" spans="1:5" ht="15" customHeight="1" x14ac:dyDescent="0.2">
      <c r="A80" s="159" t="s">
        <v>28</v>
      </c>
      <c r="B80" s="159"/>
      <c r="C80" s="163" t="s">
        <v>29</v>
      </c>
      <c r="D80" s="163"/>
      <c r="E80" s="47"/>
    </row>
    <row r="81" spans="1:5" ht="15" x14ac:dyDescent="0.2">
      <c r="A81" s="16" t="s">
        <v>27</v>
      </c>
      <c r="B81" s="47"/>
      <c r="C81" s="163" t="s">
        <v>26</v>
      </c>
      <c r="D81" s="163"/>
      <c r="E81" s="47"/>
    </row>
  </sheetData>
  <mergeCells count="15">
    <mergeCell ref="C81:D81"/>
    <mergeCell ref="A73:E73"/>
    <mergeCell ref="C77:D77"/>
    <mergeCell ref="A78:B78"/>
    <mergeCell ref="C78:D78"/>
    <mergeCell ref="A80:B80"/>
    <mergeCell ref="C80:D80"/>
    <mergeCell ref="A1:E1"/>
    <mergeCell ref="A2:E2"/>
    <mergeCell ref="D3:E3"/>
    <mergeCell ref="A77:B77"/>
    <mergeCell ref="A67:E68"/>
    <mergeCell ref="A69:E69"/>
    <mergeCell ref="A70:E70"/>
    <mergeCell ref="A71:E7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I7" sqref="I7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16384" width="9.140625" style="76"/>
  </cols>
  <sheetData>
    <row r="1" spans="1:19" s="48" customFormat="1" ht="35.25" customHeight="1" x14ac:dyDescent="0.3">
      <c r="A1" s="183" t="s">
        <v>174</v>
      </c>
      <c r="B1" s="183"/>
      <c r="C1" s="183"/>
      <c r="D1" s="183"/>
      <c r="E1" s="183"/>
      <c r="F1" s="183"/>
    </row>
    <row r="2" spans="1:19" s="48" customFormat="1" x14ac:dyDescent="0.25">
      <c r="A2" s="49"/>
      <c r="B2" s="49"/>
      <c r="C2" s="49"/>
      <c r="D2" s="49"/>
      <c r="E2" s="49"/>
      <c r="F2" s="49"/>
    </row>
    <row r="3" spans="1:19" s="48" customFormat="1" ht="19.5" customHeight="1" x14ac:dyDescent="0.25">
      <c r="A3" s="50" t="s">
        <v>175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48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48" customFormat="1" ht="36.75" customHeight="1" x14ac:dyDescent="0.25">
      <c r="A5" s="184" t="s">
        <v>110</v>
      </c>
      <c r="B5" s="184"/>
      <c r="C5" s="184"/>
      <c r="D5" s="184"/>
      <c r="E5" s="184"/>
      <c r="F5" s="184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98" t="s">
        <v>111</v>
      </c>
      <c r="B6" s="98">
        <v>3</v>
      </c>
      <c r="C6" s="98" t="s">
        <v>112</v>
      </c>
      <c r="D6" s="104">
        <v>1315.2</v>
      </c>
      <c r="E6" s="98" t="s">
        <v>113</v>
      </c>
      <c r="F6" s="100">
        <v>782.3</v>
      </c>
      <c r="G6" s="53"/>
      <c r="H6" s="55"/>
      <c r="I6" s="56"/>
      <c r="J6" s="57"/>
      <c r="K6" s="102"/>
      <c r="L6" s="59"/>
      <c r="M6" s="59"/>
      <c r="N6" s="59"/>
      <c r="O6" s="59"/>
      <c r="P6" s="60"/>
      <c r="Q6" s="185"/>
      <c r="R6" s="186"/>
      <c r="S6" s="61"/>
    </row>
    <row r="7" spans="1:19" s="64" customFormat="1" ht="32.25" customHeight="1" x14ac:dyDescent="0.25">
      <c r="A7" s="98" t="s">
        <v>114</v>
      </c>
      <c r="B7" s="98">
        <v>2</v>
      </c>
      <c r="C7" s="98" t="s">
        <v>115</v>
      </c>
      <c r="D7" s="104">
        <v>0</v>
      </c>
      <c r="E7" s="98" t="s">
        <v>116</v>
      </c>
      <c r="F7" s="100">
        <v>521.5</v>
      </c>
      <c r="G7" s="53"/>
      <c r="H7" s="55"/>
      <c r="I7" s="56"/>
      <c r="J7" s="57"/>
      <c r="K7" s="102"/>
      <c r="L7" s="59"/>
      <c r="M7" s="59"/>
      <c r="N7" s="59"/>
      <c r="O7" s="59"/>
      <c r="P7" s="60"/>
      <c r="Q7" s="185"/>
      <c r="R7" s="187"/>
      <c r="S7" s="63"/>
    </row>
    <row r="8" spans="1:19" s="64" customFormat="1" ht="33.75" customHeight="1" x14ac:dyDescent="0.25">
      <c r="A8" s="98" t="s">
        <v>117</v>
      </c>
      <c r="B8" s="98">
        <v>18</v>
      </c>
      <c r="C8" s="98" t="s">
        <v>118</v>
      </c>
      <c r="D8" s="100">
        <v>109.4</v>
      </c>
      <c r="E8" s="98" t="s">
        <v>119</v>
      </c>
      <c r="F8" s="100">
        <v>189.7</v>
      </c>
      <c r="G8" s="53"/>
      <c r="H8" s="55"/>
      <c r="I8" s="56"/>
      <c r="J8" s="57"/>
      <c r="K8" s="102"/>
      <c r="L8" s="59"/>
      <c r="M8" s="59"/>
      <c r="N8" s="59"/>
      <c r="O8" s="59"/>
      <c r="P8" s="60"/>
      <c r="Q8" s="185"/>
      <c r="R8" s="186"/>
      <c r="S8" s="63"/>
    </row>
    <row r="9" spans="1:19" s="64" customFormat="1" ht="33.75" customHeight="1" x14ac:dyDescent="0.25">
      <c r="A9" s="54"/>
      <c r="B9" s="57"/>
      <c r="C9" s="54"/>
      <c r="D9" s="65"/>
      <c r="E9" s="57"/>
      <c r="F9" s="66"/>
      <c r="G9" s="53"/>
      <c r="H9" s="55"/>
      <c r="I9" s="56"/>
      <c r="J9" s="57"/>
      <c r="K9" s="102"/>
      <c r="L9" s="59"/>
      <c r="M9" s="59"/>
      <c r="N9" s="59"/>
      <c r="O9" s="59"/>
      <c r="P9" s="53"/>
      <c r="Q9" s="102"/>
      <c r="R9" s="103"/>
      <c r="S9" s="53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01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1:19" s="70" customFormat="1" ht="30" customHeight="1" x14ac:dyDescent="0.25">
      <c r="A11" s="180" t="s">
        <v>120</v>
      </c>
      <c r="B11" s="181"/>
      <c r="C11" s="181"/>
      <c r="D11" s="181"/>
      <c r="E11" s="182"/>
      <c r="F11" s="71" t="s">
        <v>121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5" customFormat="1" ht="30" customHeight="1" x14ac:dyDescent="0.25">
      <c r="A12" s="173" t="s">
        <v>122</v>
      </c>
      <c r="B12" s="174"/>
      <c r="C12" s="174"/>
      <c r="D12" s="174"/>
      <c r="E12" s="175"/>
      <c r="F12" s="93">
        <v>33434.777999999991</v>
      </c>
      <c r="G12" s="94"/>
    </row>
    <row r="13" spans="1:19" s="95" customFormat="1" ht="30" customHeight="1" x14ac:dyDescent="0.25">
      <c r="A13" s="173" t="s">
        <v>123</v>
      </c>
      <c r="B13" s="174"/>
      <c r="C13" s="174"/>
      <c r="D13" s="174"/>
      <c r="E13" s="175"/>
      <c r="F13" s="93">
        <v>226338.88999999998</v>
      </c>
    </row>
    <row r="14" spans="1:19" s="95" customFormat="1" ht="30" customHeight="1" x14ac:dyDescent="0.25">
      <c r="A14" s="173" t="s">
        <v>124</v>
      </c>
      <c r="B14" s="174"/>
      <c r="C14" s="174"/>
      <c r="D14" s="174"/>
      <c r="E14" s="175"/>
      <c r="F14" s="96">
        <f>SUM(F15:F17)</f>
        <v>227147.01</v>
      </c>
    </row>
    <row r="15" spans="1:19" s="70" customFormat="1" ht="27" customHeight="1" x14ac:dyDescent="0.25">
      <c r="A15" s="177" t="s">
        <v>125</v>
      </c>
      <c r="B15" s="178"/>
      <c r="C15" s="178"/>
      <c r="D15" s="178"/>
      <c r="E15" s="179"/>
      <c r="F15" s="92">
        <f>207709.56+19098.97+338.48</f>
        <v>227147.01</v>
      </c>
    </row>
    <row r="16" spans="1:19" s="70" customFormat="1" ht="24.75" hidden="1" customHeight="1" x14ac:dyDescent="0.25">
      <c r="A16" s="177" t="s">
        <v>126</v>
      </c>
      <c r="B16" s="178"/>
      <c r="C16" s="178"/>
      <c r="D16" s="178"/>
      <c r="E16" s="179"/>
      <c r="F16" s="92"/>
    </row>
    <row r="17" spans="1:19" s="70" customFormat="1" ht="30" hidden="1" customHeight="1" x14ac:dyDescent="0.25">
      <c r="A17" s="177" t="s">
        <v>127</v>
      </c>
      <c r="B17" s="178"/>
      <c r="C17" s="178"/>
      <c r="D17" s="178"/>
      <c r="E17" s="179"/>
      <c r="F17" s="92"/>
    </row>
    <row r="18" spans="1:19" s="95" customFormat="1" ht="30" customHeight="1" x14ac:dyDescent="0.25">
      <c r="A18" s="173" t="s">
        <v>128</v>
      </c>
      <c r="B18" s="174"/>
      <c r="C18" s="174"/>
      <c r="D18" s="174"/>
      <c r="E18" s="175"/>
      <c r="F18" s="96">
        <f>SUM(F19:F21)</f>
        <v>226085.54</v>
      </c>
    </row>
    <row r="19" spans="1:19" s="70" customFormat="1" ht="27" customHeight="1" x14ac:dyDescent="0.25">
      <c r="A19" s="177" t="s">
        <v>125</v>
      </c>
      <c r="B19" s="178"/>
      <c r="C19" s="178"/>
      <c r="D19" s="178"/>
      <c r="E19" s="179"/>
      <c r="F19" s="92">
        <f>338.48+225747.06</f>
        <v>226085.54</v>
      </c>
    </row>
    <row r="20" spans="1:19" s="70" customFormat="1" ht="30" hidden="1" customHeight="1" x14ac:dyDescent="0.25">
      <c r="A20" s="177" t="s">
        <v>126</v>
      </c>
      <c r="B20" s="178"/>
      <c r="C20" s="178"/>
      <c r="D20" s="178"/>
      <c r="E20" s="179"/>
      <c r="F20" s="92"/>
    </row>
    <row r="21" spans="1:19" s="73" customFormat="1" ht="30" hidden="1" customHeight="1" x14ac:dyDescent="0.2">
      <c r="A21" s="177" t="s">
        <v>127</v>
      </c>
      <c r="B21" s="178"/>
      <c r="C21" s="178"/>
      <c r="D21" s="178"/>
      <c r="E21" s="179"/>
      <c r="F21" s="92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7" customFormat="1" ht="30" customHeight="1" x14ac:dyDescent="0.25">
      <c r="A22" s="173" t="s">
        <v>129</v>
      </c>
      <c r="B22" s="174"/>
      <c r="C22" s="174"/>
      <c r="D22" s="174"/>
      <c r="E22" s="175"/>
      <c r="F22" s="96">
        <f>F12+F18</f>
        <v>259520.318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</row>
    <row r="23" spans="1:19" s="97" customFormat="1" ht="30" customHeight="1" x14ac:dyDescent="0.25">
      <c r="A23" s="173" t="s">
        <v>130</v>
      </c>
      <c r="B23" s="174"/>
      <c r="C23" s="174"/>
      <c r="D23" s="174"/>
      <c r="E23" s="175"/>
      <c r="F23" s="96">
        <f>Лист3!E62</f>
        <v>160433.25099999999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</row>
    <row r="24" spans="1:19" s="97" customFormat="1" ht="30" customHeight="1" x14ac:dyDescent="0.25">
      <c r="A24" s="173" t="s">
        <v>131</v>
      </c>
      <c r="B24" s="174"/>
      <c r="C24" s="174"/>
      <c r="D24" s="174"/>
      <c r="E24" s="175"/>
      <c r="F24" s="96">
        <f>F22-F23</f>
        <v>99087.06700000001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</row>
    <row r="25" spans="1:19" s="97" customFormat="1" ht="30" customHeight="1" x14ac:dyDescent="0.25">
      <c r="A25" s="173" t="s">
        <v>132</v>
      </c>
      <c r="B25" s="174"/>
      <c r="C25" s="174"/>
      <c r="D25" s="174"/>
      <c r="E25" s="175"/>
      <c r="F25" s="93">
        <f>F13+F14-F18</f>
        <v>227400.36000000002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72" t="s">
        <v>133</v>
      </c>
      <c r="B27" s="172"/>
      <c r="C27" s="172"/>
      <c r="D27" s="172"/>
    </row>
    <row r="28" spans="1:19" s="48" customFormat="1" ht="21.75" customHeight="1" x14ac:dyDescent="0.25">
      <c r="A28" s="176" t="s">
        <v>134</v>
      </c>
      <c r="B28" s="176"/>
      <c r="C28" s="176"/>
      <c r="D28" s="176"/>
    </row>
    <row r="29" spans="1:19" s="48" customFormat="1" ht="22.5" customHeight="1" x14ac:dyDescent="0.25">
      <c r="A29" s="172" t="s">
        <v>42</v>
      </c>
      <c r="B29" s="172"/>
      <c r="C29" s="172"/>
      <c r="D29" s="172"/>
    </row>
    <row r="30" spans="1:19" s="48" customFormat="1" ht="22.5" customHeight="1" x14ac:dyDescent="0.25">
      <c r="A30" s="172" t="s">
        <v>43</v>
      </c>
      <c r="B30" s="172"/>
      <c r="C30" s="172"/>
      <c r="D30" s="49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view="pageBreakPreview" topLeftCell="A34" zoomScale="60" zoomScaleNormal="100" workbookViewId="0">
      <selection activeCell="A60" sqref="A60:XFD61"/>
    </sheetView>
  </sheetViews>
  <sheetFormatPr defaultRowHeight="15" x14ac:dyDescent="0.25"/>
  <cols>
    <col min="1" max="1" width="46.7109375" style="114" customWidth="1"/>
    <col min="2" max="2" width="13.85546875" style="77" customWidth="1"/>
    <col min="3" max="3" width="19.140625" style="77" customWidth="1"/>
    <col min="4" max="4" width="17.5703125" style="77" customWidth="1"/>
    <col min="5" max="5" width="14.7109375" style="77" customWidth="1"/>
    <col min="6" max="255" width="9.140625" style="77"/>
    <col min="256" max="256" width="8.7109375" style="77" customWidth="1"/>
    <col min="257" max="257" width="31.5703125" style="77" customWidth="1"/>
    <col min="258" max="258" width="13.85546875" style="77" customWidth="1"/>
    <col min="259" max="259" width="19.140625" style="77" customWidth="1"/>
    <col min="260" max="260" width="17.5703125" style="77" customWidth="1"/>
    <col min="261" max="261" width="14.7109375" style="77" customWidth="1"/>
    <col min="262" max="511" width="9.140625" style="77"/>
    <col min="512" max="512" width="8.7109375" style="77" customWidth="1"/>
    <col min="513" max="513" width="31.5703125" style="77" customWidth="1"/>
    <col min="514" max="514" width="13.85546875" style="77" customWidth="1"/>
    <col min="515" max="515" width="19.140625" style="77" customWidth="1"/>
    <col min="516" max="516" width="17.5703125" style="77" customWidth="1"/>
    <col min="517" max="517" width="14.7109375" style="77" customWidth="1"/>
    <col min="518" max="767" width="9.140625" style="77"/>
    <col min="768" max="768" width="8.7109375" style="77" customWidth="1"/>
    <col min="769" max="769" width="31.5703125" style="77" customWidth="1"/>
    <col min="770" max="770" width="13.85546875" style="77" customWidth="1"/>
    <col min="771" max="771" width="19.140625" style="77" customWidth="1"/>
    <col min="772" max="772" width="17.5703125" style="77" customWidth="1"/>
    <col min="773" max="773" width="14.7109375" style="77" customWidth="1"/>
    <col min="774" max="1023" width="9.140625" style="77"/>
    <col min="1024" max="1024" width="8.7109375" style="77" customWidth="1"/>
    <col min="1025" max="1025" width="31.5703125" style="77" customWidth="1"/>
    <col min="1026" max="1026" width="13.85546875" style="77" customWidth="1"/>
    <col min="1027" max="1027" width="19.140625" style="77" customWidth="1"/>
    <col min="1028" max="1028" width="17.5703125" style="77" customWidth="1"/>
    <col min="1029" max="1029" width="14.7109375" style="77" customWidth="1"/>
    <col min="1030" max="1279" width="9.140625" style="77"/>
    <col min="1280" max="1280" width="8.7109375" style="77" customWidth="1"/>
    <col min="1281" max="1281" width="31.5703125" style="77" customWidth="1"/>
    <col min="1282" max="1282" width="13.85546875" style="77" customWidth="1"/>
    <col min="1283" max="1283" width="19.140625" style="77" customWidth="1"/>
    <col min="1284" max="1284" width="17.5703125" style="77" customWidth="1"/>
    <col min="1285" max="1285" width="14.7109375" style="77" customWidth="1"/>
    <col min="1286" max="1535" width="9.140625" style="77"/>
    <col min="1536" max="1536" width="8.7109375" style="77" customWidth="1"/>
    <col min="1537" max="1537" width="31.5703125" style="77" customWidth="1"/>
    <col min="1538" max="1538" width="13.85546875" style="77" customWidth="1"/>
    <col min="1539" max="1539" width="19.140625" style="77" customWidth="1"/>
    <col min="1540" max="1540" width="17.5703125" style="77" customWidth="1"/>
    <col min="1541" max="1541" width="14.7109375" style="77" customWidth="1"/>
    <col min="1542" max="1791" width="9.140625" style="77"/>
    <col min="1792" max="1792" width="8.7109375" style="77" customWidth="1"/>
    <col min="1793" max="1793" width="31.5703125" style="77" customWidth="1"/>
    <col min="1794" max="1794" width="13.85546875" style="77" customWidth="1"/>
    <col min="1795" max="1795" width="19.140625" style="77" customWidth="1"/>
    <col min="1796" max="1796" width="17.5703125" style="77" customWidth="1"/>
    <col min="1797" max="1797" width="14.7109375" style="77" customWidth="1"/>
    <col min="1798" max="2047" width="9.140625" style="77"/>
    <col min="2048" max="2048" width="8.7109375" style="77" customWidth="1"/>
    <col min="2049" max="2049" width="31.5703125" style="77" customWidth="1"/>
    <col min="2050" max="2050" width="13.85546875" style="77" customWidth="1"/>
    <col min="2051" max="2051" width="19.140625" style="77" customWidth="1"/>
    <col min="2052" max="2052" width="17.5703125" style="77" customWidth="1"/>
    <col min="2053" max="2053" width="14.7109375" style="77" customWidth="1"/>
    <col min="2054" max="2303" width="9.140625" style="77"/>
    <col min="2304" max="2304" width="8.7109375" style="77" customWidth="1"/>
    <col min="2305" max="2305" width="31.5703125" style="77" customWidth="1"/>
    <col min="2306" max="2306" width="13.85546875" style="77" customWidth="1"/>
    <col min="2307" max="2307" width="19.140625" style="77" customWidth="1"/>
    <col min="2308" max="2308" width="17.5703125" style="77" customWidth="1"/>
    <col min="2309" max="2309" width="14.7109375" style="77" customWidth="1"/>
    <col min="2310" max="2559" width="9.140625" style="77"/>
    <col min="2560" max="2560" width="8.7109375" style="77" customWidth="1"/>
    <col min="2561" max="2561" width="31.5703125" style="77" customWidth="1"/>
    <col min="2562" max="2562" width="13.85546875" style="77" customWidth="1"/>
    <col min="2563" max="2563" width="19.140625" style="77" customWidth="1"/>
    <col min="2564" max="2564" width="17.5703125" style="77" customWidth="1"/>
    <col min="2565" max="2565" width="14.7109375" style="77" customWidth="1"/>
    <col min="2566" max="2815" width="9.140625" style="77"/>
    <col min="2816" max="2816" width="8.7109375" style="77" customWidth="1"/>
    <col min="2817" max="2817" width="31.5703125" style="77" customWidth="1"/>
    <col min="2818" max="2818" width="13.85546875" style="77" customWidth="1"/>
    <col min="2819" max="2819" width="19.140625" style="77" customWidth="1"/>
    <col min="2820" max="2820" width="17.5703125" style="77" customWidth="1"/>
    <col min="2821" max="2821" width="14.7109375" style="77" customWidth="1"/>
    <col min="2822" max="3071" width="9.140625" style="77"/>
    <col min="3072" max="3072" width="8.7109375" style="77" customWidth="1"/>
    <col min="3073" max="3073" width="31.5703125" style="77" customWidth="1"/>
    <col min="3074" max="3074" width="13.85546875" style="77" customWidth="1"/>
    <col min="3075" max="3075" width="19.140625" style="77" customWidth="1"/>
    <col min="3076" max="3076" width="17.5703125" style="77" customWidth="1"/>
    <col min="3077" max="3077" width="14.7109375" style="77" customWidth="1"/>
    <col min="3078" max="3327" width="9.140625" style="77"/>
    <col min="3328" max="3328" width="8.7109375" style="77" customWidth="1"/>
    <col min="3329" max="3329" width="31.5703125" style="77" customWidth="1"/>
    <col min="3330" max="3330" width="13.85546875" style="77" customWidth="1"/>
    <col min="3331" max="3331" width="19.140625" style="77" customWidth="1"/>
    <col min="3332" max="3332" width="17.5703125" style="77" customWidth="1"/>
    <col min="3333" max="3333" width="14.7109375" style="77" customWidth="1"/>
    <col min="3334" max="3583" width="9.140625" style="77"/>
    <col min="3584" max="3584" width="8.7109375" style="77" customWidth="1"/>
    <col min="3585" max="3585" width="31.5703125" style="77" customWidth="1"/>
    <col min="3586" max="3586" width="13.85546875" style="77" customWidth="1"/>
    <col min="3587" max="3587" width="19.140625" style="77" customWidth="1"/>
    <col min="3588" max="3588" width="17.5703125" style="77" customWidth="1"/>
    <col min="3589" max="3589" width="14.7109375" style="77" customWidth="1"/>
    <col min="3590" max="3839" width="9.140625" style="77"/>
    <col min="3840" max="3840" width="8.7109375" style="77" customWidth="1"/>
    <col min="3841" max="3841" width="31.5703125" style="77" customWidth="1"/>
    <col min="3842" max="3842" width="13.85546875" style="77" customWidth="1"/>
    <col min="3843" max="3843" width="19.140625" style="77" customWidth="1"/>
    <col min="3844" max="3844" width="17.5703125" style="77" customWidth="1"/>
    <col min="3845" max="3845" width="14.7109375" style="77" customWidth="1"/>
    <col min="3846" max="4095" width="9.140625" style="77"/>
    <col min="4096" max="4096" width="8.7109375" style="77" customWidth="1"/>
    <col min="4097" max="4097" width="31.5703125" style="77" customWidth="1"/>
    <col min="4098" max="4098" width="13.85546875" style="77" customWidth="1"/>
    <col min="4099" max="4099" width="19.140625" style="77" customWidth="1"/>
    <col min="4100" max="4100" width="17.5703125" style="77" customWidth="1"/>
    <col min="4101" max="4101" width="14.7109375" style="77" customWidth="1"/>
    <col min="4102" max="4351" width="9.140625" style="77"/>
    <col min="4352" max="4352" width="8.7109375" style="77" customWidth="1"/>
    <col min="4353" max="4353" width="31.5703125" style="77" customWidth="1"/>
    <col min="4354" max="4354" width="13.85546875" style="77" customWidth="1"/>
    <col min="4355" max="4355" width="19.140625" style="77" customWidth="1"/>
    <col min="4356" max="4356" width="17.5703125" style="77" customWidth="1"/>
    <col min="4357" max="4357" width="14.7109375" style="77" customWidth="1"/>
    <col min="4358" max="4607" width="9.140625" style="77"/>
    <col min="4608" max="4608" width="8.7109375" style="77" customWidth="1"/>
    <col min="4609" max="4609" width="31.5703125" style="77" customWidth="1"/>
    <col min="4610" max="4610" width="13.85546875" style="77" customWidth="1"/>
    <col min="4611" max="4611" width="19.140625" style="77" customWidth="1"/>
    <col min="4612" max="4612" width="17.5703125" style="77" customWidth="1"/>
    <col min="4613" max="4613" width="14.7109375" style="77" customWidth="1"/>
    <col min="4614" max="4863" width="9.140625" style="77"/>
    <col min="4864" max="4864" width="8.7109375" style="77" customWidth="1"/>
    <col min="4865" max="4865" width="31.5703125" style="77" customWidth="1"/>
    <col min="4866" max="4866" width="13.85546875" style="77" customWidth="1"/>
    <col min="4867" max="4867" width="19.140625" style="77" customWidth="1"/>
    <col min="4868" max="4868" width="17.5703125" style="77" customWidth="1"/>
    <col min="4869" max="4869" width="14.7109375" style="77" customWidth="1"/>
    <col min="4870" max="5119" width="9.140625" style="77"/>
    <col min="5120" max="5120" width="8.7109375" style="77" customWidth="1"/>
    <col min="5121" max="5121" width="31.5703125" style="77" customWidth="1"/>
    <col min="5122" max="5122" width="13.85546875" style="77" customWidth="1"/>
    <col min="5123" max="5123" width="19.140625" style="77" customWidth="1"/>
    <col min="5124" max="5124" width="17.5703125" style="77" customWidth="1"/>
    <col min="5125" max="5125" width="14.7109375" style="77" customWidth="1"/>
    <col min="5126" max="5375" width="9.140625" style="77"/>
    <col min="5376" max="5376" width="8.7109375" style="77" customWidth="1"/>
    <col min="5377" max="5377" width="31.5703125" style="77" customWidth="1"/>
    <col min="5378" max="5378" width="13.85546875" style="77" customWidth="1"/>
    <col min="5379" max="5379" width="19.140625" style="77" customWidth="1"/>
    <col min="5380" max="5380" width="17.5703125" style="77" customWidth="1"/>
    <col min="5381" max="5381" width="14.7109375" style="77" customWidth="1"/>
    <col min="5382" max="5631" width="9.140625" style="77"/>
    <col min="5632" max="5632" width="8.7109375" style="77" customWidth="1"/>
    <col min="5633" max="5633" width="31.5703125" style="77" customWidth="1"/>
    <col min="5634" max="5634" width="13.85546875" style="77" customWidth="1"/>
    <col min="5635" max="5635" width="19.140625" style="77" customWidth="1"/>
    <col min="5636" max="5636" width="17.5703125" style="77" customWidth="1"/>
    <col min="5637" max="5637" width="14.7109375" style="77" customWidth="1"/>
    <col min="5638" max="5887" width="9.140625" style="77"/>
    <col min="5888" max="5888" width="8.7109375" style="77" customWidth="1"/>
    <col min="5889" max="5889" width="31.5703125" style="77" customWidth="1"/>
    <col min="5890" max="5890" width="13.85546875" style="77" customWidth="1"/>
    <col min="5891" max="5891" width="19.140625" style="77" customWidth="1"/>
    <col min="5892" max="5892" width="17.5703125" style="77" customWidth="1"/>
    <col min="5893" max="5893" width="14.7109375" style="77" customWidth="1"/>
    <col min="5894" max="6143" width="9.140625" style="77"/>
    <col min="6144" max="6144" width="8.7109375" style="77" customWidth="1"/>
    <col min="6145" max="6145" width="31.5703125" style="77" customWidth="1"/>
    <col min="6146" max="6146" width="13.85546875" style="77" customWidth="1"/>
    <col min="6147" max="6147" width="19.140625" style="77" customWidth="1"/>
    <col min="6148" max="6148" width="17.5703125" style="77" customWidth="1"/>
    <col min="6149" max="6149" width="14.7109375" style="77" customWidth="1"/>
    <col min="6150" max="6399" width="9.140625" style="77"/>
    <col min="6400" max="6400" width="8.7109375" style="77" customWidth="1"/>
    <col min="6401" max="6401" width="31.5703125" style="77" customWidth="1"/>
    <col min="6402" max="6402" width="13.85546875" style="77" customWidth="1"/>
    <col min="6403" max="6403" width="19.140625" style="77" customWidth="1"/>
    <col min="6404" max="6404" width="17.5703125" style="77" customWidth="1"/>
    <col min="6405" max="6405" width="14.7109375" style="77" customWidth="1"/>
    <col min="6406" max="6655" width="9.140625" style="77"/>
    <col min="6656" max="6656" width="8.7109375" style="77" customWidth="1"/>
    <col min="6657" max="6657" width="31.5703125" style="77" customWidth="1"/>
    <col min="6658" max="6658" width="13.85546875" style="77" customWidth="1"/>
    <col min="6659" max="6659" width="19.140625" style="77" customWidth="1"/>
    <col min="6660" max="6660" width="17.5703125" style="77" customWidth="1"/>
    <col min="6661" max="6661" width="14.7109375" style="77" customWidth="1"/>
    <col min="6662" max="6911" width="9.140625" style="77"/>
    <col min="6912" max="6912" width="8.7109375" style="77" customWidth="1"/>
    <col min="6913" max="6913" width="31.5703125" style="77" customWidth="1"/>
    <col min="6914" max="6914" width="13.85546875" style="77" customWidth="1"/>
    <col min="6915" max="6915" width="19.140625" style="77" customWidth="1"/>
    <col min="6916" max="6916" width="17.5703125" style="77" customWidth="1"/>
    <col min="6917" max="6917" width="14.7109375" style="77" customWidth="1"/>
    <col min="6918" max="7167" width="9.140625" style="77"/>
    <col min="7168" max="7168" width="8.7109375" style="77" customWidth="1"/>
    <col min="7169" max="7169" width="31.5703125" style="77" customWidth="1"/>
    <col min="7170" max="7170" width="13.85546875" style="77" customWidth="1"/>
    <col min="7171" max="7171" width="19.140625" style="77" customWidth="1"/>
    <col min="7172" max="7172" width="17.5703125" style="77" customWidth="1"/>
    <col min="7173" max="7173" width="14.7109375" style="77" customWidth="1"/>
    <col min="7174" max="7423" width="9.140625" style="77"/>
    <col min="7424" max="7424" width="8.7109375" style="77" customWidth="1"/>
    <col min="7425" max="7425" width="31.5703125" style="77" customWidth="1"/>
    <col min="7426" max="7426" width="13.85546875" style="77" customWidth="1"/>
    <col min="7427" max="7427" width="19.140625" style="77" customWidth="1"/>
    <col min="7428" max="7428" width="17.5703125" style="77" customWidth="1"/>
    <col min="7429" max="7429" width="14.7109375" style="77" customWidth="1"/>
    <col min="7430" max="7679" width="9.140625" style="77"/>
    <col min="7680" max="7680" width="8.7109375" style="77" customWidth="1"/>
    <col min="7681" max="7681" width="31.5703125" style="77" customWidth="1"/>
    <col min="7682" max="7682" width="13.85546875" style="77" customWidth="1"/>
    <col min="7683" max="7683" width="19.140625" style="77" customWidth="1"/>
    <col min="7684" max="7684" width="17.5703125" style="77" customWidth="1"/>
    <col min="7685" max="7685" width="14.7109375" style="77" customWidth="1"/>
    <col min="7686" max="7935" width="9.140625" style="77"/>
    <col min="7936" max="7936" width="8.7109375" style="77" customWidth="1"/>
    <col min="7937" max="7937" width="31.5703125" style="77" customWidth="1"/>
    <col min="7938" max="7938" width="13.85546875" style="77" customWidth="1"/>
    <col min="7939" max="7939" width="19.140625" style="77" customWidth="1"/>
    <col min="7940" max="7940" width="17.5703125" style="77" customWidth="1"/>
    <col min="7941" max="7941" width="14.7109375" style="77" customWidth="1"/>
    <col min="7942" max="8191" width="9.140625" style="77"/>
    <col min="8192" max="8192" width="8.7109375" style="77" customWidth="1"/>
    <col min="8193" max="8193" width="31.5703125" style="77" customWidth="1"/>
    <col min="8194" max="8194" width="13.85546875" style="77" customWidth="1"/>
    <col min="8195" max="8195" width="19.140625" style="77" customWidth="1"/>
    <col min="8196" max="8196" width="17.5703125" style="77" customWidth="1"/>
    <col min="8197" max="8197" width="14.7109375" style="77" customWidth="1"/>
    <col min="8198" max="8447" width="9.140625" style="77"/>
    <col min="8448" max="8448" width="8.7109375" style="77" customWidth="1"/>
    <col min="8449" max="8449" width="31.5703125" style="77" customWidth="1"/>
    <col min="8450" max="8450" width="13.85546875" style="77" customWidth="1"/>
    <col min="8451" max="8451" width="19.140625" style="77" customWidth="1"/>
    <col min="8452" max="8452" width="17.5703125" style="77" customWidth="1"/>
    <col min="8453" max="8453" width="14.7109375" style="77" customWidth="1"/>
    <col min="8454" max="8703" width="9.140625" style="77"/>
    <col min="8704" max="8704" width="8.7109375" style="77" customWidth="1"/>
    <col min="8705" max="8705" width="31.5703125" style="77" customWidth="1"/>
    <col min="8706" max="8706" width="13.85546875" style="77" customWidth="1"/>
    <col min="8707" max="8707" width="19.140625" style="77" customWidth="1"/>
    <col min="8708" max="8708" width="17.5703125" style="77" customWidth="1"/>
    <col min="8709" max="8709" width="14.7109375" style="77" customWidth="1"/>
    <col min="8710" max="8959" width="9.140625" style="77"/>
    <col min="8960" max="8960" width="8.7109375" style="77" customWidth="1"/>
    <col min="8961" max="8961" width="31.5703125" style="77" customWidth="1"/>
    <col min="8962" max="8962" width="13.85546875" style="77" customWidth="1"/>
    <col min="8963" max="8963" width="19.140625" style="77" customWidth="1"/>
    <col min="8964" max="8964" width="17.5703125" style="77" customWidth="1"/>
    <col min="8965" max="8965" width="14.7109375" style="77" customWidth="1"/>
    <col min="8966" max="9215" width="9.140625" style="77"/>
    <col min="9216" max="9216" width="8.7109375" style="77" customWidth="1"/>
    <col min="9217" max="9217" width="31.5703125" style="77" customWidth="1"/>
    <col min="9218" max="9218" width="13.85546875" style="77" customWidth="1"/>
    <col min="9219" max="9219" width="19.140625" style="77" customWidth="1"/>
    <col min="9220" max="9220" width="17.5703125" style="77" customWidth="1"/>
    <col min="9221" max="9221" width="14.7109375" style="77" customWidth="1"/>
    <col min="9222" max="9471" width="9.140625" style="77"/>
    <col min="9472" max="9472" width="8.7109375" style="77" customWidth="1"/>
    <col min="9473" max="9473" width="31.5703125" style="77" customWidth="1"/>
    <col min="9474" max="9474" width="13.85546875" style="77" customWidth="1"/>
    <col min="9475" max="9475" width="19.140625" style="77" customWidth="1"/>
    <col min="9476" max="9476" width="17.5703125" style="77" customWidth="1"/>
    <col min="9477" max="9477" width="14.7109375" style="77" customWidth="1"/>
    <col min="9478" max="9727" width="9.140625" style="77"/>
    <col min="9728" max="9728" width="8.7109375" style="77" customWidth="1"/>
    <col min="9729" max="9729" width="31.5703125" style="77" customWidth="1"/>
    <col min="9730" max="9730" width="13.85546875" style="77" customWidth="1"/>
    <col min="9731" max="9731" width="19.140625" style="77" customWidth="1"/>
    <col min="9732" max="9732" width="17.5703125" style="77" customWidth="1"/>
    <col min="9733" max="9733" width="14.7109375" style="77" customWidth="1"/>
    <col min="9734" max="9983" width="9.140625" style="77"/>
    <col min="9984" max="9984" width="8.7109375" style="77" customWidth="1"/>
    <col min="9985" max="9985" width="31.5703125" style="77" customWidth="1"/>
    <col min="9986" max="9986" width="13.85546875" style="77" customWidth="1"/>
    <col min="9987" max="9987" width="19.140625" style="77" customWidth="1"/>
    <col min="9988" max="9988" width="17.5703125" style="77" customWidth="1"/>
    <col min="9989" max="9989" width="14.7109375" style="77" customWidth="1"/>
    <col min="9990" max="10239" width="9.140625" style="77"/>
    <col min="10240" max="10240" width="8.7109375" style="77" customWidth="1"/>
    <col min="10241" max="10241" width="31.5703125" style="77" customWidth="1"/>
    <col min="10242" max="10242" width="13.85546875" style="77" customWidth="1"/>
    <col min="10243" max="10243" width="19.140625" style="77" customWidth="1"/>
    <col min="10244" max="10244" width="17.5703125" style="77" customWidth="1"/>
    <col min="10245" max="10245" width="14.7109375" style="77" customWidth="1"/>
    <col min="10246" max="10495" width="9.140625" style="77"/>
    <col min="10496" max="10496" width="8.7109375" style="77" customWidth="1"/>
    <col min="10497" max="10497" width="31.5703125" style="77" customWidth="1"/>
    <col min="10498" max="10498" width="13.85546875" style="77" customWidth="1"/>
    <col min="10499" max="10499" width="19.140625" style="77" customWidth="1"/>
    <col min="10500" max="10500" width="17.5703125" style="77" customWidth="1"/>
    <col min="10501" max="10501" width="14.7109375" style="77" customWidth="1"/>
    <col min="10502" max="10751" width="9.140625" style="77"/>
    <col min="10752" max="10752" width="8.7109375" style="77" customWidth="1"/>
    <col min="10753" max="10753" width="31.5703125" style="77" customWidth="1"/>
    <col min="10754" max="10754" width="13.85546875" style="77" customWidth="1"/>
    <col min="10755" max="10755" width="19.140625" style="77" customWidth="1"/>
    <col min="10756" max="10756" width="17.5703125" style="77" customWidth="1"/>
    <col min="10757" max="10757" width="14.7109375" style="77" customWidth="1"/>
    <col min="10758" max="11007" width="9.140625" style="77"/>
    <col min="11008" max="11008" width="8.7109375" style="77" customWidth="1"/>
    <col min="11009" max="11009" width="31.5703125" style="77" customWidth="1"/>
    <col min="11010" max="11010" width="13.85546875" style="77" customWidth="1"/>
    <col min="11011" max="11011" width="19.140625" style="77" customWidth="1"/>
    <col min="11012" max="11012" width="17.5703125" style="77" customWidth="1"/>
    <col min="11013" max="11013" width="14.7109375" style="77" customWidth="1"/>
    <col min="11014" max="11263" width="9.140625" style="77"/>
    <col min="11264" max="11264" width="8.7109375" style="77" customWidth="1"/>
    <col min="11265" max="11265" width="31.5703125" style="77" customWidth="1"/>
    <col min="11266" max="11266" width="13.85546875" style="77" customWidth="1"/>
    <col min="11267" max="11267" width="19.140625" style="77" customWidth="1"/>
    <col min="11268" max="11268" width="17.5703125" style="77" customWidth="1"/>
    <col min="11269" max="11269" width="14.7109375" style="77" customWidth="1"/>
    <col min="11270" max="11519" width="9.140625" style="77"/>
    <col min="11520" max="11520" width="8.7109375" style="77" customWidth="1"/>
    <col min="11521" max="11521" width="31.5703125" style="77" customWidth="1"/>
    <col min="11522" max="11522" width="13.85546875" style="77" customWidth="1"/>
    <col min="11523" max="11523" width="19.140625" style="77" customWidth="1"/>
    <col min="11524" max="11524" width="17.5703125" style="77" customWidth="1"/>
    <col min="11525" max="11525" width="14.7109375" style="77" customWidth="1"/>
    <col min="11526" max="11775" width="9.140625" style="77"/>
    <col min="11776" max="11776" width="8.7109375" style="77" customWidth="1"/>
    <col min="11777" max="11777" width="31.5703125" style="77" customWidth="1"/>
    <col min="11778" max="11778" width="13.85546875" style="77" customWidth="1"/>
    <col min="11779" max="11779" width="19.140625" style="77" customWidth="1"/>
    <col min="11780" max="11780" width="17.5703125" style="77" customWidth="1"/>
    <col min="11781" max="11781" width="14.7109375" style="77" customWidth="1"/>
    <col min="11782" max="12031" width="9.140625" style="77"/>
    <col min="12032" max="12032" width="8.7109375" style="77" customWidth="1"/>
    <col min="12033" max="12033" width="31.5703125" style="77" customWidth="1"/>
    <col min="12034" max="12034" width="13.85546875" style="77" customWidth="1"/>
    <col min="12035" max="12035" width="19.140625" style="77" customWidth="1"/>
    <col min="12036" max="12036" width="17.5703125" style="77" customWidth="1"/>
    <col min="12037" max="12037" width="14.7109375" style="77" customWidth="1"/>
    <col min="12038" max="12287" width="9.140625" style="77"/>
    <col min="12288" max="12288" width="8.7109375" style="77" customWidth="1"/>
    <col min="12289" max="12289" width="31.5703125" style="77" customWidth="1"/>
    <col min="12290" max="12290" width="13.85546875" style="77" customWidth="1"/>
    <col min="12291" max="12291" width="19.140625" style="77" customWidth="1"/>
    <col min="12292" max="12292" width="17.5703125" style="77" customWidth="1"/>
    <col min="12293" max="12293" width="14.7109375" style="77" customWidth="1"/>
    <col min="12294" max="12543" width="9.140625" style="77"/>
    <col min="12544" max="12544" width="8.7109375" style="77" customWidth="1"/>
    <col min="12545" max="12545" width="31.5703125" style="77" customWidth="1"/>
    <col min="12546" max="12546" width="13.85546875" style="77" customWidth="1"/>
    <col min="12547" max="12547" width="19.140625" style="77" customWidth="1"/>
    <col min="12548" max="12548" width="17.5703125" style="77" customWidth="1"/>
    <col min="12549" max="12549" width="14.7109375" style="77" customWidth="1"/>
    <col min="12550" max="12799" width="9.140625" style="77"/>
    <col min="12800" max="12800" width="8.7109375" style="77" customWidth="1"/>
    <col min="12801" max="12801" width="31.5703125" style="77" customWidth="1"/>
    <col min="12802" max="12802" width="13.85546875" style="77" customWidth="1"/>
    <col min="12803" max="12803" width="19.140625" style="77" customWidth="1"/>
    <col min="12804" max="12804" width="17.5703125" style="77" customWidth="1"/>
    <col min="12805" max="12805" width="14.7109375" style="77" customWidth="1"/>
    <col min="12806" max="13055" width="9.140625" style="77"/>
    <col min="13056" max="13056" width="8.7109375" style="77" customWidth="1"/>
    <col min="13057" max="13057" width="31.5703125" style="77" customWidth="1"/>
    <col min="13058" max="13058" width="13.85546875" style="77" customWidth="1"/>
    <col min="13059" max="13059" width="19.140625" style="77" customWidth="1"/>
    <col min="13060" max="13060" width="17.5703125" style="77" customWidth="1"/>
    <col min="13061" max="13061" width="14.7109375" style="77" customWidth="1"/>
    <col min="13062" max="13311" width="9.140625" style="77"/>
    <col min="13312" max="13312" width="8.7109375" style="77" customWidth="1"/>
    <col min="13313" max="13313" width="31.5703125" style="77" customWidth="1"/>
    <col min="13314" max="13314" width="13.85546875" style="77" customWidth="1"/>
    <col min="13315" max="13315" width="19.140625" style="77" customWidth="1"/>
    <col min="13316" max="13316" width="17.5703125" style="77" customWidth="1"/>
    <col min="13317" max="13317" width="14.7109375" style="77" customWidth="1"/>
    <col min="13318" max="13567" width="9.140625" style="77"/>
    <col min="13568" max="13568" width="8.7109375" style="77" customWidth="1"/>
    <col min="13569" max="13569" width="31.5703125" style="77" customWidth="1"/>
    <col min="13570" max="13570" width="13.85546875" style="77" customWidth="1"/>
    <col min="13571" max="13571" width="19.140625" style="77" customWidth="1"/>
    <col min="13572" max="13572" width="17.5703125" style="77" customWidth="1"/>
    <col min="13573" max="13573" width="14.7109375" style="77" customWidth="1"/>
    <col min="13574" max="13823" width="9.140625" style="77"/>
    <col min="13824" max="13824" width="8.7109375" style="77" customWidth="1"/>
    <col min="13825" max="13825" width="31.5703125" style="77" customWidth="1"/>
    <col min="13826" max="13826" width="13.85546875" style="77" customWidth="1"/>
    <col min="13827" max="13827" width="19.140625" style="77" customWidth="1"/>
    <col min="13828" max="13828" width="17.5703125" style="77" customWidth="1"/>
    <col min="13829" max="13829" width="14.7109375" style="77" customWidth="1"/>
    <col min="13830" max="14079" width="9.140625" style="77"/>
    <col min="14080" max="14080" width="8.7109375" style="77" customWidth="1"/>
    <col min="14081" max="14081" width="31.5703125" style="77" customWidth="1"/>
    <col min="14082" max="14082" width="13.85546875" style="77" customWidth="1"/>
    <col min="14083" max="14083" width="19.140625" style="77" customWidth="1"/>
    <col min="14084" max="14084" width="17.5703125" style="77" customWidth="1"/>
    <col min="14085" max="14085" width="14.7109375" style="77" customWidth="1"/>
    <col min="14086" max="14335" width="9.140625" style="77"/>
    <col min="14336" max="14336" width="8.7109375" style="77" customWidth="1"/>
    <col min="14337" max="14337" width="31.5703125" style="77" customWidth="1"/>
    <col min="14338" max="14338" width="13.85546875" style="77" customWidth="1"/>
    <col min="14339" max="14339" width="19.140625" style="77" customWidth="1"/>
    <col min="14340" max="14340" width="17.5703125" style="77" customWidth="1"/>
    <col min="14341" max="14341" width="14.7109375" style="77" customWidth="1"/>
    <col min="14342" max="14591" width="9.140625" style="77"/>
    <col min="14592" max="14592" width="8.7109375" style="77" customWidth="1"/>
    <col min="14593" max="14593" width="31.5703125" style="77" customWidth="1"/>
    <col min="14594" max="14594" width="13.85546875" style="77" customWidth="1"/>
    <col min="14595" max="14595" width="19.140625" style="77" customWidth="1"/>
    <col min="14596" max="14596" width="17.5703125" style="77" customWidth="1"/>
    <col min="14597" max="14597" width="14.7109375" style="77" customWidth="1"/>
    <col min="14598" max="14847" width="9.140625" style="77"/>
    <col min="14848" max="14848" width="8.7109375" style="77" customWidth="1"/>
    <col min="14849" max="14849" width="31.5703125" style="77" customWidth="1"/>
    <col min="14850" max="14850" width="13.85546875" style="77" customWidth="1"/>
    <col min="14851" max="14851" width="19.140625" style="77" customWidth="1"/>
    <col min="14852" max="14852" width="17.5703125" style="77" customWidth="1"/>
    <col min="14853" max="14853" width="14.7109375" style="77" customWidth="1"/>
    <col min="14854" max="15103" width="9.140625" style="77"/>
    <col min="15104" max="15104" width="8.7109375" style="77" customWidth="1"/>
    <col min="15105" max="15105" width="31.5703125" style="77" customWidth="1"/>
    <col min="15106" max="15106" width="13.85546875" style="77" customWidth="1"/>
    <col min="15107" max="15107" width="19.140625" style="77" customWidth="1"/>
    <col min="15108" max="15108" width="17.5703125" style="77" customWidth="1"/>
    <col min="15109" max="15109" width="14.7109375" style="77" customWidth="1"/>
    <col min="15110" max="15359" width="9.140625" style="77"/>
    <col min="15360" max="15360" width="8.7109375" style="77" customWidth="1"/>
    <col min="15361" max="15361" width="31.5703125" style="77" customWidth="1"/>
    <col min="15362" max="15362" width="13.85546875" style="77" customWidth="1"/>
    <col min="15363" max="15363" width="19.140625" style="77" customWidth="1"/>
    <col min="15364" max="15364" width="17.5703125" style="77" customWidth="1"/>
    <col min="15365" max="15365" width="14.7109375" style="77" customWidth="1"/>
    <col min="15366" max="15615" width="9.140625" style="77"/>
    <col min="15616" max="15616" width="8.7109375" style="77" customWidth="1"/>
    <col min="15617" max="15617" width="31.5703125" style="77" customWidth="1"/>
    <col min="15618" max="15618" width="13.85546875" style="77" customWidth="1"/>
    <col min="15619" max="15619" width="19.140625" style="77" customWidth="1"/>
    <col min="15620" max="15620" width="17.5703125" style="77" customWidth="1"/>
    <col min="15621" max="15621" width="14.7109375" style="77" customWidth="1"/>
    <col min="15622" max="15871" width="9.140625" style="77"/>
    <col min="15872" max="15872" width="8.7109375" style="77" customWidth="1"/>
    <col min="15873" max="15873" width="31.5703125" style="77" customWidth="1"/>
    <col min="15874" max="15874" width="13.85546875" style="77" customWidth="1"/>
    <col min="15875" max="15875" width="19.140625" style="77" customWidth="1"/>
    <col min="15876" max="15876" width="17.5703125" style="77" customWidth="1"/>
    <col min="15877" max="15877" width="14.7109375" style="77" customWidth="1"/>
    <col min="15878" max="16127" width="9.140625" style="77"/>
    <col min="16128" max="16128" width="8.7109375" style="77" customWidth="1"/>
    <col min="16129" max="16129" width="31.5703125" style="77" customWidth="1"/>
    <col min="16130" max="16130" width="13.85546875" style="77" customWidth="1"/>
    <col min="16131" max="16131" width="19.140625" style="77" customWidth="1"/>
    <col min="16132" max="16132" width="17.5703125" style="77" customWidth="1"/>
    <col min="16133" max="16133" width="14.7109375" style="77" customWidth="1"/>
    <col min="16134" max="16384" width="9.140625" style="77"/>
  </cols>
  <sheetData>
    <row r="1" spans="1:5" ht="23.25" customHeight="1" x14ac:dyDescent="0.25">
      <c r="E1" s="108"/>
    </row>
    <row r="2" spans="1:5" x14ac:dyDescent="0.25">
      <c r="A2" s="114" t="s">
        <v>176</v>
      </c>
    </row>
    <row r="3" spans="1:5" ht="15.75" customHeight="1" x14ac:dyDescent="0.25">
      <c r="B3" s="111" t="s">
        <v>223</v>
      </c>
      <c r="C3" s="109"/>
      <c r="D3" s="109"/>
    </row>
    <row r="4" spans="1:5" x14ac:dyDescent="0.25">
      <c r="B4" s="111" t="s">
        <v>177</v>
      </c>
      <c r="C4" s="110"/>
      <c r="D4" s="110"/>
    </row>
    <row r="5" spans="1:5" x14ac:dyDescent="0.25">
      <c r="B5" s="111" t="s">
        <v>178</v>
      </c>
      <c r="C5" s="110"/>
      <c r="D5" s="110"/>
    </row>
    <row r="6" spans="1:5" ht="26.25" customHeight="1" x14ac:dyDescent="0.25">
      <c r="A6" s="115" t="s">
        <v>179</v>
      </c>
      <c r="E6" s="111" t="s">
        <v>180</v>
      </c>
    </row>
    <row r="8" spans="1:5" ht="28.5" customHeight="1" x14ac:dyDescent="0.25">
      <c r="A8" s="192" t="s">
        <v>217</v>
      </c>
      <c r="B8" s="192"/>
      <c r="C8" s="192"/>
      <c r="D8" s="192"/>
      <c r="E8" s="192"/>
    </row>
    <row r="9" spans="1:5" ht="28.5" customHeight="1" x14ac:dyDescent="0.25">
      <c r="A9" s="192" t="s">
        <v>181</v>
      </c>
      <c r="B9" s="192"/>
      <c r="C9" s="192"/>
      <c r="D9" s="192"/>
      <c r="E9" s="192"/>
    </row>
    <row r="10" spans="1:5" ht="31.5" customHeight="1" x14ac:dyDescent="0.25">
      <c r="A10" s="192" t="s">
        <v>182</v>
      </c>
      <c r="B10" s="192"/>
      <c r="C10" s="192"/>
      <c r="D10" s="192"/>
      <c r="E10" s="192"/>
    </row>
    <row r="11" spans="1:5" ht="30" customHeight="1" x14ac:dyDescent="0.25">
      <c r="A11" s="192" t="s">
        <v>183</v>
      </c>
      <c r="B11" s="192"/>
      <c r="C11" s="192"/>
      <c r="D11" s="192"/>
      <c r="E11" s="192"/>
    </row>
    <row r="12" spans="1:5" ht="29.25" customHeight="1" x14ac:dyDescent="0.25">
      <c r="A12" s="192" t="s">
        <v>184</v>
      </c>
      <c r="B12" s="192"/>
      <c r="C12" s="192"/>
      <c r="D12" s="192"/>
      <c r="E12" s="192"/>
    </row>
    <row r="13" spans="1:5" ht="28.5" customHeight="1" x14ac:dyDescent="0.25">
      <c r="A13" s="192" t="s">
        <v>185</v>
      </c>
      <c r="B13" s="192"/>
      <c r="C13" s="192"/>
      <c r="D13" s="192"/>
      <c r="E13" s="192"/>
    </row>
    <row r="14" spans="1:5" ht="150" x14ac:dyDescent="0.25">
      <c r="A14" s="117" t="s">
        <v>2</v>
      </c>
      <c r="B14" s="118" t="s">
        <v>187</v>
      </c>
      <c r="C14" s="118" t="s">
        <v>0</v>
      </c>
      <c r="D14" s="118" t="s">
        <v>186</v>
      </c>
      <c r="E14" s="118" t="s">
        <v>1</v>
      </c>
    </row>
    <row r="15" spans="1:5" x14ac:dyDescent="0.25">
      <c r="A15" s="121" t="s">
        <v>8</v>
      </c>
      <c r="B15" s="119"/>
      <c r="C15" s="119"/>
      <c r="D15" s="119"/>
      <c r="E15" s="119"/>
    </row>
    <row r="16" spans="1:5" x14ac:dyDescent="0.25">
      <c r="A16" s="117" t="s">
        <v>52</v>
      </c>
      <c r="B16" s="120" t="s">
        <v>21</v>
      </c>
      <c r="C16" s="120" t="s">
        <v>11</v>
      </c>
      <c r="D16" s="120">
        <v>0.13</v>
      </c>
      <c r="E16" s="120">
        <v>2051.71</v>
      </c>
    </row>
    <row r="17" spans="1:5" ht="42.75" x14ac:dyDescent="0.25">
      <c r="A17" s="121" t="s">
        <v>188</v>
      </c>
      <c r="B17" s="119"/>
      <c r="C17" s="119"/>
      <c r="D17" s="120"/>
      <c r="E17" s="119"/>
    </row>
    <row r="18" spans="1:5" ht="30" x14ac:dyDescent="0.25">
      <c r="A18" s="117" t="s">
        <v>189</v>
      </c>
      <c r="B18" s="120" t="s">
        <v>218</v>
      </c>
      <c r="C18" s="120" t="s">
        <v>12</v>
      </c>
      <c r="D18" s="120">
        <f>E18</f>
        <v>62707.06</v>
      </c>
      <c r="E18" s="120">
        <v>62707.06</v>
      </c>
    </row>
    <row r="19" spans="1:5" x14ac:dyDescent="0.25">
      <c r="A19" s="117" t="s">
        <v>190</v>
      </c>
      <c r="B19" s="120" t="s">
        <v>218</v>
      </c>
      <c r="C19" s="120" t="s">
        <v>12</v>
      </c>
      <c r="D19" s="120">
        <f t="shared" ref="D19:D20" si="0">E19</f>
        <v>789.24</v>
      </c>
      <c r="E19" s="120">
        <v>789.24</v>
      </c>
    </row>
    <row r="20" spans="1:5" ht="30" x14ac:dyDescent="0.25">
      <c r="A20" s="117" t="s">
        <v>191</v>
      </c>
      <c r="B20" s="120" t="s">
        <v>22</v>
      </c>
      <c r="C20" s="120" t="s">
        <v>11</v>
      </c>
      <c r="D20" s="120">
        <f t="shared" si="0"/>
        <v>29.53</v>
      </c>
      <c r="E20" s="120">
        <v>29.53</v>
      </c>
    </row>
    <row r="21" spans="1:5" ht="28.5" x14ac:dyDescent="0.25">
      <c r="A21" s="121" t="s">
        <v>192</v>
      </c>
      <c r="B21" s="119"/>
      <c r="C21" s="119"/>
      <c r="D21" s="120"/>
      <c r="E21" s="119"/>
    </row>
    <row r="22" spans="1:5" ht="30" x14ac:dyDescent="0.25">
      <c r="A22" s="117" t="s">
        <v>193</v>
      </c>
      <c r="B22" s="120">
        <v>1</v>
      </c>
      <c r="C22" s="120" t="s">
        <v>13</v>
      </c>
      <c r="D22" s="120">
        <f t="shared" ref="D22:D53" si="1">E22/B22</f>
        <v>303.61</v>
      </c>
      <c r="E22" s="120">
        <v>303.61</v>
      </c>
    </row>
    <row r="23" spans="1:5" x14ac:dyDescent="0.25">
      <c r="A23" s="117" t="s">
        <v>140</v>
      </c>
      <c r="B23" s="120">
        <v>1</v>
      </c>
      <c r="C23" s="120" t="s">
        <v>141</v>
      </c>
      <c r="D23" s="120">
        <f t="shared" si="1"/>
        <v>91.38</v>
      </c>
      <c r="E23" s="120">
        <v>91.38</v>
      </c>
    </row>
    <row r="24" spans="1:5" x14ac:dyDescent="0.25">
      <c r="A24" s="117" t="s">
        <v>55</v>
      </c>
      <c r="B24" s="120">
        <v>1</v>
      </c>
      <c r="C24" s="120" t="s">
        <v>14</v>
      </c>
      <c r="D24" s="120">
        <f t="shared" si="1"/>
        <v>907.5</v>
      </c>
      <c r="E24" s="120">
        <v>907.5</v>
      </c>
    </row>
    <row r="25" spans="1:5" ht="30" x14ac:dyDescent="0.25">
      <c r="A25" s="117" t="s">
        <v>194</v>
      </c>
      <c r="B25" s="120">
        <v>1</v>
      </c>
      <c r="C25" s="120" t="s">
        <v>195</v>
      </c>
      <c r="D25" s="120">
        <f t="shared" si="1"/>
        <v>666.22</v>
      </c>
      <c r="E25" s="120">
        <v>666.22</v>
      </c>
    </row>
    <row r="26" spans="1:5" ht="45" x14ac:dyDescent="0.25">
      <c r="A26" s="117" t="s">
        <v>196</v>
      </c>
      <c r="B26" s="120">
        <v>0.1</v>
      </c>
      <c r="C26" s="120" t="s">
        <v>16</v>
      </c>
      <c r="D26" s="120">
        <f t="shared" si="1"/>
        <v>1791.3</v>
      </c>
      <c r="E26" s="120">
        <v>179.13</v>
      </c>
    </row>
    <row r="27" spans="1:5" x14ac:dyDescent="0.25">
      <c r="A27" s="117" t="s">
        <v>72</v>
      </c>
      <c r="B27" s="120">
        <v>0.04</v>
      </c>
      <c r="C27" s="120" t="s">
        <v>73</v>
      </c>
      <c r="D27" s="120">
        <f t="shared" si="1"/>
        <v>27174</v>
      </c>
      <c r="E27" s="120">
        <v>1086.96</v>
      </c>
    </row>
    <row r="28" spans="1:5" ht="30" x14ac:dyDescent="0.25">
      <c r="A28" s="117" t="s">
        <v>56</v>
      </c>
      <c r="B28" s="120">
        <v>1.64</v>
      </c>
      <c r="C28" s="120" t="s">
        <v>16</v>
      </c>
      <c r="D28" s="120">
        <f t="shared" si="1"/>
        <v>1821.4146341463415</v>
      </c>
      <c r="E28" s="120">
        <v>2987.12</v>
      </c>
    </row>
    <row r="29" spans="1:5" ht="30" x14ac:dyDescent="0.25">
      <c r="A29" s="117" t="s">
        <v>58</v>
      </c>
      <c r="B29" s="120">
        <v>1</v>
      </c>
      <c r="C29" s="120" t="s">
        <v>14</v>
      </c>
      <c r="D29" s="120">
        <f t="shared" si="1"/>
        <v>549.39</v>
      </c>
      <c r="E29" s="120">
        <v>549.39</v>
      </c>
    </row>
    <row r="30" spans="1:5" ht="30" x14ac:dyDescent="0.25">
      <c r="A30" s="117" t="s">
        <v>59</v>
      </c>
      <c r="B30" s="120">
        <v>4</v>
      </c>
      <c r="C30" s="120" t="s">
        <v>18</v>
      </c>
      <c r="D30" s="120">
        <f t="shared" si="1"/>
        <v>225.345</v>
      </c>
      <c r="E30" s="120">
        <v>901.38</v>
      </c>
    </row>
    <row r="31" spans="1:5" x14ac:dyDescent="0.25">
      <c r="A31" s="117" t="s">
        <v>143</v>
      </c>
      <c r="B31" s="120">
        <v>1</v>
      </c>
      <c r="C31" s="120" t="s">
        <v>141</v>
      </c>
      <c r="D31" s="120">
        <f t="shared" si="1"/>
        <v>73.400000000000006</v>
      </c>
      <c r="E31" s="120">
        <v>73.400000000000006</v>
      </c>
    </row>
    <row r="32" spans="1:5" x14ac:dyDescent="0.25">
      <c r="A32" s="117" t="s">
        <v>197</v>
      </c>
      <c r="B32" s="120">
        <v>1</v>
      </c>
      <c r="C32" s="120" t="s">
        <v>13</v>
      </c>
      <c r="D32" s="120">
        <f t="shared" si="1"/>
        <v>7177.46</v>
      </c>
      <c r="E32" s="120">
        <v>7177.46</v>
      </c>
    </row>
    <row r="33" spans="1:5" x14ac:dyDescent="0.25">
      <c r="A33" s="117" t="s">
        <v>82</v>
      </c>
      <c r="B33" s="120">
        <v>1</v>
      </c>
      <c r="C33" s="120" t="s">
        <v>14</v>
      </c>
      <c r="D33" s="120">
        <f t="shared" si="1"/>
        <v>5839.32</v>
      </c>
      <c r="E33" s="120">
        <v>5839.32</v>
      </c>
    </row>
    <row r="34" spans="1:5" ht="30" x14ac:dyDescent="0.25">
      <c r="A34" s="117" t="s">
        <v>198</v>
      </c>
      <c r="B34" s="120">
        <v>1</v>
      </c>
      <c r="C34" s="120" t="s">
        <v>71</v>
      </c>
      <c r="D34" s="120">
        <f t="shared" si="1"/>
        <v>103.51</v>
      </c>
      <c r="E34" s="120">
        <v>103.51</v>
      </c>
    </row>
    <row r="35" spans="1:5" ht="30" x14ac:dyDescent="0.25">
      <c r="A35" s="117" t="s">
        <v>144</v>
      </c>
      <c r="B35" s="120">
        <v>1</v>
      </c>
      <c r="C35" s="120" t="s">
        <v>19</v>
      </c>
      <c r="D35" s="120">
        <f t="shared" si="1"/>
        <v>1295.32</v>
      </c>
      <c r="E35" s="120">
        <v>1295.32</v>
      </c>
    </row>
    <row r="36" spans="1:5" ht="30" x14ac:dyDescent="0.25">
      <c r="A36" s="117" t="s">
        <v>199</v>
      </c>
      <c r="B36" s="120">
        <v>1</v>
      </c>
      <c r="C36" s="120" t="s">
        <v>19</v>
      </c>
      <c r="D36" s="120">
        <f t="shared" si="1"/>
        <v>604.44000000000005</v>
      </c>
      <c r="E36" s="120">
        <v>604.44000000000005</v>
      </c>
    </row>
    <row r="37" spans="1:5" x14ac:dyDescent="0.25">
      <c r="A37" s="117" t="s">
        <v>62</v>
      </c>
      <c r="B37" s="120">
        <v>32</v>
      </c>
      <c r="C37" s="120" t="s">
        <v>19</v>
      </c>
      <c r="D37" s="120">
        <f t="shared" si="1"/>
        <v>271.35218750000001</v>
      </c>
      <c r="E37" s="120">
        <v>8683.27</v>
      </c>
    </row>
    <row r="38" spans="1:5" ht="28.5" x14ac:dyDescent="0.25">
      <c r="A38" s="121" t="s">
        <v>200</v>
      </c>
      <c r="B38" s="119"/>
      <c r="C38" s="119"/>
      <c r="D38" s="120"/>
      <c r="E38" s="119"/>
    </row>
    <row r="39" spans="1:5" x14ac:dyDescent="0.25">
      <c r="A39" s="117" t="s">
        <v>201</v>
      </c>
      <c r="B39" s="120">
        <v>1</v>
      </c>
      <c r="C39" s="120" t="s">
        <v>13</v>
      </c>
      <c r="D39" s="120">
        <f t="shared" si="1"/>
        <v>1276.44</v>
      </c>
      <c r="E39" s="120">
        <v>1276.44</v>
      </c>
    </row>
    <row r="40" spans="1:5" ht="45" x14ac:dyDescent="0.25">
      <c r="A40" s="117" t="s">
        <v>202</v>
      </c>
      <c r="B40" s="120">
        <v>0.16800000000000001</v>
      </c>
      <c r="C40" s="120" t="s">
        <v>70</v>
      </c>
      <c r="D40" s="120">
        <f t="shared" si="1"/>
        <v>9982.1428571428569</v>
      </c>
      <c r="E40" s="120">
        <v>1677</v>
      </c>
    </row>
    <row r="41" spans="1:5" ht="30" x14ac:dyDescent="0.25">
      <c r="A41" s="117" t="s">
        <v>203</v>
      </c>
      <c r="B41" s="120">
        <v>1.7000000000000001E-2</v>
      </c>
      <c r="C41" s="120" t="s">
        <v>70</v>
      </c>
      <c r="D41" s="120">
        <f t="shared" si="1"/>
        <v>16580</v>
      </c>
      <c r="E41" s="120">
        <v>281.86</v>
      </c>
    </row>
    <row r="42" spans="1:5" x14ac:dyDescent="0.25">
      <c r="A42" s="117" t="s">
        <v>204</v>
      </c>
      <c r="B42" s="120">
        <v>0.01</v>
      </c>
      <c r="C42" s="120" t="s">
        <v>17</v>
      </c>
      <c r="D42" s="120">
        <f t="shared" si="1"/>
        <v>19592</v>
      </c>
      <c r="E42" s="120">
        <v>195.92</v>
      </c>
    </row>
    <row r="43" spans="1:5" ht="45" x14ac:dyDescent="0.25">
      <c r="A43" s="117" t="s">
        <v>205</v>
      </c>
      <c r="B43" s="120">
        <v>4.0000000000000001E-3</v>
      </c>
      <c r="C43" s="120" t="s">
        <v>70</v>
      </c>
      <c r="D43" s="120">
        <f t="shared" si="1"/>
        <v>165202.49999999997</v>
      </c>
      <c r="E43" s="120">
        <v>660.81</v>
      </c>
    </row>
    <row r="44" spans="1:5" x14ac:dyDescent="0.25">
      <c r="A44" s="117" t="s">
        <v>206</v>
      </c>
      <c r="B44" s="120">
        <v>3.7999999999999999E-2</v>
      </c>
      <c r="C44" s="120" t="s">
        <v>156</v>
      </c>
      <c r="D44" s="120">
        <f t="shared" si="1"/>
        <v>3699.7368421052633</v>
      </c>
      <c r="E44" s="120">
        <v>140.59</v>
      </c>
    </row>
    <row r="45" spans="1:5" x14ac:dyDescent="0.25">
      <c r="A45" s="117" t="s">
        <v>103</v>
      </c>
      <c r="B45" s="120">
        <v>0.1</v>
      </c>
      <c r="C45" s="120" t="s">
        <v>87</v>
      </c>
      <c r="D45" s="120">
        <f t="shared" si="1"/>
        <v>2101.9999999999995</v>
      </c>
      <c r="E45" s="120">
        <v>210.2</v>
      </c>
    </row>
    <row r="46" spans="1:5" ht="30" x14ac:dyDescent="0.25">
      <c r="A46" s="117" t="s">
        <v>104</v>
      </c>
      <c r="B46" s="120">
        <v>0.2</v>
      </c>
      <c r="C46" s="120" t="s">
        <v>87</v>
      </c>
      <c r="D46" s="120">
        <f t="shared" si="1"/>
        <v>2131.7999999999997</v>
      </c>
      <c r="E46" s="120">
        <v>426.36</v>
      </c>
    </row>
    <row r="47" spans="1:5" ht="30" x14ac:dyDescent="0.25">
      <c r="A47" s="117" t="s">
        <v>63</v>
      </c>
      <c r="B47" s="120">
        <v>0.82</v>
      </c>
      <c r="C47" s="120" t="s">
        <v>16</v>
      </c>
      <c r="D47" s="120">
        <f t="shared" si="1"/>
        <v>1814.4024390243903</v>
      </c>
      <c r="E47" s="120">
        <v>1487.81</v>
      </c>
    </row>
    <row r="48" spans="1:5" ht="30" x14ac:dyDescent="0.25">
      <c r="A48" s="117" t="s">
        <v>148</v>
      </c>
      <c r="B48" s="120">
        <v>0.81899999999999995</v>
      </c>
      <c r="C48" s="120" t="s">
        <v>16</v>
      </c>
      <c r="D48" s="120">
        <f t="shared" si="1"/>
        <v>1834.5299145299148</v>
      </c>
      <c r="E48" s="120">
        <v>1502.48</v>
      </c>
    </row>
    <row r="49" spans="1:5" ht="30" x14ac:dyDescent="0.25">
      <c r="A49" s="117" t="s">
        <v>86</v>
      </c>
      <c r="B49" s="120">
        <v>80</v>
      </c>
      <c r="C49" s="120" t="s">
        <v>85</v>
      </c>
      <c r="D49" s="120">
        <f t="shared" si="1"/>
        <v>52.498874999999998</v>
      </c>
      <c r="E49" s="120">
        <v>4199.91</v>
      </c>
    </row>
    <row r="50" spans="1:5" ht="30" x14ac:dyDescent="0.25">
      <c r="A50" s="117" t="s">
        <v>149</v>
      </c>
      <c r="B50" s="120" t="s">
        <v>219</v>
      </c>
      <c r="C50" s="120" t="s">
        <v>16</v>
      </c>
      <c r="D50" s="120">
        <f>E50</f>
        <v>5160.5200000000004</v>
      </c>
      <c r="E50" s="120">
        <v>5160.5200000000004</v>
      </c>
    </row>
    <row r="51" spans="1:5" ht="30" x14ac:dyDescent="0.25">
      <c r="A51" s="117" t="s">
        <v>207</v>
      </c>
      <c r="B51" s="120">
        <v>6</v>
      </c>
      <c r="C51" s="120" t="s">
        <v>208</v>
      </c>
      <c r="D51" s="120">
        <f t="shared" si="1"/>
        <v>239.50166666666667</v>
      </c>
      <c r="E51" s="120">
        <v>1437.01</v>
      </c>
    </row>
    <row r="52" spans="1:5" x14ac:dyDescent="0.25">
      <c r="A52" s="117" t="s">
        <v>209</v>
      </c>
      <c r="B52" s="120">
        <v>0.02</v>
      </c>
      <c r="C52" s="120" t="s">
        <v>210</v>
      </c>
      <c r="D52" s="120">
        <f t="shared" si="1"/>
        <v>33334</v>
      </c>
      <c r="E52" s="120">
        <v>666.68</v>
      </c>
    </row>
    <row r="53" spans="1:5" x14ac:dyDescent="0.25">
      <c r="A53" s="117" t="s">
        <v>211</v>
      </c>
      <c r="B53" s="120">
        <v>0.02</v>
      </c>
      <c r="C53" s="120" t="s">
        <v>210</v>
      </c>
      <c r="D53" s="120">
        <f t="shared" si="1"/>
        <v>35293</v>
      </c>
      <c r="E53" s="120">
        <v>705.86</v>
      </c>
    </row>
    <row r="54" spans="1:5" ht="28.5" x14ac:dyDescent="0.25">
      <c r="A54" s="121" t="s">
        <v>78</v>
      </c>
      <c r="B54" s="119"/>
      <c r="C54" s="119"/>
      <c r="D54" s="120"/>
      <c r="E54" s="119"/>
    </row>
    <row r="55" spans="1:5" ht="30" x14ac:dyDescent="0.25">
      <c r="A55" s="117" t="s">
        <v>79</v>
      </c>
      <c r="B55" s="120" t="s">
        <v>220</v>
      </c>
      <c r="C55" s="120" t="s">
        <v>11</v>
      </c>
      <c r="D55" s="120">
        <f>E55</f>
        <v>3955.04</v>
      </c>
      <c r="E55" s="120">
        <v>3955.04</v>
      </c>
    </row>
    <row r="56" spans="1:5" x14ac:dyDescent="0.25">
      <c r="A56" s="121" t="s">
        <v>92</v>
      </c>
      <c r="B56" s="119"/>
      <c r="C56" s="119"/>
      <c r="D56" s="120"/>
      <c r="E56" s="119"/>
    </row>
    <row r="57" spans="1:5" x14ac:dyDescent="0.25">
      <c r="A57" s="117" t="s">
        <v>93</v>
      </c>
      <c r="B57" s="120" t="s">
        <v>220</v>
      </c>
      <c r="C57" s="120" t="s">
        <v>11</v>
      </c>
      <c r="D57" s="120">
        <f>E57</f>
        <v>21600</v>
      </c>
      <c r="E57" s="120">
        <v>21600</v>
      </c>
    </row>
    <row r="58" spans="1:5" ht="28.5" x14ac:dyDescent="0.25">
      <c r="A58" s="121" t="s">
        <v>75</v>
      </c>
      <c r="B58" s="119"/>
      <c r="C58" s="119"/>
      <c r="D58" s="120"/>
      <c r="E58" s="119"/>
    </row>
    <row r="59" spans="1:5" x14ac:dyDescent="0.25">
      <c r="A59" s="117" t="s">
        <v>76</v>
      </c>
      <c r="B59" s="120" t="s">
        <v>22</v>
      </c>
      <c r="C59" s="120" t="s">
        <v>11</v>
      </c>
      <c r="D59" s="120">
        <f>E59</f>
        <v>3236.97</v>
      </c>
      <c r="E59" s="120">
        <v>3236.97</v>
      </c>
    </row>
    <row r="60" spans="1:5" s="36" customFormat="1" ht="14.25" x14ac:dyDescent="0.25">
      <c r="A60" s="40" t="s">
        <v>10</v>
      </c>
      <c r="B60" s="41"/>
      <c r="C60" s="41"/>
      <c r="D60" s="41"/>
      <c r="E60" s="84"/>
    </row>
    <row r="61" spans="1:5" s="36" customFormat="1" x14ac:dyDescent="0.25">
      <c r="A61" s="38" t="s">
        <v>67</v>
      </c>
      <c r="B61" s="39" t="s">
        <v>21</v>
      </c>
      <c r="C61" s="39" t="s">
        <v>11</v>
      </c>
      <c r="D61" s="39">
        <f>E61</f>
        <v>14584.841</v>
      </c>
      <c r="E61" s="39">
        <f>SUM(E15:E59)*10%</f>
        <v>14584.841</v>
      </c>
    </row>
    <row r="62" spans="1:5" x14ac:dyDescent="0.25">
      <c r="A62" s="122" t="s">
        <v>24</v>
      </c>
      <c r="B62" s="123"/>
      <c r="C62" s="123"/>
      <c r="D62" s="124"/>
      <c r="E62" s="123">
        <f>SUM(E16:E61)</f>
        <v>160433.25099999999</v>
      </c>
    </row>
    <row r="64" spans="1:5" ht="39.75" customHeight="1" x14ac:dyDescent="0.25">
      <c r="A64" s="192" t="s">
        <v>221</v>
      </c>
      <c r="B64" s="192"/>
      <c r="C64" s="192"/>
      <c r="D64" s="192"/>
      <c r="E64" s="192"/>
    </row>
    <row r="65" spans="1:5" ht="27.75" customHeight="1" x14ac:dyDescent="0.25">
      <c r="A65" s="192" t="s">
        <v>212</v>
      </c>
      <c r="B65" s="192"/>
      <c r="C65" s="192"/>
      <c r="D65" s="192"/>
      <c r="E65" s="192"/>
    </row>
    <row r="66" spans="1:5" ht="24" customHeight="1" x14ac:dyDescent="0.25">
      <c r="A66" s="192" t="s">
        <v>213</v>
      </c>
      <c r="B66" s="192"/>
      <c r="C66" s="192"/>
      <c r="D66" s="192"/>
      <c r="E66" s="192"/>
    </row>
    <row r="67" spans="1:5" ht="30.75" customHeight="1" x14ac:dyDescent="0.25">
      <c r="A67" s="192" t="s">
        <v>214</v>
      </c>
      <c r="B67" s="192"/>
      <c r="C67" s="192"/>
      <c r="D67" s="192"/>
      <c r="E67" s="192"/>
    </row>
    <row r="69" spans="1:5" ht="11.25" customHeight="1" x14ac:dyDescent="0.25">
      <c r="B69" s="109"/>
      <c r="C69" s="109"/>
      <c r="D69" s="109"/>
    </row>
    <row r="70" spans="1:5" ht="18.75" customHeight="1" x14ac:dyDescent="0.25">
      <c r="A70" s="116" t="s">
        <v>215</v>
      </c>
    </row>
    <row r="71" spans="1:5" ht="15.75" customHeight="1" x14ac:dyDescent="0.25">
      <c r="A71" s="112" t="s">
        <v>222</v>
      </c>
    </row>
    <row r="72" spans="1:5" ht="10.5" customHeight="1" x14ac:dyDescent="0.25">
      <c r="B72" s="110"/>
      <c r="D72" s="113" t="s">
        <v>26</v>
      </c>
    </row>
    <row r="74" spans="1:5" x14ac:dyDescent="0.25">
      <c r="A74" s="116" t="s">
        <v>216</v>
      </c>
    </row>
    <row r="75" spans="1:5" ht="10.5" customHeight="1" x14ac:dyDescent="0.25">
      <c r="B75" s="110"/>
      <c r="D75" s="113" t="s">
        <v>26</v>
      </c>
    </row>
    <row r="76" spans="1:5" ht="11.25" customHeight="1" x14ac:dyDescent="0.25"/>
  </sheetData>
  <mergeCells count="10">
    <mergeCell ref="A64:E64"/>
    <mergeCell ref="A65:E65"/>
    <mergeCell ref="A66:E66"/>
    <mergeCell ref="A67:E67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16384" width="9.140625" style="76"/>
  </cols>
  <sheetData>
    <row r="1" spans="1:19" s="48" customFormat="1" ht="35.25" customHeight="1" x14ac:dyDescent="0.3">
      <c r="A1" s="183" t="s">
        <v>224</v>
      </c>
      <c r="B1" s="183"/>
      <c r="C1" s="183"/>
      <c r="D1" s="183"/>
      <c r="E1" s="183"/>
      <c r="F1" s="183"/>
    </row>
    <row r="2" spans="1:19" s="48" customFormat="1" x14ac:dyDescent="0.25">
      <c r="A2" s="49"/>
      <c r="B2" s="49"/>
      <c r="C2" s="49"/>
      <c r="D2" s="49"/>
      <c r="E2" s="49"/>
      <c r="F2" s="49"/>
    </row>
    <row r="3" spans="1:19" s="48" customFormat="1" ht="19.5" customHeight="1" x14ac:dyDescent="0.25">
      <c r="A3" s="50" t="s">
        <v>225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48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48" customFormat="1" ht="36.75" customHeight="1" x14ac:dyDescent="0.25">
      <c r="A5" s="184" t="s">
        <v>110</v>
      </c>
      <c r="B5" s="184"/>
      <c r="C5" s="184"/>
      <c r="D5" s="184"/>
      <c r="E5" s="184"/>
      <c r="F5" s="184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98" t="s">
        <v>111</v>
      </c>
      <c r="B6" s="98">
        <v>3</v>
      </c>
      <c r="C6" s="98" t="s">
        <v>112</v>
      </c>
      <c r="D6" s="104">
        <v>1315.2</v>
      </c>
      <c r="E6" s="98" t="s">
        <v>113</v>
      </c>
      <c r="F6" s="100">
        <v>782.3</v>
      </c>
      <c r="G6" s="53"/>
      <c r="H6" s="55"/>
      <c r="I6" s="56"/>
      <c r="J6" s="57"/>
      <c r="K6" s="106"/>
      <c r="L6" s="59"/>
      <c r="M6" s="59"/>
      <c r="N6" s="59"/>
      <c r="O6" s="59"/>
      <c r="P6" s="60"/>
      <c r="Q6" s="185"/>
      <c r="R6" s="186"/>
      <c r="S6" s="61"/>
    </row>
    <row r="7" spans="1:19" s="64" customFormat="1" ht="32.25" customHeight="1" x14ac:dyDescent="0.25">
      <c r="A7" s="98" t="s">
        <v>114</v>
      </c>
      <c r="B7" s="98">
        <v>2</v>
      </c>
      <c r="C7" s="98" t="s">
        <v>115</v>
      </c>
      <c r="D7" s="104">
        <v>0</v>
      </c>
      <c r="E7" s="98" t="s">
        <v>116</v>
      </c>
      <c r="F7" s="100">
        <v>521.5</v>
      </c>
      <c r="G7" s="53"/>
      <c r="H7" s="55"/>
      <c r="I7" s="56"/>
      <c r="J7" s="57"/>
      <c r="K7" s="106"/>
      <c r="L7" s="59"/>
      <c r="M7" s="59"/>
      <c r="N7" s="59"/>
      <c r="O7" s="59"/>
      <c r="P7" s="60"/>
      <c r="Q7" s="185"/>
      <c r="R7" s="187"/>
      <c r="S7" s="63"/>
    </row>
    <row r="8" spans="1:19" s="64" customFormat="1" ht="33.75" customHeight="1" x14ac:dyDescent="0.25">
      <c r="A8" s="98" t="s">
        <v>117</v>
      </c>
      <c r="B8" s="98">
        <v>18</v>
      </c>
      <c r="C8" s="98" t="s">
        <v>118</v>
      </c>
      <c r="D8" s="100">
        <v>109.4</v>
      </c>
      <c r="E8" s="98" t="s">
        <v>119</v>
      </c>
      <c r="F8" s="100">
        <v>189.7</v>
      </c>
      <c r="G8" s="53"/>
      <c r="H8" s="55"/>
      <c r="I8" s="56"/>
      <c r="J8" s="57"/>
      <c r="K8" s="106"/>
      <c r="L8" s="59"/>
      <c r="M8" s="59"/>
      <c r="N8" s="59"/>
      <c r="O8" s="59"/>
      <c r="P8" s="60"/>
      <c r="Q8" s="185"/>
      <c r="R8" s="186"/>
      <c r="S8" s="63"/>
    </row>
    <row r="9" spans="1:19" s="64" customFormat="1" ht="33.75" customHeight="1" x14ac:dyDescent="0.25">
      <c r="A9" s="54"/>
      <c r="B9" s="57"/>
      <c r="C9" s="54"/>
      <c r="D9" s="65"/>
      <c r="E9" s="57"/>
      <c r="F9" s="66"/>
      <c r="G9" s="53"/>
      <c r="H9" s="55"/>
      <c r="I9" s="56"/>
      <c r="J9" s="57"/>
      <c r="K9" s="106"/>
      <c r="L9" s="59"/>
      <c r="M9" s="59"/>
      <c r="N9" s="59"/>
      <c r="O9" s="59"/>
      <c r="P9" s="53"/>
      <c r="Q9" s="106"/>
      <c r="R9" s="107"/>
      <c r="S9" s="53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05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1:19" s="70" customFormat="1" ht="30" customHeight="1" x14ac:dyDescent="0.25">
      <c r="A11" s="180" t="s">
        <v>120</v>
      </c>
      <c r="B11" s="181"/>
      <c r="C11" s="181"/>
      <c r="D11" s="181"/>
      <c r="E11" s="182"/>
      <c r="F11" s="71" t="s">
        <v>121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5" customFormat="1" ht="30" customHeight="1" x14ac:dyDescent="0.25">
      <c r="A12" s="173" t="s">
        <v>122</v>
      </c>
      <c r="B12" s="174"/>
      <c r="C12" s="174"/>
      <c r="D12" s="174"/>
      <c r="E12" s="175"/>
      <c r="F12" s="93">
        <v>99087.06700000001</v>
      </c>
      <c r="G12" s="94"/>
    </row>
    <row r="13" spans="1:19" s="95" customFormat="1" ht="30" customHeight="1" x14ac:dyDescent="0.25">
      <c r="A13" s="173" t="s">
        <v>123</v>
      </c>
      <c r="B13" s="174"/>
      <c r="C13" s="174"/>
      <c r="D13" s="174"/>
      <c r="E13" s="175"/>
      <c r="F13" s="93">
        <v>227400.36000000002</v>
      </c>
    </row>
    <row r="14" spans="1:19" s="95" customFormat="1" ht="30" customHeight="1" x14ac:dyDescent="0.25">
      <c r="A14" s="173" t="s">
        <v>124</v>
      </c>
      <c r="B14" s="174"/>
      <c r="C14" s="174"/>
      <c r="D14" s="174"/>
      <c r="E14" s="175"/>
      <c r="F14" s="96">
        <f>SUM(F15:F17)</f>
        <v>230644.06</v>
      </c>
    </row>
    <row r="15" spans="1:19" s="70" customFormat="1" ht="27" customHeight="1" x14ac:dyDescent="0.25">
      <c r="A15" s="177" t="s">
        <v>125</v>
      </c>
      <c r="B15" s="178"/>
      <c r="C15" s="178"/>
      <c r="D15" s="178"/>
      <c r="E15" s="179"/>
      <c r="F15" s="92">
        <f>226793.4+3850.66</f>
        <v>230644.06</v>
      </c>
    </row>
    <row r="16" spans="1:19" s="70" customFormat="1" ht="24.75" hidden="1" customHeight="1" x14ac:dyDescent="0.25">
      <c r="A16" s="177" t="s">
        <v>126</v>
      </c>
      <c r="B16" s="178"/>
      <c r="C16" s="178"/>
      <c r="D16" s="178"/>
      <c r="E16" s="179"/>
      <c r="F16" s="92"/>
    </row>
    <row r="17" spans="1:19" s="70" customFormat="1" ht="30" hidden="1" customHeight="1" x14ac:dyDescent="0.25">
      <c r="A17" s="177" t="s">
        <v>127</v>
      </c>
      <c r="B17" s="178"/>
      <c r="C17" s="178"/>
      <c r="D17" s="178"/>
      <c r="E17" s="179"/>
      <c r="F17" s="92"/>
    </row>
    <row r="18" spans="1:19" s="95" customFormat="1" ht="30" customHeight="1" x14ac:dyDescent="0.25">
      <c r="A18" s="173" t="s">
        <v>128</v>
      </c>
      <c r="B18" s="174"/>
      <c r="C18" s="174"/>
      <c r="D18" s="174"/>
      <c r="E18" s="175"/>
      <c r="F18" s="96">
        <f>SUM(F19:F21)</f>
        <v>272665.21999999997</v>
      </c>
    </row>
    <row r="19" spans="1:19" s="70" customFormat="1" ht="27" customHeight="1" x14ac:dyDescent="0.25">
      <c r="A19" s="177" t="s">
        <v>125</v>
      </c>
      <c r="B19" s="178"/>
      <c r="C19" s="178"/>
      <c r="D19" s="178"/>
      <c r="E19" s="179"/>
      <c r="F19" s="92">
        <f>268814.56+3850.66</f>
        <v>272665.21999999997</v>
      </c>
    </row>
    <row r="20" spans="1:19" s="70" customFormat="1" ht="30" hidden="1" customHeight="1" x14ac:dyDescent="0.25">
      <c r="A20" s="177" t="s">
        <v>126</v>
      </c>
      <c r="B20" s="178"/>
      <c r="C20" s="178"/>
      <c r="D20" s="178"/>
      <c r="E20" s="179"/>
      <c r="F20" s="92"/>
    </row>
    <row r="21" spans="1:19" s="73" customFormat="1" ht="30" hidden="1" customHeight="1" x14ac:dyDescent="0.2">
      <c r="A21" s="177" t="s">
        <v>127</v>
      </c>
      <c r="B21" s="178"/>
      <c r="C21" s="178"/>
      <c r="D21" s="178"/>
      <c r="E21" s="179"/>
      <c r="F21" s="92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7" customFormat="1" ht="30" customHeight="1" x14ac:dyDescent="0.25">
      <c r="A22" s="173" t="s">
        <v>129</v>
      </c>
      <c r="B22" s="174"/>
      <c r="C22" s="174"/>
      <c r="D22" s="174"/>
      <c r="E22" s="175"/>
      <c r="F22" s="96">
        <f>F12+F18</f>
        <v>371752.28700000001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</row>
    <row r="23" spans="1:19" s="97" customFormat="1" ht="30" customHeight="1" x14ac:dyDescent="0.25">
      <c r="A23" s="173" t="s">
        <v>130</v>
      </c>
      <c r="B23" s="174"/>
      <c r="C23" s="174"/>
      <c r="D23" s="174"/>
      <c r="E23" s="175"/>
      <c r="F23" s="96">
        <f>Лист1!E90</f>
        <v>383958.65199999994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</row>
    <row r="24" spans="1:19" s="97" customFormat="1" ht="30" customHeight="1" x14ac:dyDescent="0.25">
      <c r="A24" s="173" t="s">
        <v>131</v>
      </c>
      <c r="B24" s="174"/>
      <c r="C24" s="174"/>
      <c r="D24" s="174"/>
      <c r="E24" s="175"/>
      <c r="F24" s="96">
        <f>F22-F23</f>
        <v>-12206.364999999932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</row>
    <row r="25" spans="1:19" s="97" customFormat="1" ht="30" customHeight="1" x14ac:dyDescent="0.25">
      <c r="A25" s="173" t="s">
        <v>132</v>
      </c>
      <c r="B25" s="174"/>
      <c r="C25" s="174"/>
      <c r="D25" s="174"/>
      <c r="E25" s="175"/>
      <c r="F25" s="93">
        <f>F13+F14-F18</f>
        <v>185379.20000000007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72" t="s">
        <v>133</v>
      </c>
      <c r="B27" s="172"/>
      <c r="C27" s="172"/>
      <c r="D27" s="172"/>
    </row>
    <row r="28" spans="1:19" s="48" customFormat="1" ht="21.75" customHeight="1" x14ac:dyDescent="0.25">
      <c r="A28" s="176" t="s">
        <v>134</v>
      </c>
      <c r="B28" s="176"/>
      <c r="C28" s="176"/>
      <c r="D28" s="176"/>
    </row>
    <row r="29" spans="1:19" s="48" customFormat="1" ht="22.5" customHeight="1" x14ac:dyDescent="0.25">
      <c r="A29" s="172" t="s">
        <v>42</v>
      </c>
      <c r="B29" s="172"/>
      <c r="C29" s="172"/>
      <c r="D29" s="172"/>
    </row>
    <row r="30" spans="1:19" s="48" customFormat="1" ht="22.5" customHeight="1" x14ac:dyDescent="0.25">
      <c r="A30" s="172" t="s">
        <v>43</v>
      </c>
      <c r="B30" s="172"/>
      <c r="C30" s="172"/>
      <c r="D30" s="49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5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" style="125" customWidth="1"/>
    <col min="2" max="2" width="13.85546875" style="125" customWidth="1"/>
    <col min="3" max="3" width="14.42578125" style="125" customWidth="1"/>
    <col min="4" max="4" width="13.7109375" style="125" customWidth="1"/>
    <col min="5" max="5" width="14.7109375" style="125" customWidth="1"/>
    <col min="6" max="255" width="8.140625" style="125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5" customFormat="1" ht="23.25" customHeight="1" x14ac:dyDescent="0.25">
      <c r="A1" s="193"/>
      <c r="B1" s="193"/>
      <c r="C1" s="193"/>
      <c r="D1" s="193"/>
      <c r="E1" s="193"/>
    </row>
    <row r="2" spans="1:5" s="125" customFormat="1" x14ac:dyDescent="0.25">
      <c r="A2" s="193" t="s">
        <v>176</v>
      </c>
      <c r="B2" s="193"/>
      <c r="C2" s="193"/>
      <c r="D2" s="193"/>
      <c r="E2" s="193"/>
    </row>
    <row r="3" spans="1:5" s="125" customFormat="1" ht="15.75" customHeight="1" x14ac:dyDescent="0.25">
      <c r="B3" s="193" t="s">
        <v>223</v>
      </c>
      <c r="C3" s="193"/>
      <c r="D3" s="193"/>
      <c r="E3" s="193"/>
    </row>
    <row r="4" spans="1:5" s="125" customFormat="1" x14ac:dyDescent="0.25">
      <c r="A4" s="194" t="s">
        <v>177</v>
      </c>
      <c r="B4" s="194"/>
      <c r="C4" s="194"/>
      <c r="D4" s="194"/>
      <c r="E4" s="194"/>
    </row>
    <row r="5" spans="1:5" s="125" customFormat="1" x14ac:dyDescent="0.25">
      <c r="A5" s="194" t="s">
        <v>178</v>
      </c>
      <c r="B5" s="194"/>
      <c r="C5" s="194"/>
      <c r="D5" s="194"/>
      <c r="E5" s="194"/>
    </row>
    <row r="6" spans="1:5" s="125" customFormat="1" ht="26.25" customHeight="1" x14ac:dyDescent="0.25">
      <c r="A6" s="193" t="s">
        <v>179</v>
      </c>
      <c r="B6" s="193"/>
      <c r="C6" s="193"/>
      <c r="D6" s="193"/>
      <c r="E6" s="125" t="s">
        <v>226</v>
      </c>
    </row>
    <row r="7" spans="1:5" s="125" customFormat="1" x14ac:dyDescent="0.25">
      <c r="A7" s="193"/>
      <c r="B7" s="193"/>
      <c r="C7" s="193"/>
      <c r="D7" s="193"/>
      <c r="E7" s="193"/>
    </row>
    <row r="8" spans="1:5" s="125" customFormat="1" ht="28.5" customHeight="1" x14ac:dyDescent="0.25">
      <c r="A8" s="195" t="s">
        <v>217</v>
      </c>
      <c r="B8" s="195"/>
      <c r="C8" s="195"/>
      <c r="D8" s="195"/>
      <c r="E8" s="195"/>
    </row>
    <row r="9" spans="1:5" s="125" customFormat="1" ht="29.25" customHeight="1" x14ac:dyDescent="0.25">
      <c r="A9" s="195" t="s">
        <v>181</v>
      </c>
      <c r="B9" s="195"/>
      <c r="C9" s="195"/>
      <c r="D9" s="195"/>
      <c r="E9" s="195"/>
    </row>
    <row r="10" spans="1:5" s="125" customFormat="1" ht="30" customHeight="1" x14ac:dyDescent="0.25">
      <c r="A10" s="195" t="s">
        <v>182</v>
      </c>
      <c r="B10" s="195"/>
      <c r="C10" s="195"/>
      <c r="D10" s="195"/>
      <c r="E10" s="195"/>
    </row>
    <row r="11" spans="1:5" s="125" customFormat="1" ht="30" customHeight="1" x14ac:dyDescent="0.25">
      <c r="A11" s="195" t="s">
        <v>183</v>
      </c>
      <c r="B11" s="195"/>
      <c r="C11" s="195"/>
      <c r="D11" s="195"/>
      <c r="E11" s="195"/>
    </row>
    <row r="12" spans="1:5" s="125" customFormat="1" ht="29.25" customHeight="1" x14ac:dyDescent="0.25">
      <c r="A12" s="195" t="s">
        <v>184</v>
      </c>
      <c r="B12" s="195"/>
      <c r="C12" s="195"/>
      <c r="D12" s="195"/>
      <c r="E12" s="195"/>
    </row>
    <row r="13" spans="1:5" s="125" customFormat="1" ht="28.5" customHeight="1" x14ac:dyDescent="0.25">
      <c r="A13" s="195" t="s">
        <v>185</v>
      </c>
      <c r="B13" s="195"/>
      <c r="C13" s="195"/>
      <c r="D13" s="195"/>
      <c r="E13" s="195"/>
    </row>
    <row r="14" spans="1:5" s="125" customFormat="1" ht="15.75" customHeight="1" x14ac:dyDescent="0.25">
      <c r="A14" s="193"/>
      <c r="B14" s="193"/>
      <c r="C14" s="193"/>
      <c r="D14" s="193"/>
      <c r="E14" s="193"/>
    </row>
    <row r="15" spans="1:5" s="125" customFormat="1" ht="135" x14ac:dyDescent="0.25">
      <c r="A15" s="127" t="s">
        <v>2</v>
      </c>
      <c r="B15" s="126" t="s">
        <v>187</v>
      </c>
      <c r="C15" s="126" t="s">
        <v>0</v>
      </c>
      <c r="D15" s="126" t="s">
        <v>186</v>
      </c>
      <c r="E15" s="126" t="s">
        <v>1</v>
      </c>
    </row>
    <row r="16" spans="1:5" s="125" customFormat="1" x14ac:dyDescent="0.25">
      <c r="A16" s="135" t="s">
        <v>8</v>
      </c>
      <c r="B16" s="132"/>
      <c r="C16" s="132"/>
      <c r="D16" s="132"/>
      <c r="E16" s="132"/>
    </row>
    <row r="17" spans="1:5" s="125" customFormat="1" x14ac:dyDescent="0.25">
      <c r="A17" s="127" t="s">
        <v>52</v>
      </c>
      <c r="B17" s="39" t="s">
        <v>21</v>
      </c>
      <c r="C17" s="39" t="s">
        <v>11</v>
      </c>
      <c r="D17" s="39">
        <v>0.13</v>
      </c>
      <c r="E17" s="39">
        <v>2051.71</v>
      </c>
    </row>
    <row r="18" spans="1:5" s="125" customFormat="1" ht="28.5" x14ac:dyDescent="0.25">
      <c r="A18" s="135" t="s">
        <v>188</v>
      </c>
      <c r="B18" s="132"/>
      <c r="C18" s="132"/>
      <c r="D18" s="132"/>
      <c r="E18" s="132"/>
    </row>
    <row r="19" spans="1:5" s="125" customFormat="1" x14ac:dyDescent="0.25">
      <c r="A19" s="127" t="s">
        <v>227</v>
      </c>
      <c r="B19" s="39" t="s">
        <v>22</v>
      </c>
      <c r="C19" s="39" t="s">
        <v>12</v>
      </c>
      <c r="D19" s="39">
        <f>E19</f>
        <v>104.34</v>
      </c>
      <c r="E19" s="39">
        <v>104.34</v>
      </c>
    </row>
    <row r="20" spans="1:5" s="125" customFormat="1" x14ac:dyDescent="0.25">
      <c r="A20" s="127" t="s">
        <v>228</v>
      </c>
      <c r="B20" s="39" t="s">
        <v>22</v>
      </c>
      <c r="C20" s="39" t="s">
        <v>12</v>
      </c>
      <c r="D20" s="39">
        <f t="shared" ref="D20:D27" si="0">E20</f>
        <v>4594.8</v>
      </c>
      <c r="E20" s="39">
        <v>4594.8</v>
      </c>
    </row>
    <row r="21" spans="1:5" s="125" customFormat="1" ht="30" x14ac:dyDescent="0.25">
      <c r="A21" s="127" t="s">
        <v>136</v>
      </c>
      <c r="B21" s="39" t="s">
        <v>22</v>
      </c>
      <c r="C21" s="39" t="s">
        <v>70</v>
      </c>
      <c r="D21" s="39">
        <f t="shared" si="0"/>
        <v>1360.43</v>
      </c>
      <c r="E21" s="39">
        <v>1360.43</v>
      </c>
    </row>
    <row r="22" spans="1:5" s="125" customFormat="1" ht="30" x14ac:dyDescent="0.25">
      <c r="A22" s="127" t="s">
        <v>229</v>
      </c>
      <c r="B22" s="39" t="s">
        <v>22</v>
      </c>
      <c r="C22" s="39" t="s">
        <v>70</v>
      </c>
      <c r="D22" s="39">
        <f t="shared" si="0"/>
        <v>1212.06</v>
      </c>
      <c r="E22" s="39">
        <v>1212.06</v>
      </c>
    </row>
    <row r="23" spans="1:5" s="125" customFormat="1" ht="30" x14ac:dyDescent="0.25">
      <c r="A23" s="127" t="s">
        <v>230</v>
      </c>
      <c r="B23" s="39">
        <v>0.03</v>
      </c>
      <c r="C23" s="39" t="s">
        <v>17</v>
      </c>
      <c r="D23" s="39">
        <f>E23/B23</f>
        <v>3263.6666666666665</v>
      </c>
      <c r="E23" s="39">
        <v>97.91</v>
      </c>
    </row>
    <row r="24" spans="1:5" s="125" customFormat="1" x14ac:dyDescent="0.25">
      <c r="A24" s="127" t="s">
        <v>189</v>
      </c>
      <c r="B24" s="39" t="s">
        <v>218</v>
      </c>
      <c r="C24" s="39" t="s">
        <v>12</v>
      </c>
      <c r="D24" s="39">
        <f t="shared" si="0"/>
        <v>63129.599999999999</v>
      </c>
      <c r="E24" s="39">
        <v>63129.599999999999</v>
      </c>
    </row>
    <row r="25" spans="1:5" s="125" customFormat="1" x14ac:dyDescent="0.25">
      <c r="A25" s="127" t="s">
        <v>190</v>
      </c>
      <c r="B25" s="39" t="s">
        <v>218</v>
      </c>
      <c r="C25" s="39" t="s">
        <v>12</v>
      </c>
      <c r="D25" s="39">
        <f t="shared" si="0"/>
        <v>157.69999999999999</v>
      </c>
      <c r="E25" s="39">
        <v>157.69999999999999</v>
      </c>
    </row>
    <row r="26" spans="1:5" s="125" customFormat="1" x14ac:dyDescent="0.25">
      <c r="A26" s="135" t="s">
        <v>231</v>
      </c>
      <c r="B26" s="132"/>
      <c r="C26" s="132"/>
      <c r="D26" s="39"/>
      <c r="E26" s="132"/>
    </row>
    <row r="27" spans="1:5" s="125" customFormat="1" x14ac:dyDescent="0.25">
      <c r="A27" s="127" t="s">
        <v>232</v>
      </c>
      <c r="B27" s="39" t="s">
        <v>22</v>
      </c>
      <c r="C27" s="39" t="s">
        <v>13</v>
      </c>
      <c r="D27" s="39">
        <f t="shared" si="0"/>
        <v>150</v>
      </c>
      <c r="E27" s="39">
        <v>150</v>
      </c>
    </row>
    <row r="28" spans="1:5" s="125" customFormat="1" ht="28.5" x14ac:dyDescent="0.25">
      <c r="A28" s="135" t="s">
        <v>192</v>
      </c>
      <c r="B28" s="132"/>
      <c r="C28" s="132"/>
      <c r="D28" s="132"/>
      <c r="E28" s="132"/>
    </row>
    <row r="29" spans="1:5" s="125" customFormat="1" x14ac:dyDescent="0.25">
      <c r="A29" s="127" t="s">
        <v>233</v>
      </c>
      <c r="B29" s="39">
        <v>1</v>
      </c>
      <c r="C29" s="39" t="s">
        <v>15</v>
      </c>
      <c r="D29" s="39">
        <f>E29/B29</f>
        <v>724.61</v>
      </c>
      <c r="E29" s="39">
        <v>724.61</v>
      </c>
    </row>
    <row r="30" spans="1:5" s="125" customFormat="1" ht="30" x14ac:dyDescent="0.25">
      <c r="A30" s="127" t="s">
        <v>234</v>
      </c>
      <c r="B30" s="39" t="s">
        <v>22</v>
      </c>
      <c r="C30" s="39" t="s">
        <v>16</v>
      </c>
      <c r="D30" s="39">
        <f>E30</f>
        <v>1644.54</v>
      </c>
      <c r="E30" s="39">
        <v>1644.54</v>
      </c>
    </row>
    <row r="31" spans="1:5" s="125" customFormat="1" x14ac:dyDescent="0.25">
      <c r="A31" s="127" t="s">
        <v>64</v>
      </c>
      <c r="B31" s="39">
        <v>2</v>
      </c>
      <c r="C31" s="39" t="s">
        <v>13</v>
      </c>
      <c r="D31" s="39">
        <f t="shared" ref="D31:D75" si="1">E31/B31</f>
        <v>1168.5450000000001</v>
      </c>
      <c r="E31" s="39">
        <v>2337.09</v>
      </c>
    </row>
    <row r="32" spans="1:5" s="125" customFormat="1" ht="30" x14ac:dyDescent="0.25">
      <c r="A32" s="127" t="s">
        <v>235</v>
      </c>
      <c r="B32" s="39">
        <v>0.01</v>
      </c>
      <c r="C32" s="39" t="s">
        <v>17</v>
      </c>
      <c r="D32" s="39">
        <f t="shared" si="1"/>
        <v>30407</v>
      </c>
      <c r="E32" s="39">
        <v>304.07</v>
      </c>
    </row>
    <row r="33" spans="1:5" s="125" customFormat="1" x14ac:dyDescent="0.25">
      <c r="A33" s="127" t="s">
        <v>236</v>
      </c>
      <c r="B33" s="39">
        <v>1</v>
      </c>
      <c r="C33" s="39" t="s">
        <v>13</v>
      </c>
      <c r="D33" s="39">
        <f t="shared" si="1"/>
        <v>980</v>
      </c>
      <c r="E33" s="39">
        <v>980</v>
      </c>
    </row>
    <row r="34" spans="1:5" s="125" customFormat="1" x14ac:dyDescent="0.25">
      <c r="A34" s="127" t="s">
        <v>237</v>
      </c>
      <c r="B34" s="39">
        <v>2</v>
      </c>
      <c r="C34" s="39" t="s">
        <v>13</v>
      </c>
      <c r="D34" s="39">
        <f t="shared" si="1"/>
        <v>748.77499999999998</v>
      </c>
      <c r="E34" s="39">
        <v>1497.55</v>
      </c>
    </row>
    <row r="35" spans="1:5" s="125" customFormat="1" x14ac:dyDescent="0.25">
      <c r="A35" s="127" t="s">
        <v>238</v>
      </c>
      <c r="B35" s="39">
        <v>1</v>
      </c>
      <c r="C35" s="39" t="s">
        <v>239</v>
      </c>
      <c r="D35" s="39">
        <f t="shared" si="1"/>
        <v>307.63</v>
      </c>
      <c r="E35" s="39">
        <v>307.63</v>
      </c>
    </row>
    <row r="36" spans="1:5" s="125" customFormat="1" x14ac:dyDescent="0.25">
      <c r="A36" s="127" t="s">
        <v>240</v>
      </c>
      <c r="B36" s="39">
        <v>2</v>
      </c>
      <c r="C36" s="39" t="s">
        <v>141</v>
      </c>
      <c r="D36" s="39">
        <f t="shared" si="1"/>
        <v>101.47</v>
      </c>
      <c r="E36" s="39">
        <v>202.94</v>
      </c>
    </row>
    <row r="37" spans="1:5" s="125" customFormat="1" x14ac:dyDescent="0.25">
      <c r="A37" s="127" t="s">
        <v>55</v>
      </c>
      <c r="B37" s="39">
        <v>1</v>
      </c>
      <c r="C37" s="39" t="s">
        <v>14</v>
      </c>
      <c r="D37" s="39">
        <f t="shared" si="1"/>
        <v>1012.36</v>
      </c>
      <c r="E37" s="39">
        <v>1012.36</v>
      </c>
    </row>
    <row r="38" spans="1:5" s="125" customFormat="1" x14ac:dyDescent="0.25">
      <c r="A38" s="127" t="s">
        <v>241</v>
      </c>
      <c r="B38" s="39">
        <v>0.17</v>
      </c>
      <c r="C38" s="39" t="s">
        <v>16</v>
      </c>
      <c r="D38" s="39">
        <f t="shared" si="1"/>
        <v>1813.705882352941</v>
      </c>
      <c r="E38" s="39">
        <v>308.33</v>
      </c>
    </row>
    <row r="39" spans="1:5" s="125" customFormat="1" x14ac:dyDescent="0.25">
      <c r="A39" s="127" t="s">
        <v>72</v>
      </c>
      <c r="B39" s="39">
        <v>0.02</v>
      </c>
      <c r="C39" s="39" t="s">
        <v>73</v>
      </c>
      <c r="D39" s="39">
        <f t="shared" si="1"/>
        <v>30202.999999999996</v>
      </c>
      <c r="E39" s="39">
        <v>604.05999999999995</v>
      </c>
    </row>
    <row r="40" spans="1:5" s="125" customFormat="1" ht="30" x14ac:dyDescent="0.25">
      <c r="A40" s="127" t="s">
        <v>56</v>
      </c>
      <c r="B40" s="39">
        <v>0.82</v>
      </c>
      <c r="C40" s="39" t="s">
        <v>16</v>
      </c>
      <c r="D40" s="39">
        <f t="shared" si="1"/>
        <v>2028.4024390243903</v>
      </c>
      <c r="E40" s="39">
        <v>1663.29</v>
      </c>
    </row>
    <row r="41" spans="1:5" s="125" customFormat="1" ht="30" x14ac:dyDescent="0.25">
      <c r="A41" s="127" t="s">
        <v>242</v>
      </c>
      <c r="B41" s="39">
        <v>0.01</v>
      </c>
      <c r="C41" s="39" t="s">
        <v>17</v>
      </c>
      <c r="D41" s="39">
        <f t="shared" si="1"/>
        <v>30101.999999999996</v>
      </c>
      <c r="E41" s="39">
        <v>301.02</v>
      </c>
    </row>
    <row r="42" spans="1:5" s="125" customFormat="1" ht="30" x14ac:dyDescent="0.25">
      <c r="A42" s="127" t="s">
        <v>59</v>
      </c>
      <c r="B42" s="39">
        <v>6</v>
      </c>
      <c r="C42" s="39" t="s">
        <v>18</v>
      </c>
      <c r="D42" s="39">
        <f t="shared" si="1"/>
        <v>243.68333333333331</v>
      </c>
      <c r="E42" s="39">
        <v>1462.1</v>
      </c>
    </row>
    <row r="43" spans="1:5" s="125" customFormat="1" x14ac:dyDescent="0.25">
      <c r="A43" s="127" t="s">
        <v>243</v>
      </c>
      <c r="B43" s="39">
        <v>2</v>
      </c>
      <c r="C43" s="39" t="s">
        <v>141</v>
      </c>
      <c r="D43" s="39">
        <f t="shared" si="1"/>
        <v>81.484999999999999</v>
      </c>
      <c r="E43" s="39">
        <v>162.97</v>
      </c>
    </row>
    <row r="44" spans="1:5" s="125" customFormat="1" x14ac:dyDescent="0.25">
      <c r="A44" s="127" t="s">
        <v>197</v>
      </c>
      <c r="B44" s="39">
        <v>1</v>
      </c>
      <c r="C44" s="39" t="s">
        <v>13</v>
      </c>
      <c r="D44" s="39">
        <f t="shared" si="1"/>
        <v>7183.98</v>
      </c>
      <c r="E44" s="39">
        <v>7183.98</v>
      </c>
    </row>
    <row r="45" spans="1:5" s="125" customFormat="1" x14ac:dyDescent="0.25">
      <c r="A45" s="127" t="s">
        <v>82</v>
      </c>
      <c r="B45" s="39">
        <v>1</v>
      </c>
      <c r="C45" s="39" t="s">
        <v>14</v>
      </c>
      <c r="D45" s="39">
        <f>E45</f>
        <v>8168.99</v>
      </c>
      <c r="E45" s="39">
        <v>8168.99</v>
      </c>
    </row>
    <row r="46" spans="1:5" s="125" customFormat="1" ht="30" x14ac:dyDescent="0.25">
      <c r="A46" s="127" t="s">
        <v>144</v>
      </c>
      <c r="B46" s="39">
        <v>1</v>
      </c>
      <c r="C46" s="39" t="s">
        <v>19</v>
      </c>
      <c r="D46" s="39">
        <f t="shared" si="1"/>
        <v>868.12</v>
      </c>
      <c r="E46" s="39">
        <v>868.12</v>
      </c>
    </row>
    <row r="47" spans="1:5" s="125" customFormat="1" ht="30" x14ac:dyDescent="0.25">
      <c r="A47" s="127" t="s">
        <v>199</v>
      </c>
      <c r="B47" s="39">
        <v>0.01</v>
      </c>
      <c r="C47" s="39" t="s">
        <v>19</v>
      </c>
      <c r="D47" s="39">
        <f t="shared" si="1"/>
        <v>30424</v>
      </c>
      <c r="E47" s="39">
        <v>304.24</v>
      </c>
    </row>
    <row r="48" spans="1:5" s="125" customFormat="1" x14ac:dyDescent="0.25">
      <c r="A48" s="127" t="s">
        <v>62</v>
      </c>
      <c r="B48" s="39">
        <v>33</v>
      </c>
      <c r="C48" s="39" t="s">
        <v>19</v>
      </c>
      <c r="D48" s="39">
        <f t="shared" si="1"/>
        <v>300.79878787878789</v>
      </c>
      <c r="E48" s="39">
        <v>9926.36</v>
      </c>
    </row>
    <row r="49" spans="1:5" s="125" customFormat="1" ht="28.5" x14ac:dyDescent="0.25">
      <c r="A49" s="135" t="s">
        <v>200</v>
      </c>
      <c r="B49" s="132"/>
      <c r="C49" s="132"/>
      <c r="D49" s="39"/>
      <c r="E49" s="132"/>
    </row>
    <row r="50" spans="1:5" s="125" customFormat="1" ht="30" x14ac:dyDescent="0.25">
      <c r="A50" s="127" t="s">
        <v>155</v>
      </c>
      <c r="B50" s="39">
        <v>3.9E-2</v>
      </c>
      <c r="C50" s="39" t="s">
        <v>156</v>
      </c>
      <c r="D50" s="39">
        <f t="shared" si="1"/>
        <v>3411.0256410256411</v>
      </c>
      <c r="E50" s="39">
        <v>133.03</v>
      </c>
    </row>
    <row r="51" spans="1:5" s="125" customFormat="1" x14ac:dyDescent="0.25">
      <c r="A51" s="127" t="s">
        <v>244</v>
      </c>
      <c r="B51" s="39">
        <v>4.8</v>
      </c>
      <c r="C51" s="39" t="s">
        <v>245</v>
      </c>
      <c r="D51" s="39">
        <f t="shared" si="1"/>
        <v>136.51250000000002</v>
      </c>
      <c r="E51" s="39">
        <v>655.26</v>
      </c>
    </row>
    <row r="52" spans="1:5" s="125" customFormat="1" ht="30" x14ac:dyDescent="0.25">
      <c r="A52" s="127" t="s">
        <v>246</v>
      </c>
      <c r="B52" s="39">
        <v>0.224</v>
      </c>
      <c r="C52" s="39" t="s">
        <v>15</v>
      </c>
      <c r="D52" s="39">
        <f t="shared" si="1"/>
        <v>4277.1428571428569</v>
      </c>
      <c r="E52" s="39">
        <v>958.08</v>
      </c>
    </row>
    <row r="53" spans="1:5" s="125" customFormat="1" ht="30" x14ac:dyDescent="0.25">
      <c r="A53" s="127" t="s">
        <v>247</v>
      </c>
      <c r="B53" s="39">
        <v>1.0369999999999999</v>
      </c>
      <c r="C53" s="39" t="s">
        <v>12</v>
      </c>
      <c r="D53" s="39">
        <f t="shared" si="1"/>
        <v>314.84088717454199</v>
      </c>
      <c r="E53" s="39">
        <v>326.49</v>
      </c>
    </row>
    <row r="54" spans="1:5" s="125" customFormat="1" ht="30" x14ac:dyDescent="0.25">
      <c r="A54" s="127" t="s">
        <v>248</v>
      </c>
      <c r="B54" s="39">
        <v>5.0000000000000001E-3</v>
      </c>
      <c r="C54" s="39" t="s">
        <v>70</v>
      </c>
      <c r="D54" s="39">
        <f t="shared" si="1"/>
        <v>32600</v>
      </c>
      <c r="E54" s="39">
        <v>163</v>
      </c>
    </row>
    <row r="55" spans="1:5" s="125" customFormat="1" ht="30" x14ac:dyDescent="0.25">
      <c r="A55" s="127" t="s">
        <v>249</v>
      </c>
      <c r="B55" s="39">
        <v>4.1000000000000002E-2</v>
      </c>
      <c r="C55" s="39" t="s">
        <v>70</v>
      </c>
      <c r="D55" s="39">
        <f t="shared" si="1"/>
        <v>46839.756097560974</v>
      </c>
      <c r="E55" s="39">
        <v>1920.43</v>
      </c>
    </row>
    <row r="56" spans="1:5" s="125" customFormat="1" ht="30" x14ac:dyDescent="0.25">
      <c r="A56" s="127" t="s">
        <v>234</v>
      </c>
      <c r="B56" s="39" t="s">
        <v>22</v>
      </c>
      <c r="C56" s="39" t="s">
        <v>16</v>
      </c>
      <c r="D56" s="39">
        <f>E56</f>
        <v>1786.94</v>
      </c>
      <c r="E56" s="39">
        <v>1786.94</v>
      </c>
    </row>
    <row r="57" spans="1:5" s="125" customFormat="1" x14ac:dyDescent="0.25">
      <c r="A57" s="127" t="s">
        <v>250</v>
      </c>
      <c r="B57" s="39">
        <v>0.12</v>
      </c>
      <c r="C57" s="39" t="s">
        <v>17</v>
      </c>
      <c r="D57" s="39">
        <f t="shared" si="1"/>
        <v>4392.1666666666661</v>
      </c>
      <c r="E57" s="39">
        <v>527.05999999999995</v>
      </c>
    </row>
    <row r="58" spans="1:5" s="125" customFormat="1" x14ac:dyDescent="0.25">
      <c r="A58" s="127" t="s">
        <v>251</v>
      </c>
      <c r="B58" s="39">
        <v>4.1000000000000002E-2</v>
      </c>
      <c r="C58" s="39" t="s">
        <v>70</v>
      </c>
      <c r="D58" s="39">
        <f t="shared" si="1"/>
        <v>4481.4634146341468</v>
      </c>
      <c r="E58" s="39">
        <v>183.74</v>
      </c>
    </row>
    <row r="59" spans="1:5" s="125" customFormat="1" x14ac:dyDescent="0.25">
      <c r="A59" s="127" t="s">
        <v>252</v>
      </c>
      <c r="B59" s="39">
        <v>0.02</v>
      </c>
      <c r="C59" s="39" t="s">
        <v>17</v>
      </c>
      <c r="D59" s="39">
        <f t="shared" si="1"/>
        <v>206228.49999999997</v>
      </c>
      <c r="E59" s="39">
        <v>4124.57</v>
      </c>
    </row>
    <row r="60" spans="1:5" s="125" customFormat="1" x14ac:dyDescent="0.25">
      <c r="A60" s="127" t="s">
        <v>253</v>
      </c>
      <c r="B60" s="39">
        <v>0.01</v>
      </c>
      <c r="C60" s="39" t="s">
        <v>210</v>
      </c>
      <c r="D60" s="39">
        <f t="shared" si="1"/>
        <v>23686</v>
      </c>
      <c r="E60" s="39">
        <v>236.86</v>
      </c>
    </row>
    <row r="61" spans="1:5" s="125" customFormat="1" x14ac:dyDescent="0.25">
      <c r="A61" s="127" t="s">
        <v>254</v>
      </c>
      <c r="B61" s="39">
        <v>0.01</v>
      </c>
      <c r="C61" s="39" t="s">
        <v>17</v>
      </c>
      <c r="D61" s="39">
        <f t="shared" si="1"/>
        <v>57901</v>
      </c>
      <c r="E61" s="39">
        <v>579.01</v>
      </c>
    </row>
    <row r="62" spans="1:5" s="125" customFormat="1" x14ac:dyDescent="0.25">
      <c r="A62" s="127" t="s">
        <v>255</v>
      </c>
      <c r="B62" s="39">
        <v>2.1999999999999999E-2</v>
      </c>
      <c r="C62" s="39" t="s">
        <v>15</v>
      </c>
      <c r="D62" s="39">
        <f t="shared" si="1"/>
        <v>51434.545454545456</v>
      </c>
      <c r="E62" s="39">
        <v>1131.56</v>
      </c>
    </row>
    <row r="63" spans="1:5" s="125" customFormat="1" x14ac:dyDescent="0.25">
      <c r="A63" s="127" t="s">
        <v>256</v>
      </c>
      <c r="B63" s="39">
        <v>1.7000000000000001E-2</v>
      </c>
      <c r="C63" s="39" t="s">
        <v>70</v>
      </c>
      <c r="D63" s="39">
        <f t="shared" si="1"/>
        <v>18560.588235294115</v>
      </c>
      <c r="E63" s="39">
        <v>315.52999999999997</v>
      </c>
    </row>
    <row r="64" spans="1:5" s="125" customFormat="1" ht="30" x14ac:dyDescent="0.25">
      <c r="A64" s="127" t="s">
        <v>257</v>
      </c>
      <c r="B64" s="39">
        <v>0.72</v>
      </c>
      <c r="C64" s="39" t="s">
        <v>12</v>
      </c>
      <c r="D64" s="39">
        <f t="shared" si="1"/>
        <v>1048.1805555555557</v>
      </c>
      <c r="E64" s="39">
        <v>754.69</v>
      </c>
    </row>
    <row r="65" spans="1:5" s="125" customFormat="1" ht="30" x14ac:dyDescent="0.25">
      <c r="A65" s="127" t="s">
        <v>258</v>
      </c>
      <c r="B65" s="39">
        <v>4.08</v>
      </c>
      <c r="C65" s="39" t="s">
        <v>12</v>
      </c>
      <c r="D65" s="39">
        <f t="shared" si="1"/>
        <v>975.19117647058829</v>
      </c>
      <c r="E65" s="39">
        <v>3978.78</v>
      </c>
    </row>
    <row r="66" spans="1:5" s="125" customFormat="1" x14ac:dyDescent="0.25">
      <c r="A66" s="127" t="s">
        <v>259</v>
      </c>
      <c r="B66" s="39">
        <v>0.01</v>
      </c>
      <c r="C66" s="39" t="s">
        <v>15</v>
      </c>
      <c r="D66" s="39">
        <f t="shared" si="1"/>
        <v>63895</v>
      </c>
      <c r="E66" s="39">
        <v>638.95000000000005</v>
      </c>
    </row>
    <row r="67" spans="1:5" s="125" customFormat="1" ht="30" x14ac:dyDescent="0.25">
      <c r="A67" s="127" t="s">
        <v>260</v>
      </c>
      <c r="B67" s="39">
        <v>0.01</v>
      </c>
      <c r="C67" s="39" t="s">
        <v>17</v>
      </c>
      <c r="D67" s="39">
        <f t="shared" si="1"/>
        <v>75198</v>
      </c>
      <c r="E67" s="39">
        <v>751.98</v>
      </c>
    </row>
    <row r="68" spans="1:5" s="125" customFormat="1" x14ac:dyDescent="0.25">
      <c r="A68" s="127" t="s">
        <v>261</v>
      </c>
      <c r="B68" s="39">
        <v>0.01</v>
      </c>
      <c r="C68" s="39" t="s">
        <v>17</v>
      </c>
      <c r="D68" s="39">
        <f t="shared" si="1"/>
        <v>52973</v>
      </c>
      <c r="E68" s="39">
        <v>529.73</v>
      </c>
    </row>
    <row r="69" spans="1:5" s="125" customFormat="1" ht="30" x14ac:dyDescent="0.25">
      <c r="A69" s="127" t="s">
        <v>63</v>
      </c>
      <c r="B69" s="39">
        <v>0.82</v>
      </c>
      <c r="C69" s="39" t="s">
        <v>16</v>
      </c>
      <c r="D69" s="39">
        <f t="shared" si="1"/>
        <v>2021.9024390243903</v>
      </c>
      <c r="E69" s="39">
        <v>1657.96</v>
      </c>
    </row>
    <row r="70" spans="1:5" s="125" customFormat="1" ht="30" x14ac:dyDescent="0.25">
      <c r="A70" s="127" t="s">
        <v>148</v>
      </c>
      <c r="B70" s="39">
        <v>0.82</v>
      </c>
      <c r="C70" s="39" t="s">
        <v>16</v>
      </c>
      <c r="D70" s="39">
        <f t="shared" si="1"/>
        <v>2008.0731707317073</v>
      </c>
      <c r="E70" s="39">
        <v>1646.62</v>
      </c>
    </row>
    <row r="71" spans="1:5" s="125" customFormat="1" ht="30" x14ac:dyDescent="0.25">
      <c r="A71" s="127" t="s">
        <v>262</v>
      </c>
      <c r="B71" s="39">
        <v>10</v>
      </c>
      <c r="C71" s="39" t="s">
        <v>263</v>
      </c>
      <c r="D71" s="39">
        <f t="shared" si="1"/>
        <v>42.852999999999994</v>
      </c>
      <c r="E71" s="39">
        <v>428.53</v>
      </c>
    </row>
    <row r="72" spans="1:5" s="125" customFormat="1" x14ac:dyDescent="0.25">
      <c r="A72" s="127" t="s">
        <v>264</v>
      </c>
      <c r="B72" s="39">
        <v>4</v>
      </c>
      <c r="C72" s="39" t="s">
        <v>13</v>
      </c>
      <c r="D72" s="39">
        <f t="shared" si="1"/>
        <v>598.42499999999995</v>
      </c>
      <c r="E72" s="39">
        <v>2393.6999999999998</v>
      </c>
    </row>
    <row r="73" spans="1:5" s="125" customFormat="1" ht="30" x14ac:dyDescent="0.25">
      <c r="A73" s="127" t="s">
        <v>86</v>
      </c>
      <c r="B73" s="39">
        <v>80</v>
      </c>
      <c r="C73" s="39" t="s">
        <v>85</v>
      </c>
      <c r="D73" s="39">
        <f t="shared" si="1"/>
        <v>58.981875000000002</v>
      </c>
      <c r="E73" s="39">
        <v>4718.55</v>
      </c>
    </row>
    <row r="74" spans="1:5" s="125" customFormat="1" ht="30" x14ac:dyDescent="0.25">
      <c r="A74" s="127" t="s">
        <v>149</v>
      </c>
      <c r="B74" s="39" t="s">
        <v>80</v>
      </c>
      <c r="C74" s="39" t="s">
        <v>16</v>
      </c>
      <c r="D74" s="39">
        <f>E74</f>
        <v>8308.6299999999992</v>
      </c>
      <c r="E74" s="39">
        <v>8308.6299999999992</v>
      </c>
    </row>
    <row r="75" spans="1:5" s="125" customFormat="1" x14ac:dyDescent="0.25">
      <c r="A75" s="127" t="s">
        <v>265</v>
      </c>
      <c r="B75" s="39">
        <v>0.02</v>
      </c>
      <c r="C75" s="39" t="s">
        <v>210</v>
      </c>
      <c r="D75" s="39">
        <f t="shared" si="1"/>
        <v>30351</v>
      </c>
      <c r="E75" s="39">
        <v>607.02</v>
      </c>
    </row>
    <row r="76" spans="1:5" s="125" customFormat="1" ht="28.5" x14ac:dyDescent="0.25">
      <c r="A76" s="135" t="s">
        <v>78</v>
      </c>
      <c r="B76" s="132"/>
      <c r="C76" s="132"/>
      <c r="D76" s="132"/>
      <c r="E76" s="132"/>
    </row>
    <row r="77" spans="1:5" s="125" customFormat="1" ht="30" x14ac:dyDescent="0.25">
      <c r="A77" s="127" t="s">
        <v>79</v>
      </c>
      <c r="B77" s="39" t="s">
        <v>220</v>
      </c>
      <c r="C77" s="39" t="s">
        <v>11</v>
      </c>
      <c r="D77" s="39">
        <f>E77</f>
        <v>3879.29</v>
      </c>
      <c r="E77" s="39">
        <v>3879.29</v>
      </c>
    </row>
    <row r="78" spans="1:5" s="125" customFormat="1" x14ac:dyDescent="0.25">
      <c r="A78" s="135" t="s">
        <v>92</v>
      </c>
      <c r="B78" s="132"/>
      <c r="C78" s="132"/>
      <c r="D78" s="39"/>
      <c r="E78" s="132"/>
    </row>
    <row r="79" spans="1:5" s="125" customFormat="1" x14ac:dyDescent="0.25">
      <c r="A79" s="127" t="s">
        <v>93</v>
      </c>
      <c r="B79" s="39" t="s">
        <v>220</v>
      </c>
      <c r="C79" s="39" t="s">
        <v>11</v>
      </c>
      <c r="D79" s="39">
        <f t="shared" ref="D79:D87" si="2">E79</f>
        <v>21600</v>
      </c>
      <c r="E79" s="39">
        <v>21600</v>
      </c>
    </row>
    <row r="80" spans="1:5" s="125" customFormat="1" ht="42.75" x14ac:dyDescent="0.25">
      <c r="A80" s="135" t="s">
        <v>266</v>
      </c>
      <c r="B80" s="132"/>
      <c r="C80" s="132"/>
      <c r="D80" s="39"/>
      <c r="E80" s="132"/>
    </row>
    <row r="81" spans="1:5" s="125" customFormat="1" x14ac:dyDescent="0.25">
      <c r="A81" s="127" t="s">
        <v>76</v>
      </c>
      <c r="B81" s="39" t="s">
        <v>22</v>
      </c>
      <c r="C81" s="39" t="s">
        <v>11</v>
      </c>
      <c r="D81" s="39">
        <f t="shared" si="2"/>
        <v>2254.41</v>
      </c>
      <c r="E81" s="39">
        <v>2254.41</v>
      </c>
    </row>
    <row r="82" spans="1:5" s="125" customFormat="1" ht="30" x14ac:dyDescent="0.25">
      <c r="A82" s="127" t="s">
        <v>267</v>
      </c>
      <c r="B82" s="39" t="s">
        <v>22</v>
      </c>
      <c r="C82" s="39" t="s">
        <v>11</v>
      </c>
      <c r="D82" s="39">
        <f t="shared" si="2"/>
        <v>315.64999999999998</v>
      </c>
      <c r="E82" s="39">
        <v>315.64999999999998</v>
      </c>
    </row>
    <row r="83" spans="1:5" s="125" customFormat="1" x14ac:dyDescent="0.25">
      <c r="A83" s="135" t="s">
        <v>268</v>
      </c>
      <c r="B83" s="132"/>
      <c r="C83" s="132"/>
      <c r="D83" s="39"/>
      <c r="E83" s="132"/>
    </row>
    <row r="84" spans="1:5" s="125" customFormat="1" x14ac:dyDescent="0.25">
      <c r="A84" s="127" t="s">
        <v>269</v>
      </c>
      <c r="B84" s="39" t="s">
        <v>80</v>
      </c>
      <c r="C84" s="39" t="s">
        <v>13</v>
      </c>
      <c r="D84" s="39">
        <f t="shared" si="2"/>
        <v>5600.58</v>
      </c>
      <c r="E84" s="39">
        <v>5600.58</v>
      </c>
    </row>
    <row r="85" spans="1:5" s="125" customFormat="1" x14ac:dyDescent="0.25">
      <c r="A85" s="127" t="s">
        <v>270</v>
      </c>
      <c r="B85" s="39" t="s">
        <v>80</v>
      </c>
      <c r="C85" s="39" t="s">
        <v>13</v>
      </c>
      <c r="D85" s="39">
        <f t="shared" si="2"/>
        <v>86961.57</v>
      </c>
      <c r="E85" s="39">
        <v>86961.57</v>
      </c>
    </row>
    <row r="86" spans="1:5" s="125" customFormat="1" x14ac:dyDescent="0.25">
      <c r="A86" s="127" t="s">
        <v>271</v>
      </c>
      <c r="B86" s="39" t="s">
        <v>80</v>
      </c>
      <c r="C86" s="39" t="s">
        <v>13</v>
      </c>
      <c r="D86" s="39">
        <f t="shared" si="2"/>
        <v>7395.41</v>
      </c>
      <c r="E86" s="39">
        <v>7395.41</v>
      </c>
    </row>
    <row r="87" spans="1:5" s="125" customFormat="1" x14ac:dyDescent="0.25">
      <c r="A87" s="127" t="s">
        <v>272</v>
      </c>
      <c r="B87" s="39" t="s">
        <v>80</v>
      </c>
      <c r="C87" s="39" t="s">
        <v>13</v>
      </c>
      <c r="D87" s="39">
        <f t="shared" si="2"/>
        <v>68766.91</v>
      </c>
      <c r="E87" s="39">
        <v>68766.91</v>
      </c>
    </row>
    <row r="88" spans="1:5" s="36" customFormat="1" ht="14.25" x14ac:dyDescent="0.25">
      <c r="A88" s="40" t="s">
        <v>10</v>
      </c>
      <c r="B88" s="41"/>
      <c r="C88" s="41"/>
      <c r="D88" s="41"/>
      <c r="E88" s="84"/>
    </row>
    <row r="89" spans="1:5" s="36" customFormat="1" x14ac:dyDescent="0.25">
      <c r="A89" s="38" t="s">
        <v>67</v>
      </c>
      <c r="B89" s="39" t="s">
        <v>21</v>
      </c>
      <c r="C89" s="39" t="s">
        <v>11</v>
      </c>
      <c r="D89" s="39">
        <f>E89</f>
        <v>34905.331999999995</v>
      </c>
      <c r="E89" s="39">
        <f>SUM(E16:E87)*10%</f>
        <v>34905.331999999995</v>
      </c>
    </row>
    <row r="90" spans="1:5" s="125" customFormat="1" x14ac:dyDescent="0.25">
      <c r="A90" s="133" t="s">
        <v>24</v>
      </c>
      <c r="B90" s="39"/>
      <c r="C90" s="39"/>
      <c r="D90" s="39"/>
      <c r="E90" s="134">
        <f>SUM(E16:E89)</f>
        <v>383958.65199999994</v>
      </c>
    </row>
    <row r="91" spans="1:5" s="125" customFormat="1" x14ac:dyDescent="0.25">
      <c r="A91" s="193"/>
      <c r="B91" s="193"/>
      <c r="C91" s="193"/>
      <c r="D91" s="193"/>
      <c r="E91" s="193"/>
    </row>
    <row r="92" spans="1:5" s="125" customFormat="1" x14ac:dyDescent="0.25">
      <c r="A92" s="193"/>
      <c r="B92" s="193"/>
      <c r="C92" s="193"/>
      <c r="D92" s="193"/>
      <c r="E92" s="193"/>
    </row>
    <row r="93" spans="1:5" s="125" customFormat="1" ht="39.75" customHeight="1" x14ac:dyDescent="0.25">
      <c r="A93" s="195" t="s">
        <v>273</v>
      </c>
      <c r="B93" s="195"/>
      <c r="C93" s="195"/>
      <c r="D93" s="195"/>
      <c r="E93" s="195"/>
    </row>
    <row r="94" spans="1:5" s="125" customFormat="1" ht="27.75" customHeight="1" x14ac:dyDescent="0.25">
      <c r="A94" s="195" t="s">
        <v>212</v>
      </c>
      <c r="B94" s="195"/>
      <c r="C94" s="195"/>
      <c r="D94" s="195"/>
      <c r="E94" s="195"/>
    </row>
    <row r="95" spans="1:5" s="125" customFormat="1" ht="24" customHeight="1" x14ac:dyDescent="0.25">
      <c r="A95" s="195" t="s">
        <v>213</v>
      </c>
      <c r="B95" s="195"/>
      <c r="C95" s="195"/>
      <c r="D95" s="195"/>
      <c r="E95" s="195"/>
    </row>
    <row r="96" spans="1:5" s="125" customFormat="1" ht="30.75" customHeight="1" x14ac:dyDescent="0.25">
      <c r="A96" s="195" t="s">
        <v>214</v>
      </c>
      <c r="B96" s="195"/>
      <c r="C96" s="195"/>
      <c r="D96" s="195"/>
      <c r="E96" s="195"/>
    </row>
    <row r="97" spans="1:5" s="125" customFormat="1" x14ac:dyDescent="0.25">
      <c r="A97" s="193"/>
      <c r="B97" s="193"/>
      <c r="C97" s="193"/>
      <c r="D97" s="193"/>
      <c r="E97" s="193"/>
    </row>
    <row r="98" spans="1:5" s="125" customFormat="1" ht="24.75" customHeight="1" x14ac:dyDescent="0.25">
      <c r="B98" s="195"/>
      <c r="C98" s="195"/>
      <c r="D98" s="195"/>
      <c r="E98" s="195"/>
    </row>
    <row r="99" spans="1:5" s="125" customFormat="1" ht="18.75" customHeight="1" x14ac:dyDescent="0.25">
      <c r="A99" s="193" t="s">
        <v>215</v>
      </c>
      <c r="B99" s="193"/>
      <c r="C99" s="193"/>
      <c r="D99" s="193"/>
      <c r="E99" s="193"/>
    </row>
    <row r="100" spans="1:5" s="125" customFormat="1" ht="15.75" customHeight="1" x14ac:dyDescent="0.25">
      <c r="A100" s="193" t="s">
        <v>274</v>
      </c>
      <c r="B100" s="193"/>
      <c r="C100" s="193"/>
      <c r="D100" s="193"/>
      <c r="E100" s="193"/>
    </row>
    <row r="101" spans="1:5" s="125" customFormat="1" ht="10.5" customHeight="1" x14ac:dyDescent="0.25">
      <c r="B101" s="193"/>
      <c r="C101" s="193"/>
      <c r="D101" s="193" t="s">
        <v>26</v>
      </c>
      <c r="E101" s="193"/>
    </row>
    <row r="102" spans="1:5" s="125" customFormat="1" x14ac:dyDescent="0.25">
      <c r="A102" s="193"/>
      <c r="B102" s="193"/>
      <c r="C102" s="193"/>
      <c r="D102" s="193"/>
      <c r="E102" s="193"/>
    </row>
    <row r="103" spans="1:5" s="125" customFormat="1" x14ac:dyDescent="0.25">
      <c r="A103" s="193" t="s">
        <v>216</v>
      </c>
      <c r="B103" s="193"/>
      <c r="C103" s="193"/>
      <c r="D103" s="193"/>
      <c r="E103" s="193"/>
    </row>
    <row r="104" spans="1:5" s="125" customFormat="1" ht="10.5" customHeight="1" x14ac:dyDescent="0.25">
      <c r="B104" s="193"/>
      <c r="C104" s="193"/>
      <c r="D104" s="193" t="s">
        <v>26</v>
      </c>
      <c r="E104" s="193"/>
    </row>
    <row r="105" spans="1:5" s="125" customFormat="1" ht="11.25" customHeight="1" x14ac:dyDescent="0.25">
      <c r="A105" s="193"/>
      <c r="B105" s="193"/>
      <c r="C105" s="193"/>
      <c r="D105" s="193"/>
      <c r="E105" s="193"/>
    </row>
  </sheetData>
  <mergeCells count="31">
    <mergeCell ref="A97:E97"/>
    <mergeCell ref="B104:C104"/>
    <mergeCell ref="D104:E104"/>
    <mergeCell ref="A105:E105"/>
    <mergeCell ref="A99:E99"/>
    <mergeCell ref="A100:E100"/>
    <mergeCell ref="B101:C101"/>
    <mergeCell ref="D101:E101"/>
    <mergeCell ref="A102:E102"/>
    <mergeCell ref="A103:E103"/>
    <mergeCell ref="A6:D6"/>
    <mergeCell ref="A7:E7"/>
    <mergeCell ref="A8:E8"/>
    <mergeCell ref="A9:E9"/>
    <mergeCell ref="B98:E98"/>
    <mergeCell ref="A91:E91"/>
    <mergeCell ref="A92:E92"/>
    <mergeCell ref="A10:E10"/>
    <mergeCell ref="A11:E11"/>
    <mergeCell ref="A12:E12"/>
    <mergeCell ref="A13:E13"/>
    <mergeCell ref="A14:E14"/>
    <mergeCell ref="A93:E93"/>
    <mergeCell ref="A94:E94"/>
    <mergeCell ref="A95:E95"/>
    <mergeCell ref="A96:E96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8" workbookViewId="0">
      <selection activeCell="A28" sqref="A28:XFD28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16384" width="9.140625" style="76"/>
  </cols>
  <sheetData>
    <row r="1" spans="1:19" s="48" customFormat="1" ht="35.25" customHeight="1" x14ac:dyDescent="0.3">
      <c r="A1" s="183" t="s">
        <v>291</v>
      </c>
      <c r="B1" s="183"/>
      <c r="C1" s="183"/>
      <c r="D1" s="183"/>
      <c r="E1" s="183"/>
      <c r="F1" s="183"/>
    </row>
    <row r="2" spans="1:19" s="48" customFormat="1" x14ac:dyDescent="0.25">
      <c r="A2" s="49"/>
      <c r="B2" s="49"/>
      <c r="C2" s="49"/>
      <c r="D2" s="49"/>
      <c r="E2" s="49"/>
      <c r="F2" s="49"/>
    </row>
    <row r="3" spans="1:19" s="48" customFormat="1" ht="19.5" customHeight="1" x14ac:dyDescent="0.25">
      <c r="A3" s="50" t="s">
        <v>292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48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48" customFormat="1" ht="36.75" customHeight="1" x14ac:dyDescent="0.25">
      <c r="A5" s="184" t="s">
        <v>110</v>
      </c>
      <c r="B5" s="184"/>
      <c r="C5" s="184"/>
      <c r="D5" s="184"/>
      <c r="E5" s="184"/>
      <c r="F5" s="184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98" t="s">
        <v>111</v>
      </c>
      <c r="B6" s="98">
        <v>3</v>
      </c>
      <c r="C6" s="98" t="s">
        <v>112</v>
      </c>
      <c r="D6" s="104">
        <v>1315.2</v>
      </c>
      <c r="E6" s="98" t="s">
        <v>113</v>
      </c>
      <c r="F6" s="100">
        <v>782.3</v>
      </c>
      <c r="G6" s="53"/>
      <c r="H6" s="55"/>
      <c r="I6" s="56"/>
      <c r="J6" s="57"/>
      <c r="K6" s="128"/>
      <c r="L6" s="59"/>
      <c r="M6" s="59"/>
      <c r="N6" s="59"/>
      <c r="O6" s="59"/>
      <c r="P6" s="60"/>
      <c r="Q6" s="185"/>
      <c r="R6" s="186"/>
      <c r="S6" s="61"/>
    </row>
    <row r="7" spans="1:19" s="64" customFormat="1" ht="32.25" customHeight="1" x14ac:dyDescent="0.25">
      <c r="A7" s="98" t="s">
        <v>114</v>
      </c>
      <c r="B7" s="98">
        <v>2</v>
      </c>
      <c r="C7" s="98" t="s">
        <v>115</v>
      </c>
      <c r="D7" s="104">
        <v>0</v>
      </c>
      <c r="E7" s="98" t="s">
        <v>116</v>
      </c>
      <c r="F7" s="100">
        <v>521.5</v>
      </c>
      <c r="G7" s="53"/>
      <c r="H7" s="55"/>
      <c r="I7" s="56"/>
      <c r="J7" s="57"/>
      <c r="K7" s="128"/>
      <c r="L7" s="59"/>
      <c r="M7" s="59"/>
      <c r="N7" s="59"/>
      <c r="O7" s="59"/>
      <c r="P7" s="60"/>
      <c r="Q7" s="185"/>
      <c r="R7" s="187"/>
      <c r="S7" s="63"/>
    </row>
    <row r="8" spans="1:19" s="64" customFormat="1" ht="33.75" customHeight="1" x14ac:dyDescent="0.25">
      <c r="A8" s="98" t="s">
        <v>117</v>
      </c>
      <c r="B8" s="98">
        <v>18</v>
      </c>
      <c r="C8" s="98" t="s">
        <v>118</v>
      </c>
      <c r="D8" s="100">
        <v>109.4</v>
      </c>
      <c r="E8" s="98" t="s">
        <v>119</v>
      </c>
      <c r="F8" s="100">
        <v>189.7</v>
      </c>
      <c r="G8" s="53"/>
      <c r="H8" s="55"/>
      <c r="I8" s="56"/>
      <c r="J8" s="57"/>
      <c r="K8" s="128"/>
      <c r="L8" s="59"/>
      <c r="M8" s="59"/>
      <c r="N8" s="59"/>
      <c r="O8" s="59"/>
      <c r="P8" s="60"/>
      <c r="Q8" s="185"/>
      <c r="R8" s="186"/>
      <c r="S8" s="63"/>
    </row>
    <row r="9" spans="1:19" s="64" customFormat="1" ht="33.75" customHeight="1" x14ac:dyDescent="0.25">
      <c r="A9" s="54"/>
      <c r="B9" s="57"/>
      <c r="C9" s="54"/>
      <c r="D9" s="65"/>
      <c r="E9" s="57"/>
      <c r="F9" s="66"/>
      <c r="G9" s="53"/>
      <c r="H9" s="55"/>
      <c r="I9" s="56"/>
      <c r="J9" s="57"/>
      <c r="K9" s="128"/>
      <c r="L9" s="59"/>
      <c r="M9" s="59"/>
      <c r="N9" s="59"/>
      <c r="O9" s="59"/>
      <c r="P9" s="53"/>
      <c r="Q9" s="128"/>
      <c r="R9" s="129"/>
      <c r="S9" s="53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30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1:19" s="70" customFormat="1" ht="30" customHeight="1" x14ac:dyDescent="0.25">
      <c r="A11" s="180" t="s">
        <v>120</v>
      </c>
      <c r="B11" s="181"/>
      <c r="C11" s="181"/>
      <c r="D11" s="181"/>
      <c r="E11" s="182"/>
      <c r="F11" s="71" t="s">
        <v>121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5" customFormat="1" ht="30" customHeight="1" x14ac:dyDescent="0.25">
      <c r="A12" s="173" t="s">
        <v>122</v>
      </c>
      <c r="B12" s="174"/>
      <c r="C12" s="174"/>
      <c r="D12" s="174"/>
      <c r="E12" s="175"/>
      <c r="F12" s="93">
        <v>-12206.364999999932</v>
      </c>
      <c r="G12" s="157"/>
    </row>
    <row r="13" spans="1:19" s="95" customFormat="1" ht="30" customHeight="1" x14ac:dyDescent="0.25">
      <c r="A13" s="173" t="s">
        <v>123</v>
      </c>
      <c r="B13" s="174"/>
      <c r="C13" s="174"/>
      <c r="D13" s="174"/>
      <c r="E13" s="175"/>
      <c r="F13" s="93">
        <v>185379.20000000007</v>
      </c>
    </row>
    <row r="14" spans="1:19" s="95" customFormat="1" ht="30" customHeight="1" x14ac:dyDescent="0.25">
      <c r="A14" s="173" t="s">
        <v>124</v>
      </c>
      <c r="B14" s="174"/>
      <c r="C14" s="174"/>
      <c r="D14" s="174"/>
      <c r="E14" s="175"/>
      <c r="F14" s="96">
        <f>SUM(F15:F17)</f>
        <v>227056.44</v>
      </c>
    </row>
    <row r="15" spans="1:19" s="70" customFormat="1" ht="27" customHeight="1" x14ac:dyDescent="0.25">
      <c r="A15" s="177" t="s">
        <v>125</v>
      </c>
      <c r="B15" s="178"/>
      <c r="C15" s="178"/>
      <c r="D15" s="178"/>
      <c r="E15" s="179"/>
      <c r="F15" s="92">
        <v>227056.44</v>
      </c>
    </row>
    <row r="16" spans="1:19" s="70" customFormat="1" ht="24.75" hidden="1" customHeight="1" x14ac:dyDescent="0.25">
      <c r="A16" s="177" t="s">
        <v>126</v>
      </c>
      <c r="B16" s="178"/>
      <c r="C16" s="178"/>
      <c r="D16" s="178"/>
      <c r="E16" s="179"/>
      <c r="F16" s="92"/>
    </row>
    <row r="17" spans="1:19" s="70" customFormat="1" ht="30" hidden="1" customHeight="1" x14ac:dyDescent="0.25">
      <c r="A17" s="177" t="s">
        <v>127</v>
      </c>
      <c r="B17" s="178"/>
      <c r="C17" s="178"/>
      <c r="D17" s="178"/>
      <c r="E17" s="179"/>
      <c r="F17" s="92"/>
    </row>
    <row r="18" spans="1:19" s="95" customFormat="1" ht="30" customHeight="1" x14ac:dyDescent="0.25">
      <c r="A18" s="173" t="s">
        <v>128</v>
      </c>
      <c r="B18" s="174"/>
      <c r="C18" s="174"/>
      <c r="D18" s="174"/>
      <c r="E18" s="175"/>
      <c r="F18" s="96">
        <f>SUM(F19:F21)</f>
        <v>254250.9</v>
      </c>
    </row>
    <row r="19" spans="1:19" s="70" customFormat="1" ht="27" customHeight="1" x14ac:dyDescent="0.25">
      <c r="A19" s="177" t="s">
        <v>125</v>
      </c>
      <c r="B19" s="178"/>
      <c r="C19" s="178"/>
      <c r="D19" s="178"/>
      <c r="E19" s="179"/>
      <c r="F19" s="92">
        <v>254250.9</v>
      </c>
    </row>
    <row r="20" spans="1:19" s="70" customFormat="1" ht="30" hidden="1" customHeight="1" x14ac:dyDescent="0.25">
      <c r="A20" s="177" t="s">
        <v>126</v>
      </c>
      <c r="B20" s="178"/>
      <c r="C20" s="178"/>
      <c r="D20" s="178"/>
      <c r="E20" s="179"/>
      <c r="F20" s="92"/>
    </row>
    <row r="21" spans="1:19" s="73" customFormat="1" ht="30" hidden="1" customHeight="1" x14ac:dyDescent="0.2">
      <c r="A21" s="177" t="s">
        <v>127</v>
      </c>
      <c r="B21" s="178"/>
      <c r="C21" s="178"/>
      <c r="D21" s="178"/>
      <c r="E21" s="179"/>
      <c r="F21" s="92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7" customFormat="1" ht="30" customHeight="1" x14ac:dyDescent="0.25">
      <c r="A22" s="173" t="s">
        <v>129</v>
      </c>
      <c r="B22" s="174"/>
      <c r="C22" s="174"/>
      <c r="D22" s="174"/>
      <c r="E22" s="175"/>
      <c r="F22" s="96">
        <f>F12+F18</f>
        <v>242044.53500000006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</row>
    <row r="23" spans="1:19" s="97" customFormat="1" ht="30" customHeight="1" x14ac:dyDescent="0.25">
      <c r="A23" s="173" t="s">
        <v>130</v>
      </c>
      <c r="B23" s="174"/>
      <c r="C23" s="174"/>
      <c r="D23" s="174"/>
      <c r="E23" s="175"/>
      <c r="F23" s="96">
        <f>акт21!E60</f>
        <v>172156.03179800001</v>
      </c>
      <c r="G23" s="158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</row>
    <row r="24" spans="1:19" s="97" customFormat="1" ht="30" customHeight="1" x14ac:dyDescent="0.25">
      <c r="A24" s="173" t="s">
        <v>131</v>
      </c>
      <c r="B24" s="174"/>
      <c r="C24" s="174"/>
      <c r="D24" s="174"/>
      <c r="E24" s="175"/>
      <c r="F24" s="96">
        <f>F22-F23+0.01</f>
        <v>69888.513202000046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</row>
    <row r="25" spans="1:19" s="97" customFormat="1" ht="30" customHeight="1" x14ac:dyDescent="0.25">
      <c r="A25" s="173" t="s">
        <v>132</v>
      </c>
      <c r="B25" s="174"/>
      <c r="C25" s="174"/>
      <c r="D25" s="174"/>
      <c r="E25" s="175"/>
      <c r="F25" s="93">
        <f>F13+F14-F18</f>
        <v>158184.74000000008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72" t="s">
        <v>133</v>
      </c>
      <c r="B27" s="172"/>
      <c r="C27" s="172"/>
      <c r="D27" s="172"/>
    </row>
    <row r="28" spans="1:19" s="48" customFormat="1" ht="21.75" hidden="1" customHeight="1" x14ac:dyDescent="0.25">
      <c r="A28" s="176" t="s">
        <v>293</v>
      </c>
      <c r="B28" s="176"/>
      <c r="C28" s="176"/>
      <c r="D28" s="176"/>
    </row>
    <row r="29" spans="1:19" s="48" customFormat="1" ht="22.5" customHeight="1" x14ac:dyDescent="0.25">
      <c r="A29" s="172" t="s">
        <v>42</v>
      </c>
      <c r="B29" s="172"/>
      <c r="C29" s="172"/>
      <c r="D29" s="172"/>
    </row>
    <row r="30" spans="1:19" s="48" customFormat="1" ht="22.5" customHeight="1" x14ac:dyDescent="0.25">
      <c r="A30" s="172" t="s">
        <v>43</v>
      </c>
      <c r="B30" s="172"/>
      <c r="C30" s="172"/>
      <c r="D30" s="4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abSelected="1" topLeftCell="A45" workbookViewId="0">
      <selection activeCell="A18" sqref="A18:D18"/>
    </sheetView>
  </sheetViews>
  <sheetFormatPr defaultColWidth="8.140625" defaultRowHeight="15" x14ac:dyDescent="0.25"/>
  <cols>
    <col min="1" max="1" width="56" style="131" customWidth="1"/>
    <col min="2" max="5" width="16.140625" style="131" customWidth="1"/>
    <col min="6" max="6" width="9.42578125" style="131" bestFit="1" customWidth="1"/>
    <col min="7" max="255" width="8.140625" style="131"/>
    <col min="256" max="256" width="8.7109375" style="131" customWidth="1"/>
    <col min="257" max="257" width="31.5703125" style="131" customWidth="1"/>
    <col min="258" max="258" width="13.85546875" style="131" customWidth="1"/>
    <col min="259" max="259" width="19.140625" style="131" customWidth="1"/>
    <col min="260" max="260" width="17.5703125" style="131" customWidth="1"/>
    <col min="261" max="261" width="14.7109375" style="131" customWidth="1"/>
    <col min="262" max="511" width="8.140625" style="131"/>
    <col min="512" max="512" width="8.7109375" style="131" customWidth="1"/>
    <col min="513" max="513" width="31.5703125" style="131" customWidth="1"/>
    <col min="514" max="514" width="13.85546875" style="131" customWidth="1"/>
    <col min="515" max="515" width="19.140625" style="131" customWidth="1"/>
    <col min="516" max="516" width="17.5703125" style="131" customWidth="1"/>
    <col min="517" max="517" width="14.7109375" style="131" customWidth="1"/>
    <col min="518" max="767" width="8.140625" style="131"/>
    <col min="768" max="768" width="8.7109375" style="131" customWidth="1"/>
    <col min="769" max="769" width="31.5703125" style="131" customWidth="1"/>
    <col min="770" max="770" width="13.85546875" style="131" customWidth="1"/>
    <col min="771" max="771" width="19.140625" style="131" customWidth="1"/>
    <col min="772" max="772" width="17.5703125" style="131" customWidth="1"/>
    <col min="773" max="773" width="14.7109375" style="131" customWidth="1"/>
    <col min="774" max="1023" width="8.140625" style="131"/>
    <col min="1024" max="1024" width="8.7109375" style="131" customWidth="1"/>
    <col min="1025" max="1025" width="31.5703125" style="131" customWidth="1"/>
    <col min="1026" max="1026" width="13.85546875" style="131" customWidth="1"/>
    <col min="1027" max="1027" width="19.140625" style="131" customWidth="1"/>
    <col min="1028" max="1028" width="17.5703125" style="131" customWidth="1"/>
    <col min="1029" max="1029" width="14.7109375" style="131" customWidth="1"/>
    <col min="1030" max="1279" width="8.140625" style="131"/>
    <col min="1280" max="1280" width="8.7109375" style="131" customWidth="1"/>
    <col min="1281" max="1281" width="31.5703125" style="131" customWidth="1"/>
    <col min="1282" max="1282" width="13.85546875" style="131" customWidth="1"/>
    <col min="1283" max="1283" width="19.140625" style="131" customWidth="1"/>
    <col min="1284" max="1284" width="17.5703125" style="131" customWidth="1"/>
    <col min="1285" max="1285" width="14.7109375" style="131" customWidth="1"/>
    <col min="1286" max="1535" width="8.140625" style="131"/>
    <col min="1536" max="1536" width="8.7109375" style="131" customWidth="1"/>
    <col min="1537" max="1537" width="31.5703125" style="131" customWidth="1"/>
    <col min="1538" max="1538" width="13.85546875" style="131" customWidth="1"/>
    <col min="1539" max="1539" width="19.140625" style="131" customWidth="1"/>
    <col min="1540" max="1540" width="17.5703125" style="131" customWidth="1"/>
    <col min="1541" max="1541" width="14.7109375" style="131" customWidth="1"/>
    <col min="1542" max="1791" width="8.140625" style="131"/>
    <col min="1792" max="1792" width="8.7109375" style="131" customWidth="1"/>
    <col min="1793" max="1793" width="31.5703125" style="131" customWidth="1"/>
    <col min="1794" max="1794" width="13.85546875" style="131" customWidth="1"/>
    <col min="1795" max="1795" width="19.140625" style="131" customWidth="1"/>
    <col min="1796" max="1796" width="17.5703125" style="131" customWidth="1"/>
    <col min="1797" max="1797" width="14.7109375" style="131" customWidth="1"/>
    <col min="1798" max="2047" width="8.140625" style="131"/>
    <col min="2048" max="2048" width="8.7109375" style="131" customWidth="1"/>
    <col min="2049" max="2049" width="31.5703125" style="131" customWidth="1"/>
    <col min="2050" max="2050" width="13.85546875" style="131" customWidth="1"/>
    <col min="2051" max="2051" width="19.140625" style="131" customWidth="1"/>
    <col min="2052" max="2052" width="17.5703125" style="131" customWidth="1"/>
    <col min="2053" max="2053" width="14.7109375" style="131" customWidth="1"/>
    <col min="2054" max="2303" width="8.140625" style="131"/>
    <col min="2304" max="2304" width="8.7109375" style="131" customWidth="1"/>
    <col min="2305" max="2305" width="31.5703125" style="131" customWidth="1"/>
    <col min="2306" max="2306" width="13.85546875" style="131" customWidth="1"/>
    <col min="2307" max="2307" width="19.140625" style="131" customWidth="1"/>
    <col min="2308" max="2308" width="17.5703125" style="131" customWidth="1"/>
    <col min="2309" max="2309" width="14.7109375" style="131" customWidth="1"/>
    <col min="2310" max="2559" width="8.140625" style="131"/>
    <col min="2560" max="2560" width="8.7109375" style="131" customWidth="1"/>
    <col min="2561" max="2561" width="31.5703125" style="131" customWidth="1"/>
    <col min="2562" max="2562" width="13.85546875" style="131" customWidth="1"/>
    <col min="2563" max="2563" width="19.140625" style="131" customWidth="1"/>
    <col min="2564" max="2564" width="17.5703125" style="131" customWidth="1"/>
    <col min="2565" max="2565" width="14.7109375" style="131" customWidth="1"/>
    <col min="2566" max="2815" width="8.140625" style="131"/>
    <col min="2816" max="2816" width="8.7109375" style="131" customWidth="1"/>
    <col min="2817" max="2817" width="31.5703125" style="131" customWidth="1"/>
    <col min="2818" max="2818" width="13.85546875" style="131" customWidth="1"/>
    <col min="2819" max="2819" width="19.140625" style="131" customWidth="1"/>
    <col min="2820" max="2820" width="17.5703125" style="131" customWidth="1"/>
    <col min="2821" max="2821" width="14.7109375" style="131" customWidth="1"/>
    <col min="2822" max="3071" width="8.140625" style="131"/>
    <col min="3072" max="3072" width="8.7109375" style="131" customWidth="1"/>
    <col min="3073" max="3073" width="31.5703125" style="131" customWidth="1"/>
    <col min="3074" max="3074" width="13.85546875" style="131" customWidth="1"/>
    <col min="3075" max="3075" width="19.140625" style="131" customWidth="1"/>
    <col min="3076" max="3076" width="17.5703125" style="131" customWidth="1"/>
    <col min="3077" max="3077" width="14.7109375" style="131" customWidth="1"/>
    <col min="3078" max="3327" width="8.140625" style="131"/>
    <col min="3328" max="3328" width="8.7109375" style="131" customWidth="1"/>
    <col min="3329" max="3329" width="31.5703125" style="131" customWidth="1"/>
    <col min="3330" max="3330" width="13.85546875" style="131" customWidth="1"/>
    <col min="3331" max="3331" width="19.140625" style="131" customWidth="1"/>
    <col min="3332" max="3332" width="17.5703125" style="131" customWidth="1"/>
    <col min="3333" max="3333" width="14.7109375" style="131" customWidth="1"/>
    <col min="3334" max="3583" width="8.140625" style="131"/>
    <col min="3584" max="3584" width="8.7109375" style="131" customWidth="1"/>
    <col min="3585" max="3585" width="31.5703125" style="131" customWidth="1"/>
    <col min="3586" max="3586" width="13.85546875" style="131" customWidth="1"/>
    <col min="3587" max="3587" width="19.140625" style="131" customWidth="1"/>
    <col min="3588" max="3588" width="17.5703125" style="131" customWidth="1"/>
    <col min="3589" max="3589" width="14.7109375" style="131" customWidth="1"/>
    <col min="3590" max="3839" width="8.140625" style="131"/>
    <col min="3840" max="3840" width="8.7109375" style="131" customWidth="1"/>
    <col min="3841" max="3841" width="31.5703125" style="131" customWidth="1"/>
    <col min="3842" max="3842" width="13.85546875" style="131" customWidth="1"/>
    <col min="3843" max="3843" width="19.140625" style="131" customWidth="1"/>
    <col min="3844" max="3844" width="17.5703125" style="131" customWidth="1"/>
    <col min="3845" max="3845" width="14.7109375" style="131" customWidth="1"/>
    <col min="3846" max="4095" width="8.140625" style="131"/>
    <col min="4096" max="4096" width="8.7109375" style="131" customWidth="1"/>
    <col min="4097" max="4097" width="31.5703125" style="131" customWidth="1"/>
    <col min="4098" max="4098" width="13.85546875" style="131" customWidth="1"/>
    <col min="4099" max="4099" width="19.140625" style="131" customWidth="1"/>
    <col min="4100" max="4100" width="17.5703125" style="131" customWidth="1"/>
    <col min="4101" max="4101" width="14.7109375" style="131" customWidth="1"/>
    <col min="4102" max="4351" width="8.140625" style="131"/>
    <col min="4352" max="4352" width="8.7109375" style="131" customWidth="1"/>
    <col min="4353" max="4353" width="31.5703125" style="131" customWidth="1"/>
    <col min="4354" max="4354" width="13.85546875" style="131" customWidth="1"/>
    <col min="4355" max="4355" width="19.140625" style="131" customWidth="1"/>
    <col min="4356" max="4356" width="17.5703125" style="131" customWidth="1"/>
    <col min="4357" max="4357" width="14.7109375" style="131" customWidth="1"/>
    <col min="4358" max="4607" width="8.140625" style="131"/>
    <col min="4608" max="4608" width="8.7109375" style="131" customWidth="1"/>
    <col min="4609" max="4609" width="31.5703125" style="131" customWidth="1"/>
    <col min="4610" max="4610" width="13.85546875" style="131" customWidth="1"/>
    <col min="4611" max="4611" width="19.140625" style="131" customWidth="1"/>
    <col min="4612" max="4612" width="17.5703125" style="131" customWidth="1"/>
    <col min="4613" max="4613" width="14.7109375" style="131" customWidth="1"/>
    <col min="4614" max="4863" width="8.140625" style="131"/>
    <col min="4864" max="4864" width="8.7109375" style="131" customWidth="1"/>
    <col min="4865" max="4865" width="31.5703125" style="131" customWidth="1"/>
    <col min="4866" max="4866" width="13.85546875" style="131" customWidth="1"/>
    <col min="4867" max="4867" width="19.140625" style="131" customWidth="1"/>
    <col min="4868" max="4868" width="17.5703125" style="131" customWidth="1"/>
    <col min="4869" max="4869" width="14.7109375" style="131" customWidth="1"/>
    <col min="4870" max="5119" width="8.140625" style="131"/>
    <col min="5120" max="5120" width="8.7109375" style="131" customWidth="1"/>
    <col min="5121" max="5121" width="31.5703125" style="131" customWidth="1"/>
    <col min="5122" max="5122" width="13.85546875" style="131" customWidth="1"/>
    <col min="5123" max="5123" width="19.140625" style="131" customWidth="1"/>
    <col min="5124" max="5124" width="17.5703125" style="131" customWidth="1"/>
    <col min="5125" max="5125" width="14.7109375" style="131" customWidth="1"/>
    <col min="5126" max="5375" width="8.140625" style="131"/>
    <col min="5376" max="5376" width="8.7109375" style="131" customWidth="1"/>
    <col min="5377" max="5377" width="31.5703125" style="131" customWidth="1"/>
    <col min="5378" max="5378" width="13.85546875" style="131" customWidth="1"/>
    <col min="5379" max="5379" width="19.140625" style="131" customWidth="1"/>
    <col min="5380" max="5380" width="17.5703125" style="131" customWidth="1"/>
    <col min="5381" max="5381" width="14.7109375" style="131" customWidth="1"/>
    <col min="5382" max="5631" width="8.140625" style="131"/>
    <col min="5632" max="5632" width="8.7109375" style="131" customWidth="1"/>
    <col min="5633" max="5633" width="31.5703125" style="131" customWidth="1"/>
    <col min="5634" max="5634" width="13.85546875" style="131" customWidth="1"/>
    <col min="5635" max="5635" width="19.140625" style="131" customWidth="1"/>
    <col min="5636" max="5636" width="17.5703125" style="131" customWidth="1"/>
    <col min="5637" max="5637" width="14.7109375" style="131" customWidth="1"/>
    <col min="5638" max="5887" width="8.140625" style="131"/>
    <col min="5888" max="5888" width="8.7109375" style="131" customWidth="1"/>
    <col min="5889" max="5889" width="31.5703125" style="131" customWidth="1"/>
    <col min="5890" max="5890" width="13.85546875" style="131" customWidth="1"/>
    <col min="5891" max="5891" width="19.140625" style="131" customWidth="1"/>
    <col min="5892" max="5892" width="17.5703125" style="131" customWidth="1"/>
    <col min="5893" max="5893" width="14.7109375" style="131" customWidth="1"/>
    <col min="5894" max="6143" width="8.140625" style="131"/>
    <col min="6144" max="6144" width="8.7109375" style="131" customWidth="1"/>
    <col min="6145" max="6145" width="31.5703125" style="131" customWidth="1"/>
    <col min="6146" max="6146" width="13.85546875" style="131" customWidth="1"/>
    <col min="6147" max="6147" width="19.140625" style="131" customWidth="1"/>
    <col min="6148" max="6148" width="17.5703125" style="131" customWidth="1"/>
    <col min="6149" max="6149" width="14.7109375" style="131" customWidth="1"/>
    <col min="6150" max="6399" width="8.140625" style="131"/>
    <col min="6400" max="6400" width="8.7109375" style="131" customWidth="1"/>
    <col min="6401" max="6401" width="31.5703125" style="131" customWidth="1"/>
    <col min="6402" max="6402" width="13.85546875" style="131" customWidth="1"/>
    <col min="6403" max="6403" width="19.140625" style="131" customWidth="1"/>
    <col min="6404" max="6404" width="17.5703125" style="131" customWidth="1"/>
    <col min="6405" max="6405" width="14.7109375" style="131" customWidth="1"/>
    <col min="6406" max="6655" width="8.140625" style="131"/>
    <col min="6656" max="6656" width="8.7109375" style="131" customWidth="1"/>
    <col min="6657" max="6657" width="31.5703125" style="131" customWidth="1"/>
    <col min="6658" max="6658" width="13.85546875" style="131" customWidth="1"/>
    <col min="6659" max="6659" width="19.140625" style="131" customWidth="1"/>
    <col min="6660" max="6660" width="17.5703125" style="131" customWidth="1"/>
    <col min="6661" max="6661" width="14.7109375" style="131" customWidth="1"/>
    <col min="6662" max="6911" width="8.140625" style="131"/>
    <col min="6912" max="6912" width="8.7109375" style="131" customWidth="1"/>
    <col min="6913" max="6913" width="31.5703125" style="131" customWidth="1"/>
    <col min="6914" max="6914" width="13.85546875" style="131" customWidth="1"/>
    <col min="6915" max="6915" width="19.140625" style="131" customWidth="1"/>
    <col min="6916" max="6916" width="17.5703125" style="131" customWidth="1"/>
    <col min="6917" max="6917" width="14.7109375" style="131" customWidth="1"/>
    <col min="6918" max="7167" width="8.140625" style="131"/>
    <col min="7168" max="7168" width="8.7109375" style="131" customWidth="1"/>
    <col min="7169" max="7169" width="31.5703125" style="131" customWidth="1"/>
    <col min="7170" max="7170" width="13.85546875" style="131" customWidth="1"/>
    <col min="7171" max="7171" width="19.140625" style="131" customWidth="1"/>
    <col min="7172" max="7172" width="17.5703125" style="131" customWidth="1"/>
    <col min="7173" max="7173" width="14.7109375" style="131" customWidth="1"/>
    <col min="7174" max="7423" width="8.140625" style="131"/>
    <col min="7424" max="7424" width="8.7109375" style="131" customWidth="1"/>
    <col min="7425" max="7425" width="31.5703125" style="131" customWidth="1"/>
    <col min="7426" max="7426" width="13.85546875" style="131" customWidth="1"/>
    <col min="7427" max="7427" width="19.140625" style="131" customWidth="1"/>
    <col min="7428" max="7428" width="17.5703125" style="131" customWidth="1"/>
    <col min="7429" max="7429" width="14.7109375" style="131" customWidth="1"/>
    <col min="7430" max="7679" width="8.140625" style="131"/>
    <col min="7680" max="7680" width="8.7109375" style="131" customWidth="1"/>
    <col min="7681" max="7681" width="31.5703125" style="131" customWidth="1"/>
    <col min="7682" max="7682" width="13.85546875" style="131" customWidth="1"/>
    <col min="7683" max="7683" width="19.140625" style="131" customWidth="1"/>
    <col min="7684" max="7684" width="17.5703125" style="131" customWidth="1"/>
    <col min="7685" max="7685" width="14.7109375" style="131" customWidth="1"/>
    <col min="7686" max="7935" width="8.140625" style="131"/>
    <col min="7936" max="7936" width="8.7109375" style="131" customWidth="1"/>
    <col min="7937" max="7937" width="31.5703125" style="131" customWidth="1"/>
    <col min="7938" max="7938" width="13.85546875" style="131" customWidth="1"/>
    <col min="7939" max="7939" width="19.140625" style="131" customWidth="1"/>
    <col min="7940" max="7940" width="17.5703125" style="131" customWidth="1"/>
    <col min="7941" max="7941" width="14.7109375" style="131" customWidth="1"/>
    <col min="7942" max="8191" width="8.140625" style="131"/>
    <col min="8192" max="8192" width="8.7109375" style="131" customWidth="1"/>
    <col min="8193" max="8193" width="31.5703125" style="131" customWidth="1"/>
    <col min="8194" max="8194" width="13.85546875" style="131" customWidth="1"/>
    <col min="8195" max="8195" width="19.140625" style="131" customWidth="1"/>
    <col min="8196" max="8196" width="17.5703125" style="131" customWidth="1"/>
    <col min="8197" max="8197" width="14.7109375" style="131" customWidth="1"/>
    <col min="8198" max="8447" width="8.140625" style="131"/>
    <col min="8448" max="8448" width="8.7109375" style="131" customWidth="1"/>
    <col min="8449" max="8449" width="31.5703125" style="131" customWidth="1"/>
    <col min="8450" max="8450" width="13.85546875" style="131" customWidth="1"/>
    <col min="8451" max="8451" width="19.140625" style="131" customWidth="1"/>
    <col min="8452" max="8452" width="17.5703125" style="131" customWidth="1"/>
    <col min="8453" max="8453" width="14.7109375" style="131" customWidth="1"/>
    <col min="8454" max="8703" width="8.140625" style="131"/>
    <col min="8704" max="8704" width="8.7109375" style="131" customWidth="1"/>
    <col min="8705" max="8705" width="31.5703125" style="131" customWidth="1"/>
    <col min="8706" max="8706" width="13.85546875" style="131" customWidth="1"/>
    <col min="8707" max="8707" width="19.140625" style="131" customWidth="1"/>
    <col min="8708" max="8708" width="17.5703125" style="131" customWidth="1"/>
    <col min="8709" max="8709" width="14.7109375" style="131" customWidth="1"/>
    <col min="8710" max="8959" width="8.140625" style="131"/>
    <col min="8960" max="8960" width="8.7109375" style="131" customWidth="1"/>
    <col min="8961" max="8961" width="31.5703125" style="131" customWidth="1"/>
    <col min="8962" max="8962" width="13.85546875" style="131" customWidth="1"/>
    <col min="8963" max="8963" width="19.140625" style="131" customWidth="1"/>
    <col min="8964" max="8964" width="17.5703125" style="131" customWidth="1"/>
    <col min="8965" max="8965" width="14.7109375" style="131" customWidth="1"/>
    <col min="8966" max="9215" width="8.140625" style="131"/>
    <col min="9216" max="9216" width="8.7109375" style="131" customWidth="1"/>
    <col min="9217" max="9217" width="31.5703125" style="131" customWidth="1"/>
    <col min="9218" max="9218" width="13.85546875" style="131" customWidth="1"/>
    <col min="9219" max="9219" width="19.140625" style="131" customWidth="1"/>
    <col min="9220" max="9220" width="17.5703125" style="131" customWidth="1"/>
    <col min="9221" max="9221" width="14.7109375" style="131" customWidth="1"/>
    <col min="9222" max="9471" width="8.140625" style="131"/>
    <col min="9472" max="9472" width="8.7109375" style="131" customWidth="1"/>
    <col min="9473" max="9473" width="31.5703125" style="131" customWidth="1"/>
    <col min="9474" max="9474" width="13.85546875" style="131" customWidth="1"/>
    <col min="9475" max="9475" width="19.140625" style="131" customWidth="1"/>
    <col min="9476" max="9476" width="17.5703125" style="131" customWidth="1"/>
    <col min="9477" max="9477" width="14.7109375" style="131" customWidth="1"/>
    <col min="9478" max="9727" width="8.140625" style="131"/>
    <col min="9728" max="9728" width="8.7109375" style="131" customWidth="1"/>
    <col min="9729" max="9729" width="31.5703125" style="131" customWidth="1"/>
    <col min="9730" max="9730" width="13.85546875" style="131" customWidth="1"/>
    <col min="9731" max="9731" width="19.140625" style="131" customWidth="1"/>
    <col min="9732" max="9732" width="17.5703125" style="131" customWidth="1"/>
    <col min="9733" max="9733" width="14.7109375" style="131" customWidth="1"/>
    <col min="9734" max="9983" width="8.140625" style="131"/>
    <col min="9984" max="9984" width="8.7109375" style="131" customWidth="1"/>
    <col min="9985" max="9985" width="31.5703125" style="131" customWidth="1"/>
    <col min="9986" max="9986" width="13.85546875" style="131" customWidth="1"/>
    <col min="9987" max="9987" width="19.140625" style="131" customWidth="1"/>
    <col min="9988" max="9988" width="17.5703125" style="131" customWidth="1"/>
    <col min="9989" max="9989" width="14.7109375" style="131" customWidth="1"/>
    <col min="9990" max="10239" width="8.140625" style="131"/>
    <col min="10240" max="10240" width="8.7109375" style="131" customWidth="1"/>
    <col min="10241" max="10241" width="31.5703125" style="131" customWidth="1"/>
    <col min="10242" max="10242" width="13.85546875" style="131" customWidth="1"/>
    <col min="10243" max="10243" width="19.140625" style="131" customWidth="1"/>
    <col min="10244" max="10244" width="17.5703125" style="131" customWidth="1"/>
    <col min="10245" max="10245" width="14.7109375" style="131" customWidth="1"/>
    <col min="10246" max="10495" width="8.140625" style="131"/>
    <col min="10496" max="10496" width="8.7109375" style="131" customWidth="1"/>
    <col min="10497" max="10497" width="31.5703125" style="131" customWidth="1"/>
    <col min="10498" max="10498" width="13.85546875" style="131" customWidth="1"/>
    <col min="10499" max="10499" width="19.140625" style="131" customWidth="1"/>
    <col min="10500" max="10500" width="17.5703125" style="131" customWidth="1"/>
    <col min="10501" max="10501" width="14.7109375" style="131" customWidth="1"/>
    <col min="10502" max="10751" width="8.140625" style="131"/>
    <col min="10752" max="10752" width="8.7109375" style="131" customWidth="1"/>
    <col min="10753" max="10753" width="31.5703125" style="131" customWidth="1"/>
    <col min="10754" max="10754" width="13.85546875" style="131" customWidth="1"/>
    <col min="10755" max="10755" width="19.140625" style="131" customWidth="1"/>
    <col min="10756" max="10756" width="17.5703125" style="131" customWidth="1"/>
    <col min="10757" max="10757" width="14.7109375" style="131" customWidth="1"/>
    <col min="10758" max="11007" width="8.140625" style="131"/>
    <col min="11008" max="11008" width="8.7109375" style="131" customWidth="1"/>
    <col min="11009" max="11009" width="31.5703125" style="131" customWidth="1"/>
    <col min="11010" max="11010" width="13.85546875" style="131" customWidth="1"/>
    <col min="11011" max="11011" width="19.140625" style="131" customWidth="1"/>
    <col min="11012" max="11012" width="17.5703125" style="131" customWidth="1"/>
    <col min="11013" max="11013" width="14.7109375" style="131" customWidth="1"/>
    <col min="11014" max="11263" width="8.140625" style="131"/>
    <col min="11264" max="11264" width="8.7109375" style="131" customWidth="1"/>
    <col min="11265" max="11265" width="31.5703125" style="131" customWidth="1"/>
    <col min="11266" max="11266" width="13.85546875" style="131" customWidth="1"/>
    <col min="11267" max="11267" width="19.140625" style="131" customWidth="1"/>
    <col min="11268" max="11268" width="17.5703125" style="131" customWidth="1"/>
    <col min="11269" max="11269" width="14.7109375" style="131" customWidth="1"/>
    <col min="11270" max="11519" width="8.140625" style="131"/>
    <col min="11520" max="11520" width="8.7109375" style="131" customWidth="1"/>
    <col min="11521" max="11521" width="31.5703125" style="131" customWidth="1"/>
    <col min="11522" max="11522" width="13.85546875" style="131" customWidth="1"/>
    <col min="11523" max="11523" width="19.140625" style="131" customWidth="1"/>
    <col min="11524" max="11524" width="17.5703125" style="131" customWidth="1"/>
    <col min="11525" max="11525" width="14.7109375" style="131" customWidth="1"/>
    <col min="11526" max="11775" width="8.140625" style="131"/>
    <col min="11776" max="11776" width="8.7109375" style="131" customWidth="1"/>
    <col min="11777" max="11777" width="31.5703125" style="131" customWidth="1"/>
    <col min="11778" max="11778" width="13.85546875" style="131" customWidth="1"/>
    <col min="11779" max="11779" width="19.140625" style="131" customWidth="1"/>
    <col min="11780" max="11780" width="17.5703125" style="131" customWidth="1"/>
    <col min="11781" max="11781" width="14.7109375" style="131" customWidth="1"/>
    <col min="11782" max="12031" width="8.140625" style="131"/>
    <col min="12032" max="12032" width="8.7109375" style="131" customWidth="1"/>
    <col min="12033" max="12033" width="31.5703125" style="131" customWidth="1"/>
    <col min="12034" max="12034" width="13.85546875" style="131" customWidth="1"/>
    <col min="12035" max="12035" width="19.140625" style="131" customWidth="1"/>
    <col min="12036" max="12036" width="17.5703125" style="131" customWidth="1"/>
    <col min="12037" max="12037" width="14.7109375" style="131" customWidth="1"/>
    <col min="12038" max="12287" width="8.140625" style="131"/>
    <col min="12288" max="12288" width="8.7109375" style="131" customWidth="1"/>
    <col min="12289" max="12289" width="31.5703125" style="131" customWidth="1"/>
    <col min="12290" max="12290" width="13.85546875" style="131" customWidth="1"/>
    <col min="12291" max="12291" width="19.140625" style="131" customWidth="1"/>
    <col min="12292" max="12292" width="17.5703125" style="131" customWidth="1"/>
    <col min="12293" max="12293" width="14.7109375" style="131" customWidth="1"/>
    <col min="12294" max="12543" width="8.140625" style="131"/>
    <col min="12544" max="12544" width="8.7109375" style="131" customWidth="1"/>
    <col min="12545" max="12545" width="31.5703125" style="131" customWidth="1"/>
    <col min="12546" max="12546" width="13.85546875" style="131" customWidth="1"/>
    <col min="12547" max="12547" width="19.140625" style="131" customWidth="1"/>
    <col min="12548" max="12548" width="17.5703125" style="131" customWidth="1"/>
    <col min="12549" max="12549" width="14.7109375" style="131" customWidth="1"/>
    <col min="12550" max="12799" width="8.140625" style="131"/>
    <col min="12800" max="12800" width="8.7109375" style="131" customWidth="1"/>
    <col min="12801" max="12801" width="31.5703125" style="131" customWidth="1"/>
    <col min="12802" max="12802" width="13.85546875" style="131" customWidth="1"/>
    <col min="12803" max="12803" width="19.140625" style="131" customWidth="1"/>
    <col min="12804" max="12804" width="17.5703125" style="131" customWidth="1"/>
    <col min="12805" max="12805" width="14.7109375" style="131" customWidth="1"/>
    <col min="12806" max="13055" width="8.140625" style="131"/>
    <col min="13056" max="13056" width="8.7109375" style="131" customWidth="1"/>
    <col min="13057" max="13057" width="31.5703125" style="131" customWidth="1"/>
    <col min="13058" max="13058" width="13.85546875" style="131" customWidth="1"/>
    <col min="13059" max="13059" width="19.140625" style="131" customWidth="1"/>
    <col min="13060" max="13060" width="17.5703125" style="131" customWidth="1"/>
    <col min="13061" max="13061" width="14.7109375" style="131" customWidth="1"/>
    <col min="13062" max="13311" width="8.140625" style="131"/>
    <col min="13312" max="13312" width="8.7109375" style="131" customWidth="1"/>
    <col min="13313" max="13313" width="31.5703125" style="131" customWidth="1"/>
    <col min="13314" max="13314" width="13.85546875" style="131" customWidth="1"/>
    <col min="13315" max="13315" width="19.140625" style="131" customWidth="1"/>
    <col min="13316" max="13316" width="17.5703125" style="131" customWidth="1"/>
    <col min="13317" max="13317" width="14.7109375" style="131" customWidth="1"/>
    <col min="13318" max="13567" width="8.140625" style="131"/>
    <col min="13568" max="13568" width="8.7109375" style="131" customWidth="1"/>
    <col min="13569" max="13569" width="31.5703125" style="131" customWidth="1"/>
    <col min="13570" max="13570" width="13.85546875" style="131" customWidth="1"/>
    <col min="13571" max="13571" width="19.140625" style="131" customWidth="1"/>
    <col min="13572" max="13572" width="17.5703125" style="131" customWidth="1"/>
    <col min="13573" max="13573" width="14.7109375" style="131" customWidth="1"/>
    <col min="13574" max="13823" width="8.140625" style="131"/>
    <col min="13824" max="13824" width="8.7109375" style="131" customWidth="1"/>
    <col min="13825" max="13825" width="31.5703125" style="131" customWidth="1"/>
    <col min="13826" max="13826" width="13.85546875" style="131" customWidth="1"/>
    <col min="13827" max="13827" width="19.140625" style="131" customWidth="1"/>
    <col min="13828" max="13828" width="17.5703125" style="131" customWidth="1"/>
    <col min="13829" max="13829" width="14.7109375" style="131" customWidth="1"/>
    <col min="13830" max="14079" width="8.140625" style="131"/>
    <col min="14080" max="14080" width="8.7109375" style="131" customWidth="1"/>
    <col min="14081" max="14081" width="31.5703125" style="131" customWidth="1"/>
    <col min="14082" max="14082" width="13.85546875" style="131" customWidth="1"/>
    <col min="14083" max="14083" width="19.140625" style="131" customWidth="1"/>
    <col min="14084" max="14084" width="17.5703125" style="131" customWidth="1"/>
    <col min="14085" max="14085" width="14.7109375" style="131" customWidth="1"/>
    <col min="14086" max="14335" width="8.140625" style="131"/>
    <col min="14336" max="14336" width="8.7109375" style="131" customWidth="1"/>
    <col min="14337" max="14337" width="31.5703125" style="131" customWidth="1"/>
    <col min="14338" max="14338" width="13.85546875" style="131" customWidth="1"/>
    <col min="14339" max="14339" width="19.140625" style="131" customWidth="1"/>
    <col min="14340" max="14340" width="17.5703125" style="131" customWidth="1"/>
    <col min="14341" max="14341" width="14.7109375" style="131" customWidth="1"/>
    <col min="14342" max="14591" width="8.140625" style="131"/>
    <col min="14592" max="14592" width="8.7109375" style="131" customWidth="1"/>
    <col min="14593" max="14593" width="31.5703125" style="131" customWidth="1"/>
    <col min="14594" max="14594" width="13.85546875" style="131" customWidth="1"/>
    <col min="14595" max="14595" width="19.140625" style="131" customWidth="1"/>
    <col min="14596" max="14596" width="17.5703125" style="131" customWidth="1"/>
    <col min="14597" max="14597" width="14.7109375" style="131" customWidth="1"/>
    <col min="14598" max="14847" width="8.140625" style="131"/>
    <col min="14848" max="14848" width="8.7109375" style="131" customWidth="1"/>
    <col min="14849" max="14849" width="31.5703125" style="131" customWidth="1"/>
    <col min="14850" max="14850" width="13.85546875" style="131" customWidth="1"/>
    <col min="14851" max="14851" width="19.140625" style="131" customWidth="1"/>
    <col min="14852" max="14852" width="17.5703125" style="131" customWidth="1"/>
    <col min="14853" max="14853" width="14.7109375" style="131" customWidth="1"/>
    <col min="14854" max="15103" width="8.140625" style="131"/>
    <col min="15104" max="15104" width="8.7109375" style="131" customWidth="1"/>
    <col min="15105" max="15105" width="31.5703125" style="131" customWidth="1"/>
    <col min="15106" max="15106" width="13.85546875" style="131" customWidth="1"/>
    <col min="15107" max="15107" width="19.140625" style="131" customWidth="1"/>
    <col min="15108" max="15108" width="17.5703125" style="131" customWidth="1"/>
    <col min="15109" max="15109" width="14.7109375" style="131" customWidth="1"/>
    <col min="15110" max="15359" width="8.140625" style="131"/>
    <col min="15360" max="15360" width="8.7109375" style="131" customWidth="1"/>
    <col min="15361" max="15361" width="31.5703125" style="131" customWidth="1"/>
    <col min="15362" max="15362" width="13.85546875" style="131" customWidth="1"/>
    <col min="15363" max="15363" width="19.140625" style="131" customWidth="1"/>
    <col min="15364" max="15364" width="17.5703125" style="131" customWidth="1"/>
    <col min="15365" max="15365" width="14.7109375" style="131" customWidth="1"/>
    <col min="15366" max="15615" width="8.140625" style="131"/>
    <col min="15616" max="15616" width="8.7109375" style="131" customWidth="1"/>
    <col min="15617" max="15617" width="31.5703125" style="131" customWidth="1"/>
    <col min="15618" max="15618" width="13.85546875" style="131" customWidth="1"/>
    <col min="15619" max="15619" width="19.140625" style="131" customWidth="1"/>
    <col min="15620" max="15620" width="17.5703125" style="131" customWidth="1"/>
    <col min="15621" max="15621" width="14.7109375" style="131" customWidth="1"/>
    <col min="15622" max="15871" width="8.140625" style="131"/>
    <col min="15872" max="15872" width="8.7109375" style="131" customWidth="1"/>
    <col min="15873" max="15873" width="31.5703125" style="131" customWidth="1"/>
    <col min="15874" max="15874" width="13.85546875" style="131" customWidth="1"/>
    <col min="15875" max="15875" width="19.140625" style="131" customWidth="1"/>
    <col min="15876" max="15876" width="17.5703125" style="131" customWidth="1"/>
    <col min="15877" max="15877" width="14.7109375" style="131" customWidth="1"/>
    <col min="15878" max="16127" width="8.140625" style="131"/>
    <col min="16128" max="16128" width="8.7109375" style="131" customWidth="1"/>
    <col min="16129" max="16129" width="31.5703125" style="131" customWidth="1"/>
    <col min="16130" max="16130" width="13.85546875" style="131" customWidth="1"/>
    <col min="16131" max="16131" width="19.140625" style="131" customWidth="1"/>
    <col min="16132" max="16132" width="17.5703125" style="131" customWidth="1"/>
    <col min="16133" max="16133" width="14.7109375" style="131" customWidth="1"/>
    <col min="16134" max="16384" width="8.140625" style="131"/>
  </cols>
  <sheetData>
    <row r="1" spans="1:5" ht="23.25" hidden="1" customHeight="1" x14ac:dyDescent="0.25">
      <c r="A1" s="193"/>
      <c r="B1" s="193"/>
      <c r="C1" s="193"/>
      <c r="D1" s="193"/>
      <c r="E1" s="193"/>
    </row>
    <row r="2" spans="1:5" hidden="1" x14ac:dyDescent="0.25">
      <c r="A2" s="193" t="s">
        <v>176</v>
      </c>
      <c r="B2" s="193"/>
      <c r="C2" s="193"/>
      <c r="D2" s="193"/>
      <c r="E2" s="193"/>
    </row>
    <row r="3" spans="1:5" ht="15.75" customHeight="1" x14ac:dyDescent="0.25">
      <c r="A3" s="194" t="s">
        <v>223</v>
      </c>
      <c r="B3" s="194"/>
      <c r="C3" s="194"/>
      <c r="D3" s="194"/>
      <c r="E3" s="194"/>
    </row>
    <row r="4" spans="1:5" x14ac:dyDescent="0.25">
      <c r="A4" s="194" t="s">
        <v>177</v>
      </c>
      <c r="B4" s="194"/>
      <c r="C4" s="194"/>
      <c r="D4" s="194"/>
      <c r="E4" s="194"/>
    </row>
    <row r="5" spans="1:5" x14ac:dyDescent="0.25">
      <c r="A5" s="194" t="s">
        <v>178</v>
      </c>
      <c r="B5" s="194"/>
      <c r="C5" s="194"/>
      <c r="D5" s="194"/>
      <c r="E5" s="194"/>
    </row>
    <row r="6" spans="1:5" ht="26.25" customHeight="1" x14ac:dyDescent="0.25">
      <c r="A6" s="193" t="s">
        <v>179</v>
      </c>
      <c r="B6" s="193"/>
      <c r="C6" s="193"/>
      <c r="D6" s="193"/>
      <c r="E6" s="131" t="s">
        <v>275</v>
      </c>
    </row>
    <row r="7" spans="1:5" x14ac:dyDescent="0.25">
      <c r="A7" s="193"/>
      <c r="B7" s="193"/>
      <c r="C7" s="193"/>
      <c r="D7" s="193"/>
      <c r="E7" s="193"/>
    </row>
    <row r="8" spans="1:5" ht="28.5" customHeight="1" x14ac:dyDescent="0.25">
      <c r="A8" s="195" t="s">
        <v>217</v>
      </c>
      <c r="B8" s="195"/>
      <c r="C8" s="195"/>
      <c r="D8" s="195"/>
      <c r="E8" s="195"/>
    </row>
    <row r="9" spans="1:5" ht="29.25" customHeight="1" x14ac:dyDescent="0.25">
      <c r="A9" s="195" t="s">
        <v>181</v>
      </c>
      <c r="B9" s="195"/>
      <c r="C9" s="195"/>
      <c r="D9" s="195"/>
      <c r="E9" s="195"/>
    </row>
    <row r="10" spans="1:5" ht="30" customHeight="1" x14ac:dyDescent="0.25">
      <c r="A10" s="195" t="s">
        <v>182</v>
      </c>
      <c r="B10" s="195"/>
      <c r="C10" s="195"/>
      <c r="D10" s="195"/>
      <c r="E10" s="195"/>
    </row>
    <row r="11" spans="1:5" ht="30" customHeight="1" x14ac:dyDescent="0.25">
      <c r="A11" s="195" t="s">
        <v>183</v>
      </c>
      <c r="B11" s="195"/>
      <c r="C11" s="195"/>
      <c r="D11" s="195"/>
      <c r="E11" s="195"/>
    </row>
    <row r="12" spans="1:5" ht="29.25" customHeight="1" x14ac:dyDescent="0.25">
      <c r="A12" s="195" t="s">
        <v>184</v>
      </c>
      <c r="B12" s="195"/>
      <c r="C12" s="195"/>
      <c r="D12" s="195"/>
      <c r="E12" s="195"/>
    </row>
    <row r="13" spans="1:5" ht="28.5" customHeight="1" x14ac:dyDescent="0.25">
      <c r="A13" s="195" t="s">
        <v>185</v>
      </c>
      <c r="B13" s="195"/>
      <c r="C13" s="195"/>
      <c r="D13" s="195"/>
      <c r="E13" s="195"/>
    </row>
    <row r="14" spans="1:5" ht="15.75" customHeight="1" thickBot="1" x14ac:dyDescent="0.3">
      <c r="A14" s="193"/>
      <c r="B14" s="193"/>
      <c r="C14" s="193"/>
      <c r="D14" s="193"/>
      <c r="E14" s="193"/>
    </row>
    <row r="15" spans="1:5" ht="120.75" thickBot="1" x14ac:dyDescent="0.3">
      <c r="A15" s="138" t="s">
        <v>2</v>
      </c>
      <c r="B15" s="136" t="s">
        <v>187</v>
      </c>
      <c r="C15" s="136" t="s">
        <v>0</v>
      </c>
      <c r="D15" s="136" t="s">
        <v>186</v>
      </c>
      <c r="E15" s="136" t="s">
        <v>1</v>
      </c>
    </row>
    <row r="16" spans="1:5" x14ac:dyDescent="0.25">
      <c r="A16" s="199" t="s">
        <v>8</v>
      </c>
      <c r="B16" s="200"/>
      <c r="C16" s="200"/>
      <c r="D16" s="200"/>
      <c r="E16" s="139"/>
    </row>
    <row r="17" spans="1:5" ht="15" customHeight="1" x14ac:dyDescent="0.25">
      <c r="A17" s="148" t="s">
        <v>52</v>
      </c>
      <c r="B17" s="149" t="s">
        <v>21</v>
      </c>
      <c r="C17" s="150" t="s">
        <v>11</v>
      </c>
      <c r="D17" s="151">
        <v>0.14000000000000001</v>
      </c>
      <c r="E17" s="152">
        <v>2209.54</v>
      </c>
    </row>
    <row r="18" spans="1:5" ht="15" customHeight="1" x14ac:dyDescent="0.25">
      <c r="A18" s="196" t="s">
        <v>188</v>
      </c>
      <c r="B18" s="197"/>
      <c r="C18" s="197"/>
      <c r="D18" s="198"/>
      <c r="E18" s="153"/>
    </row>
    <row r="19" spans="1:5" ht="15" customHeight="1" x14ac:dyDescent="0.25">
      <c r="A19" s="148" t="s">
        <v>189</v>
      </c>
      <c r="B19" s="149" t="s">
        <v>218</v>
      </c>
      <c r="C19" s="150" t="s">
        <v>12</v>
      </c>
      <c r="D19" s="151">
        <f>E19</f>
        <v>64155.45</v>
      </c>
      <c r="E19" s="152">
        <v>64155.45</v>
      </c>
    </row>
    <row r="20" spans="1:5" ht="30" x14ac:dyDescent="0.25">
      <c r="A20" s="148" t="s">
        <v>164</v>
      </c>
      <c r="B20" s="149" t="s">
        <v>22</v>
      </c>
      <c r="C20" s="150" t="s">
        <v>11</v>
      </c>
      <c r="D20" s="151">
        <f>E20</f>
        <v>353.24</v>
      </c>
      <c r="E20" s="152">
        <v>353.24</v>
      </c>
    </row>
    <row r="21" spans="1:5" ht="15" customHeight="1" x14ac:dyDescent="0.25">
      <c r="A21" s="196" t="s">
        <v>192</v>
      </c>
      <c r="B21" s="197"/>
      <c r="C21" s="197"/>
      <c r="D21" s="198"/>
      <c r="E21" s="153"/>
    </row>
    <row r="22" spans="1:5" x14ac:dyDescent="0.25">
      <c r="A22" s="148" t="s">
        <v>240</v>
      </c>
      <c r="B22" s="154">
        <v>2</v>
      </c>
      <c r="C22" s="150" t="s">
        <v>141</v>
      </c>
      <c r="D22" s="151">
        <f>E22/B22</f>
        <v>97.48</v>
      </c>
      <c r="E22" s="152">
        <v>194.96</v>
      </c>
    </row>
    <row r="23" spans="1:5" x14ac:dyDescent="0.25">
      <c r="A23" s="148" t="s">
        <v>55</v>
      </c>
      <c r="B23" s="154">
        <v>1</v>
      </c>
      <c r="C23" s="150" t="s">
        <v>14</v>
      </c>
      <c r="D23" s="151">
        <f t="shared" ref="D23:D48" si="0">E23/B23</f>
        <v>1005.22</v>
      </c>
      <c r="E23" s="152">
        <v>1005.22</v>
      </c>
    </row>
    <row r="24" spans="1:5" x14ac:dyDescent="0.25">
      <c r="A24" s="148" t="s">
        <v>100</v>
      </c>
      <c r="B24" s="154">
        <v>1</v>
      </c>
      <c r="C24" s="150" t="s">
        <v>15</v>
      </c>
      <c r="D24" s="151">
        <f t="shared" si="0"/>
        <v>961.8</v>
      </c>
      <c r="E24" s="152">
        <v>961.8</v>
      </c>
    </row>
    <row r="25" spans="1:5" x14ac:dyDescent="0.25">
      <c r="A25" s="148" t="s">
        <v>276</v>
      </c>
      <c r="B25" s="154">
        <v>1</v>
      </c>
      <c r="C25" s="150" t="s">
        <v>13</v>
      </c>
      <c r="D25" s="151">
        <f t="shared" si="0"/>
        <v>149.54</v>
      </c>
      <c r="E25" s="152">
        <v>149.54</v>
      </c>
    </row>
    <row r="26" spans="1:5" x14ac:dyDescent="0.25">
      <c r="A26" s="148" t="s">
        <v>72</v>
      </c>
      <c r="B26" s="155">
        <v>0.03</v>
      </c>
      <c r="C26" s="150" t="s">
        <v>73</v>
      </c>
      <c r="D26" s="151">
        <f t="shared" si="0"/>
        <v>30169.000000000004</v>
      </c>
      <c r="E26" s="152">
        <v>905.07</v>
      </c>
    </row>
    <row r="27" spans="1:5" ht="30" x14ac:dyDescent="0.25">
      <c r="A27" s="148" t="s">
        <v>56</v>
      </c>
      <c r="B27" s="155">
        <v>0.82</v>
      </c>
      <c r="C27" s="150" t="s">
        <v>16</v>
      </c>
      <c r="D27" s="151">
        <f t="shared" si="0"/>
        <v>1811.7073170731708</v>
      </c>
      <c r="E27" s="152">
        <v>1485.6</v>
      </c>
    </row>
    <row r="28" spans="1:5" ht="30" x14ac:dyDescent="0.25">
      <c r="A28" s="148" t="s">
        <v>277</v>
      </c>
      <c r="B28" s="155">
        <v>0.82</v>
      </c>
      <c r="C28" s="150" t="s">
        <v>16</v>
      </c>
      <c r="D28" s="151">
        <f t="shared" si="0"/>
        <v>1915.1585365853659</v>
      </c>
      <c r="E28" s="152">
        <v>1570.43</v>
      </c>
    </row>
    <row r="29" spans="1:5" x14ac:dyDescent="0.25">
      <c r="A29" s="148" t="s">
        <v>278</v>
      </c>
      <c r="B29" s="154">
        <v>1</v>
      </c>
      <c r="C29" s="150" t="s">
        <v>14</v>
      </c>
      <c r="D29" s="151">
        <f t="shared" si="0"/>
        <v>611.75</v>
      </c>
      <c r="E29" s="152">
        <v>611.75</v>
      </c>
    </row>
    <row r="30" spans="1:5" x14ac:dyDescent="0.25">
      <c r="A30" s="148" t="s">
        <v>90</v>
      </c>
      <c r="B30" s="155">
        <v>0.08</v>
      </c>
      <c r="C30" s="150" t="s">
        <v>15</v>
      </c>
      <c r="D30" s="151">
        <f t="shared" si="0"/>
        <v>17114.125</v>
      </c>
      <c r="E30" s="152">
        <v>1369.13</v>
      </c>
    </row>
    <row r="31" spans="1:5" ht="30" x14ac:dyDescent="0.25">
      <c r="A31" s="148" t="s">
        <v>59</v>
      </c>
      <c r="B31" s="154">
        <v>3</v>
      </c>
      <c r="C31" s="150" t="s">
        <v>18</v>
      </c>
      <c r="D31" s="151">
        <f t="shared" si="0"/>
        <v>253.75666666666666</v>
      </c>
      <c r="E31" s="152">
        <v>761.27</v>
      </c>
    </row>
    <row r="32" spans="1:5" x14ac:dyDescent="0.25">
      <c r="A32" s="148" t="s">
        <v>243</v>
      </c>
      <c r="B32" s="154">
        <v>2</v>
      </c>
      <c r="C32" s="150" t="s">
        <v>141</v>
      </c>
      <c r="D32" s="151">
        <f t="shared" si="0"/>
        <v>78.12</v>
      </c>
      <c r="E32" s="152">
        <v>156.24</v>
      </c>
    </row>
    <row r="33" spans="1:5" x14ac:dyDescent="0.25">
      <c r="A33" s="148" t="s">
        <v>197</v>
      </c>
      <c r="B33" s="154">
        <v>1</v>
      </c>
      <c r="C33" s="150" t="s">
        <v>13</v>
      </c>
      <c r="D33" s="151">
        <f t="shared" si="0"/>
        <v>7368.26</v>
      </c>
      <c r="E33" s="152">
        <v>7368.26</v>
      </c>
    </row>
    <row r="34" spans="1:5" x14ac:dyDescent="0.25">
      <c r="A34" s="148" t="s">
        <v>82</v>
      </c>
      <c r="B34" s="154">
        <v>1</v>
      </c>
      <c r="C34" s="150" t="s">
        <v>14</v>
      </c>
      <c r="D34" s="151">
        <f t="shared" si="0"/>
        <v>7332.6</v>
      </c>
      <c r="E34" s="152">
        <v>7332.6</v>
      </c>
    </row>
    <row r="35" spans="1:5" ht="30" x14ac:dyDescent="0.25">
      <c r="A35" s="148" t="s">
        <v>144</v>
      </c>
      <c r="B35" s="154">
        <v>1</v>
      </c>
      <c r="C35" s="150" t="s">
        <v>19</v>
      </c>
      <c r="D35" s="151">
        <f t="shared" si="0"/>
        <v>857.06</v>
      </c>
      <c r="E35" s="152">
        <v>857.06</v>
      </c>
    </row>
    <row r="36" spans="1:5" ht="17.25" customHeight="1" x14ac:dyDescent="0.25">
      <c r="A36" s="148" t="s">
        <v>199</v>
      </c>
      <c r="B36" s="154">
        <v>1</v>
      </c>
      <c r="C36" s="150" t="s">
        <v>19</v>
      </c>
      <c r="D36" s="151">
        <f t="shared" si="0"/>
        <v>598.84</v>
      </c>
      <c r="E36" s="152">
        <v>598.84</v>
      </c>
    </row>
    <row r="37" spans="1:5" x14ac:dyDescent="0.25">
      <c r="A37" s="148" t="s">
        <v>62</v>
      </c>
      <c r="B37" s="154">
        <v>33</v>
      </c>
      <c r="C37" s="150" t="s">
        <v>19</v>
      </c>
      <c r="D37" s="151">
        <f t="shared" si="0"/>
        <v>302.27181818181816</v>
      </c>
      <c r="E37" s="152">
        <v>9974.9699999999993</v>
      </c>
    </row>
    <row r="38" spans="1:5" ht="15" customHeight="1" x14ac:dyDescent="0.25">
      <c r="A38" s="196" t="s">
        <v>200</v>
      </c>
      <c r="B38" s="197"/>
      <c r="C38" s="197"/>
      <c r="D38" s="198"/>
      <c r="E38" s="153"/>
    </row>
    <row r="39" spans="1:5" x14ac:dyDescent="0.25">
      <c r="A39" s="148" t="s">
        <v>279</v>
      </c>
      <c r="B39" s="156">
        <v>2.5000000000000001E-2</v>
      </c>
      <c r="C39" s="150" t="s">
        <v>280</v>
      </c>
      <c r="D39" s="151">
        <f t="shared" si="0"/>
        <v>38532.800000000003</v>
      </c>
      <c r="E39" s="152">
        <v>963.32</v>
      </c>
    </row>
    <row r="40" spans="1:5" x14ac:dyDescent="0.25">
      <c r="A40" s="148" t="s">
        <v>285</v>
      </c>
      <c r="B40" s="156">
        <v>3.2000000000000001E-2</v>
      </c>
      <c r="C40" s="150" t="s">
        <v>70</v>
      </c>
      <c r="D40" s="151">
        <f t="shared" si="0"/>
        <v>59153.125</v>
      </c>
      <c r="E40" s="152">
        <v>1892.9</v>
      </c>
    </row>
    <row r="41" spans="1:5" x14ac:dyDescent="0.25">
      <c r="A41" s="148" t="s">
        <v>281</v>
      </c>
      <c r="B41" s="156">
        <v>2.5000000000000001E-2</v>
      </c>
      <c r="C41" s="150" t="s">
        <v>280</v>
      </c>
      <c r="D41" s="151">
        <f t="shared" si="0"/>
        <v>54961.599999999999</v>
      </c>
      <c r="E41" s="152">
        <v>1374.04</v>
      </c>
    </row>
    <row r="42" spans="1:5" ht="30" x14ac:dyDescent="0.25">
      <c r="A42" s="148" t="s">
        <v>248</v>
      </c>
      <c r="B42" s="155">
        <v>0.01</v>
      </c>
      <c r="C42" s="150" t="s">
        <v>70</v>
      </c>
      <c r="D42" s="151">
        <f t="shared" si="0"/>
        <v>35954</v>
      </c>
      <c r="E42" s="152">
        <v>359.54</v>
      </c>
    </row>
    <row r="43" spans="1:5" x14ac:dyDescent="0.25">
      <c r="A43" s="148" t="s">
        <v>261</v>
      </c>
      <c r="B43" s="155">
        <v>0.02</v>
      </c>
      <c r="C43" s="150" t="s">
        <v>17</v>
      </c>
      <c r="D43" s="151">
        <f t="shared" si="0"/>
        <v>55549</v>
      </c>
      <c r="E43" s="152">
        <v>1110.98</v>
      </c>
    </row>
    <row r="44" spans="1:5" ht="30" x14ac:dyDescent="0.25">
      <c r="A44" s="148" t="s">
        <v>63</v>
      </c>
      <c r="B44" s="155">
        <v>0.82</v>
      </c>
      <c r="C44" s="150" t="s">
        <v>16</v>
      </c>
      <c r="D44" s="151">
        <f t="shared" si="0"/>
        <v>2012</v>
      </c>
      <c r="E44" s="152">
        <v>1649.84</v>
      </c>
    </row>
    <row r="45" spans="1:5" ht="30" x14ac:dyDescent="0.25">
      <c r="A45" s="148" t="s">
        <v>282</v>
      </c>
      <c r="B45" s="155">
        <v>0.82</v>
      </c>
      <c r="C45" s="150" t="s">
        <v>16</v>
      </c>
      <c r="D45" s="151">
        <f t="shared" si="0"/>
        <v>2013.6829268292684</v>
      </c>
      <c r="E45" s="152">
        <v>1651.22</v>
      </c>
    </row>
    <row r="46" spans="1:5" ht="45" x14ac:dyDescent="0.25">
      <c r="A46" s="148" t="s">
        <v>283</v>
      </c>
      <c r="B46" s="156">
        <v>1.5640000000000001</v>
      </c>
      <c r="C46" s="150" t="s">
        <v>16</v>
      </c>
      <c r="D46" s="151">
        <f t="shared" si="0"/>
        <v>1831.0805626598465</v>
      </c>
      <c r="E46" s="152">
        <v>2863.81</v>
      </c>
    </row>
    <row r="47" spans="1:5" ht="30" x14ac:dyDescent="0.25">
      <c r="A47" s="148" t="s">
        <v>86</v>
      </c>
      <c r="B47" s="154">
        <v>241</v>
      </c>
      <c r="C47" s="150" t="s">
        <v>85</v>
      </c>
      <c r="D47" s="151">
        <f t="shared" si="0"/>
        <v>57.298796680497929</v>
      </c>
      <c r="E47" s="152">
        <v>13809.01</v>
      </c>
    </row>
    <row r="48" spans="1:5" ht="30" x14ac:dyDescent="0.25">
      <c r="A48" s="148" t="s">
        <v>284</v>
      </c>
      <c r="B48" s="156">
        <v>1.3029999999999999</v>
      </c>
      <c r="C48" s="150" t="s">
        <v>16</v>
      </c>
      <c r="D48" s="151">
        <f t="shared" si="0"/>
        <v>1949.5395241749809</v>
      </c>
      <c r="E48" s="152">
        <v>2540.25</v>
      </c>
    </row>
    <row r="49" spans="1:7" ht="15" customHeight="1" x14ac:dyDescent="0.25">
      <c r="A49" s="196" t="s">
        <v>78</v>
      </c>
      <c r="B49" s="197"/>
      <c r="C49" s="197"/>
      <c r="D49" s="198"/>
      <c r="E49" s="153"/>
    </row>
    <row r="50" spans="1:7" ht="15" customHeight="1" x14ac:dyDescent="0.25">
      <c r="A50" s="148" t="s">
        <v>79</v>
      </c>
      <c r="B50" s="149" t="s">
        <v>220</v>
      </c>
      <c r="C50" s="150" t="s">
        <v>11</v>
      </c>
      <c r="D50" s="151">
        <f>E50</f>
        <v>3766.55</v>
      </c>
      <c r="E50" s="152">
        <v>3766.55</v>
      </c>
    </row>
    <row r="51" spans="1:7" x14ac:dyDescent="0.25">
      <c r="A51" s="196" t="s">
        <v>92</v>
      </c>
      <c r="B51" s="197"/>
      <c r="C51" s="197"/>
      <c r="D51" s="198"/>
      <c r="E51" s="153"/>
    </row>
    <row r="52" spans="1:7" ht="15" customHeight="1" x14ac:dyDescent="0.25">
      <c r="A52" s="148" t="s">
        <v>93</v>
      </c>
      <c r="B52" s="149" t="s">
        <v>220</v>
      </c>
      <c r="C52" s="150" t="s">
        <v>11</v>
      </c>
      <c r="D52" s="151">
        <f>E52</f>
        <v>21600</v>
      </c>
      <c r="E52" s="152">
        <v>21600</v>
      </c>
    </row>
    <row r="53" spans="1:7" ht="15" customHeight="1" thickBot="1" x14ac:dyDescent="0.3">
      <c r="A53" s="196" t="s">
        <v>266</v>
      </c>
      <c r="B53" s="197"/>
      <c r="C53" s="197"/>
      <c r="D53" s="198"/>
      <c r="E53" s="153"/>
    </row>
    <row r="54" spans="1:7" ht="30" x14ac:dyDescent="0.25">
      <c r="A54" s="148" t="s">
        <v>267</v>
      </c>
      <c r="B54" s="149" t="s">
        <v>22</v>
      </c>
      <c r="C54" s="150" t="s">
        <v>11</v>
      </c>
      <c r="D54" s="151">
        <f>E54</f>
        <v>307.76</v>
      </c>
      <c r="E54" s="152">
        <v>307.76</v>
      </c>
      <c r="F54" s="140">
        <f>SUM(E17:E54)</f>
        <v>155910.19</v>
      </c>
      <c r="G54" s="137" t="s">
        <v>286</v>
      </c>
    </row>
    <row r="55" spans="1:7" s="36" customFormat="1" ht="14.25" x14ac:dyDescent="0.25">
      <c r="A55" s="203" t="s">
        <v>10</v>
      </c>
      <c r="B55" s="204"/>
      <c r="C55" s="204"/>
      <c r="D55" s="204"/>
      <c r="E55" s="205"/>
    </row>
    <row r="56" spans="1:7" s="36" customFormat="1" x14ac:dyDescent="0.25">
      <c r="A56" s="38" t="s">
        <v>67</v>
      </c>
      <c r="B56" s="39" t="s">
        <v>21</v>
      </c>
      <c r="C56" s="39" t="s">
        <v>11</v>
      </c>
      <c r="D56" s="39">
        <f>E56</f>
        <v>16245.841798000001</v>
      </c>
      <c r="E56" s="39">
        <f>SUM(E17:E54)*10.42%</f>
        <v>16245.841798000001</v>
      </c>
    </row>
    <row r="57" spans="1:7" x14ac:dyDescent="0.25">
      <c r="A57" s="133" t="s">
        <v>24</v>
      </c>
      <c r="B57" s="39"/>
      <c r="C57" s="39"/>
      <c r="D57" s="39"/>
      <c r="E57" s="134">
        <f>F54+E56</f>
        <v>172156.03179800001</v>
      </c>
    </row>
    <row r="58" spans="1:7" x14ac:dyDescent="0.25">
      <c r="A58" s="193"/>
      <c r="B58" s="193"/>
      <c r="C58" s="193"/>
      <c r="D58" s="193"/>
      <c r="E58" s="193"/>
    </row>
    <row r="59" spans="1:7" x14ac:dyDescent="0.25">
      <c r="A59" s="193"/>
      <c r="B59" s="193"/>
      <c r="C59" s="193"/>
      <c r="D59" s="193"/>
      <c r="E59" s="193"/>
    </row>
    <row r="60" spans="1:7" s="143" customFormat="1" ht="21.75" customHeight="1" x14ac:dyDescent="0.25">
      <c r="A60" s="201" t="s">
        <v>288</v>
      </c>
      <c r="B60" s="201"/>
      <c r="C60" s="201"/>
      <c r="D60" s="201"/>
      <c r="E60" s="141">
        <f>E57</f>
        <v>172156.03179800001</v>
      </c>
      <c r="F60" s="142"/>
    </row>
    <row r="61" spans="1:7" s="143" customFormat="1" ht="20.25" customHeight="1" x14ac:dyDescent="0.25">
      <c r="A61" s="202" t="s">
        <v>290</v>
      </c>
      <c r="B61" s="202"/>
      <c r="C61" s="202"/>
      <c r="D61" s="202"/>
      <c r="E61" s="202"/>
      <c r="F61" s="144"/>
    </row>
    <row r="62" spans="1:7" s="143" customFormat="1" ht="24.75" customHeight="1" x14ac:dyDescent="0.25">
      <c r="A62" s="201" t="s">
        <v>212</v>
      </c>
      <c r="B62" s="201"/>
      <c r="C62" s="201"/>
      <c r="D62" s="201"/>
      <c r="E62" s="201"/>
      <c r="F62" s="145"/>
    </row>
    <row r="63" spans="1:7" s="143" customFormat="1" ht="24" customHeight="1" x14ac:dyDescent="0.25">
      <c r="A63" s="201" t="s">
        <v>213</v>
      </c>
      <c r="B63" s="201"/>
      <c r="C63" s="201"/>
      <c r="D63" s="201"/>
      <c r="E63" s="201"/>
      <c r="F63" s="145"/>
    </row>
    <row r="64" spans="1:7" s="143" customFormat="1" ht="30.75" customHeight="1" x14ac:dyDescent="0.25">
      <c r="A64" s="201" t="s">
        <v>214</v>
      </c>
      <c r="B64" s="201"/>
      <c r="C64" s="201"/>
      <c r="D64" s="201"/>
      <c r="E64" s="201"/>
      <c r="F64" s="145"/>
    </row>
    <row r="65" spans="1:6" s="143" customFormat="1" x14ac:dyDescent="0.25">
      <c r="A65" s="146"/>
      <c r="B65" s="146"/>
      <c r="C65" s="146"/>
      <c r="D65" s="146"/>
      <c r="E65" s="146"/>
      <c r="F65" s="146"/>
    </row>
    <row r="66" spans="1:6" s="143" customFormat="1" ht="24.75" customHeight="1" x14ac:dyDescent="0.25">
      <c r="A66" s="201" t="s">
        <v>287</v>
      </c>
      <c r="B66" s="201"/>
      <c r="C66" s="201"/>
      <c r="D66" s="201"/>
      <c r="E66" s="201"/>
      <c r="F66" s="145"/>
    </row>
    <row r="67" spans="1:6" ht="18.75" customHeight="1" x14ac:dyDescent="0.25">
      <c r="A67" s="147" t="s">
        <v>215</v>
      </c>
      <c r="B67" s="147"/>
      <c r="C67" s="147"/>
      <c r="D67" s="147"/>
      <c r="E67" s="147"/>
    </row>
    <row r="68" spans="1:6" ht="24.75" customHeight="1" x14ac:dyDescent="0.25">
      <c r="A68" s="147" t="s">
        <v>289</v>
      </c>
      <c r="B68" s="147"/>
      <c r="C68" s="147"/>
      <c r="D68" s="147"/>
      <c r="E68" s="147"/>
    </row>
    <row r="69" spans="1:6" ht="15" customHeight="1" x14ac:dyDescent="0.25">
      <c r="B69" s="147"/>
      <c r="C69" s="147"/>
      <c r="D69" s="147" t="s">
        <v>26</v>
      </c>
      <c r="E69" s="147"/>
    </row>
    <row r="70" spans="1:6" x14ac:dyDescent="0.25">
      <c r="A70" s="193"/>
      <c r="B70" s="193"/>
      <c r="C70" s="193"/>
      <c r="D70" s="193"/>
      <c r="E70" s="193"/>
    </row>
    <row r="71" spans="1:6" x14ac:dyDescent="0.25">
      <c r="A71" s="193" t="s">
        <v>216</v>
      </c>
      <c r="B71" s="193"/>
      <c r="C71" s="193"/>
      <c r="D71" s="193"/>
      <c r="E71" s="193"/>
    </row>
    <row r="72" spans="1:6" ht="13.5" customHeight="1" x14ac:dyDescent="0.25">
      <c r="B72" s="193"/>
      <c r="C72" s="193"/>
      <c r="D72" s="193" t="s">
        <v>26</v>
      </c>
      <c r="E72" s="193"/>
    </row>
  </sheetData>
  <mergeCells count="34">
    <mergeCell ref="A60:D60"/>
    <mergeCell ref="A71:E71"/>
    <mergeCell ref="B72:C72"/>
    <mergeCell ref="D72:E72"/>
    <mergeCell ref="A53:D53"/>
    <mergeCell ref="A70:E70"/>
    <mergeCell ref="A62:E62"/>
    <mergeCell ref="A63:E63"/>
    <mergeCell ref="A64:E64"/>
    <mergeCell ref="A66:E66"/>
    <mergeCell ref="A58:E58"/>
    <mergeCell ref="A59:E59"/>
    <mergeCell ref="A61:E61"/>
    <mergeCell ref="A55:E55"/>
    <mergeCell ref="A11:E11"/>
    <mergeCell ref="A12:E12"/>
    <mergeCell ref="A13:E13"/>
    <mergeCell ref="A14:E14"/>
    <mergeCell ref="A51:D51"/>
    <mergeCell ref="A49:D49"/>
    <mergeCell ref="A38:D38"/>
    <mergeCell ref="A21:D21"/>
    <mergeCell ref="A16:D16"/>
    <mergeCell ref="A18:D18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0866141732283472" right="0.31496062992125984" top="0.35433070866141736" bottom="0.35433070866141736" header="0" footer="0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2022-04-10T16:30:25Z</dcterms:modified>
</cp:coreProperties>
</file>