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6455" windowHeight="11295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0">Акт!$A$1:$E$74</definedName>
    <definedName name="_xlnm.Print_Area" localSheetId="3">'Акт (2)'!$A$1:$E$86</definedName>
    <definedName name="_xlnm.Print_Area" localSheetId="7">Лист1!$A$3:$E$103</definedName>
    <definedName name="_xlnm.Print_Area" localSheetId="5">Лист3!$A$2:$E$106</definedName>
  </definedNames>
  <calcPr calcId="145621"/>
</workbook>
</file>

<file path=xl/calcChain.xml><?xml version="1.0" encoding="utf-8"?>
<calcChain xmlns="http://schemas.openxmlformats.org/spreadsheetml/2006/main">
  <c r="F23" i="9" l="1"/>
  <c r="E76" i="10"/>
  <c r="E73" i="10"/>
  <c r="E72" i="10"/>
  <c r="F70" i="10"/>
  <c r="D54" i="10"/>
  <c r="D55" i="10"/>
  <c r="D56" i="10"/>
  <c r="D57" i="10"/>
  <c r="D58" i="10"/>
  <c r="D59" i="10"/>
  <c r="D60" i="10"/>
  <c r="D61" i="10"/>
  <c r="D53" i="10"/>
  <c r="D52" i="10"/>
  <c r="D51" i="10"/>
  <c r="D5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30" i="10"/>
  <c r="D26" i="10"/>
  <c r="D27" i="10"/>
  <c r="D28" i="10"/>
  <c r="D29" i="10"/>
  <c r="D25" i="10"/>
  <c r="D19" i="10"/>
  <c r="D20" i="10"/>
  <c r="D21" i="10"/>
  <c r="D23" i="10"/>
  <c r="D63" i="10"/>
  <c r="D65" i="10"/>
  <c r="D67" i="10"/>
  <c r="D68" i="10"/>
  <c r="D70" i="10"/>
  <c r="A77" i="10"/>
  <c r="D72" i="10" l="1"/>
  <c r="F18" i="9"/>
  <c r="F22" i="9" s="1"/>
  <c r="F24" i="9" s="1"/>
  <c r="F14" i="9"/>
  <c r="F25" i="9" l="1"/>
  <c r="D78" i="8"/>
  <c r="D80" i="8"/>
  <c r="D82" i="8"/>
  <c r="D83" i="8"/>
  <c r="D84" i="8"/>
  <c r="D85" i="8"/>
  <c r="D76" i="8"/>
  <c r="D74" i="8"/>
  <c r="D59" i="8"/>
  <c r="D49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50" i="8"/>
  <c r="D51" i="8"/>
  <c r="D52" i="8"/>
  <c r="D53" i="8"/>
  <c r="D55" i="8"/>
  <c r="D56" i="8"/>
  <c r="D57" i="8"/>
  <c r="D58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30" i="8"/>
  <c r="D20" i="8"/>
  <c r="D21" i="8"/>
  <c r="D22" i="8"/>
  <c r="D23" i="8"/>
  <c r="D24" i="8"/>
  <c r="D26" i="8"/>
  <c r="D28" i="8"/>
  <c r="D19" i="8"/>
  <c r="E87" i="8" l="1"/>
  <c r="D87" i="8" s="1"/>
  <c r="E88" i="8" l="1"/>
  <c r="F23" i="7" s="1"/>
  <c r="F19" i="7"/>
  <c r="F15" i="7"/>
  <c r="F18" i="7"/>
  <c r="F22" i="7" s="1"/>
  <c r="F14" i="7"/>
  <c r="F24" i="7" l="1"/>
  <c r="F25" i="7"/>
  <c r="D48" i="3"/>
  <c r="F19" i="6" l="1"/>
  <c r="F15" i="6"/>
  <c r="E92" i="3"/>
  <c r="F23" i="6" s="1"/>
  <c r="E91" i="3"/>
  <c r="D91" i="3" s="1"/>
  <c r="D89" i="3"/>
  <c r="D87" i="3"/>
  <c r="D85" i="3"/>
  <c r="D75" i="3"/>
  <c r="D47" i="3"/>
  <c r="D24" i="3"/>
  <c r="D21" i="3"/>
  <c r="D22" i="3"/>
  <c r="D20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9" i="3"/>
  <c r="D50" i="3"/>
  <c r="D51" i="3"/>
  <c r="D52" i="3"/>
  <c r="D53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6" i="3"/>
  <c r="D77" i="3"/>
  <c r="D78" i="3"/>
  <c r="D79" i="3"/>
  <c r="D80" i="3"/>
  <c r="D81" i="3"/>
  <c r="D82" i="3"/>
  <c r="D83" i="3"/>
  <c r="D19" i="3"/>
  <c r="F14" i="6" l="1"/>
  <c r="F18" i="6"/>
  <c r="F22" i="6" s="1"/>
  <c r="F24" i="6" s="1"/>
  <c r="F25" i="6" l="1"/>
  <c r="F24" i="4"/>
  <c r="E69" i="5"/>
  <c r="E68" i="5"/>
  <c r="D68" i="5" s="1"/>
  <c r="D63" i="5"/>
  <c r="D65" i="5"/>
  <c r="D66" i="5"/>
  <c r="D61" i="5"/>
  <c r="D48" i="5"/>
  <c r="D46" i="5"/>
  <c r="D44" i="5"/>
  <c r="E19" i="5"/>
  <c r="D19" i="5" s="1"/>
  <c r="D17" i="5"/>
  <c r="D15" i="5"/>
  <c r="D7" i="5"/>
  <c r="D10" i="5"/>
  <c r="D11" i="5"/>
  <c r="D12" i="5"/>
  <c r="D13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1" i="5"/>
  <c r="D42" i="5"/>
  <c r="D43" i="5"/>
  <c r="D50" i="5"/>
  <c r="D51" i="5"/>
  <c r="D52" i="5"/>
  <c r="D53" i="5"/>
  <c r="D54" i="5"/>
  <c r="D56" i="5"/>
  <c r="D57" i="5"/>
  <c r="D58" i="5"/>
  <c r="D59" i="5"/>
  <c r="D9" i="5"/>
  <c r="F16" i="4" l="1"/>
  <c r="F15" i="4" s="1"/>
  <c r="F14" i="4"/>
  <c r="F13" i="4"/>
  <c r="F19" i="4"/>
  <c r="F23" i="4" s="1"/>
  <c r="F25" i="4" s="1"/>
  <c r="F26" i="4" l="1"/>
  <c r="E32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E56" i="1"/>
  <c r="E57" i="1"/>
  <c r="C31" i="2"/>
  <c r="D31" i="2"/>
  <c r="B31" i="2" l="1"/>
  <c r="D56" i="1"/>
  <c r="D54" i="1"/>
  <c r="D52" i="1"/>
  <c r="D50" i="1"/>
  <c r="D49" i="1"/>
  <c r="D47" i="1"/>
  <c r="D46" i="1"/>
  <c r="D45" i="1"/>
  <c r="D43" i="1"/>
  <c r="D39" i="1"/>
  <c r="D38" i="1"/>
  <c r="D37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0" i="1"/>
  <c r="D18" i="1"/>
  <c r="D17" i="1"/>
  <c r="D16" i="1"/>
  <c r="D15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<sst xmlns="http://schemas.openxmlformats.org/spreadsheetml/2006/main" count="992" uniqueCount="338">
  <si>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</si>
  <si>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</si>
  <si>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</si>
  <si>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</si>
  <si>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</si>
  <si>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</si>
  <si>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</si>
  <si>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</si>
  <si>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</si>
  <si>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</si>
  <si>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</si>
  <si>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</si>
  <si>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</si>
  <si>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</si>
  <si>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</si>
  <si>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</si>
  <si>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</si>
  <si>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</si>
  <si>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</si>
  <si>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</si>
  <si>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</si>
  <si>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</si>
  <si>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</si>
  <si>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</si>
  <si>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</si>
  <si>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</si>
  <si>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</si>
  <si>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</si>
  <si>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</si>
  <si>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</si>
  <si>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</si>
  <si>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</si>
  <si>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</si>
  <si>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</si>
  <si>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</si>
  <si>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</si>
  <si>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</si>
  <si>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</si>
  <si>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</si>
  <si>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</si>
  <si>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</si>
  <si>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</si>
  <si>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</si>
  <si>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</si>
  <si>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</si>
  <si>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</si>
  <si>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</si>
  <si>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</si>
  <si>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</si>
  <si>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</si>
  <si>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</si>
  <si>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</si>
  <si>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</si>
  <si>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</si>
  <si>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</si>
  <si>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</si>
  <si>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</si>
  <si>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</si>
  <si>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</si>
  <si>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</si>
  <si>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</si>
  <si>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</si>
  <si>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</si>
  <si>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</si>
  <si>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</si>
  <si>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</si>
  <si>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</si>
  <si>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</si>
  <si>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</si>
  <si>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</si>
  <si>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</si>
  <si>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</si>
  <si>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</si>
  <si>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</si>
  <si>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</si>
  <si>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</si>
  <si>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</si>
  <si>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</si>
  <si>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</si>
  <si>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</si>
  <si>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</si>
  <si>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Уборка лестничных клеток</t>
  </si>
  <si>
    <t xml:space="preserve">     Уборка л/клеток</t>
  </si>
  <si>
    <t>Обслуживание ОДПУ</t>
  </si>
  <si>
    <t xml:space="preserve">     Техническое обслуживание ОДПУ</t>
  </si>
  <si>
    <t>Ежемесячно</t>
  </si>
  <si>
    <t>АКТ № 77/4-2017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</si>
  <si>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4  квартала 77.</t>
  </si>
  <si>
    <t xml:space="preserve">     Вывоз листвы и смета</t>
  </si>
  <si>
    <t xml:space="preserve">     Очистка желобов от мусора: вручную (при расчете 1 кг. мусора = 1 м 1 желоба)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</si>
  <si>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</si>
  <si>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</si>
  <si>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</si>
  <si>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</si>
  <si>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</si>
  <si>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</si>
  <si>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</si>
  <si>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Проверка состояния и диаметр трубопровода, работоспособность запорной арматуры, замеры ХВС.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</si>
  <si>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</si>
  <si>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</si>
  <si>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Очистка желобов от мусора: вручную (при расчете 1 кг. мусора = 3 м 1 желоба)</t>
  </si>
  <si>
    <t xml:space="preserve">     Смена оконных приборов: задвижки</t>
  </si>
  <si>
    <t xml:space="preserve">     Смена стекол в деревянных переплетах при площади стекла  до: 0,25 м</t>
  </si>
  <si>
    <t>100 м2</t>
  </si>
  <si>
    <t xml:space="preserve">     Окраска эмалевыми составами по дереву с подготовкой поверхности: заполнений оконных проемов</t>
  </si>
  <si>
    <t xml:space="preserve">     Установка рам слухового окна с изготовлением</t>
  </si>
  <si>
    <t xml:space="preserve">     Обивка кровельной сталью оцинкованной: по дереву с одной стороны</t>
  </si>
  <si>
    <t>на общую сумму 191 104,60 (Сто девяносто одна тысяча сто четыре) рубля 60 коп.</t>
  </si>
  <si>
    <t>Отчет по бюджету №77/4-2017</t>
  </si>
  <si>
    <t>Долг за выполненные работы (доходы за минусом расходов) на  01.01.2018 г. -  122 027,82 руб.</t>
  </si>
  <si>
    <t>Задолженность по оплате за содержание и текущий ремонт на 01.01.2018 г. -  204 535,68 руб.</t>
  </si>
  <si>
    <t>Вывоз и утилизация ТКО для нежилых помещений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</si>
  <si>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</si>
  <si>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</si>
  <si>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</si>
  <si>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</si>
  <si>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Целевой сбор</t>
  </si>
  <si>
    <t>Электрическая энергия на содержание общ. имущества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</si>
  <si>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</si>
  <si>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</si>
  <si>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</si>
  <si>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</si>
  <si>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</si>
  <si>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</si>
  <si>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</si>
  <si>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</si>
  <si>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</si>
  <si>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</si>
  <si>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</si>
  <si>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</si>
  <si>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</si>
  <si>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</si>
  <si>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</si>
  <si>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</si>
  <si>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</si>
  <si>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</si>
  <si>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</si>
  <si>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</si>
  <si>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</si>
  <si>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</si>
  <si>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</si>
  <si>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</si>
  <si>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</si>
  <si>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</si>
  <si>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</si>
  <si>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77/4-2018</t>
  </si>
  <si>
    <t xml:space="preserve">     Валка деревьев в городских условиях: (липа, сосна, кедр, тополь) д. до 300мм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</si>
  <si>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</si>
  <si>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</si>
  <si>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</si>
  <si>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</si>
  <si>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</si>
  <si>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</si>
  <si>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</si>
  <si>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</si>
  <si>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</si>
  <si>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</si>
  <si>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</si>
  <si>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</si>
  <si>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</si>
  <si>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</si>
  <si>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Ремонт смесителя без душа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</si>
  <si>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</si>
  <si>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</si>
  <si>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</si>
  <si>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>1 замер</t>
  </si>
  <si>
    <t xml:space="preserve">     Устранение засоров санитарных приборов</t>
  </si>
  <si>
    <t>1 прибор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</si>
  <si>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</si>
  <si>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</si>
  <si>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</si>
  <si>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Очистка кровли от снега толщ. 10 см, сбивание сосулей (вышка)</t>
  </si>
  <si>
    <t xml:space="preserve">     Плановые проверки вентиляционных каналов и оголовков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</si>
  <si>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</si>
  <si>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</si>
  <si>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Осмотр замеры рамок холодной воды</t>
  </si>
  <si>
    <t>чел.-ч</t>
  </si>
  <si>
    <t xml:space="preserve">     Регулировка КОРАЛЛа накидной гайкой, проверка работоспособности</t>
  </si>
  <si>
    <t xml:space="preserve">     Смена внутренних трубопроводов из стальных труб д. 20 мм</t>
  </si>
  <si>
    <t xml:space="preserve">     Смена обратного клапана м/фланцевого Д-50</t>
  </si>
  <si>
    <t xml:space="preserve">     Смена резиновых манжет на раструбе канализационной трубы</t>
  </si>
  <si>
    <t xml:space="preserve">     Демонтаж козырька над входной дверью в подъезд</t>
  </si>
  <si>
    <t xml:space="preserve">     Демонтаж покрытия козырька из поликорбаната</t>
  </si>
  <si>
    <t xml:space="preserve">     Монтаж козырька над входной дверью в подъезд</t>
  </si>
  <si>
    <t xml:space="preserve">     Устройство покрытия козырька из листовой оцинкованной стали - проф. настил</t>
  </si>
  <si>
    <t xml:space="preserve">     Услуги  по вывозу и утилизации листвы, веток, деревьев, скошенной травы , смета и др.</t>
  </si>
  <si>
    <t>АКТ № 77/4-2018</t>
  </si>
  <si>
    <t>"31" марта 2019 г.</t>
  </si>
  <si>
    <t>по факту</t>
  </si>
  <si>
    <t>по плану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</si>
  <si>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</si>
  <si>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</si>
  <si>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</si>
  <si>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</si>
  <si>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350 276.76 руб. (Триста пятьдесят тысяч двести семьдесят шесть рублей 76 копеек)</t>
  </si>
  <si>
    <t>Отчет по бюджету № 77/4-2019</t>
  </si>
  <si>
    <t>Период: с 01.01.2019 по 31.12.2019 года.</t>
  </si>
  <si>
    <t>кор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</si>
  <si>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</si>
  <si>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</si>
  <si>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</si>
  <si>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</si>
  <si>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</si>
  <si>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</si>
  <si>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</si>
  <si>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</si>
  <si>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</si>
  <si>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</si>
  <si>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</si>
  <si>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</si>
  <si>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</si>
  <si>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</si>
  <si>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</si>
  <si>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</si>
  <si>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</si>
  <si>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</si>
  <si>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Газовая резка</t>
  </si>
  <si>
    <t xml:space="preserve">     Изоляция трубопровода матами с совмещенным покрывным  слоем</t>
  </si>
  <si>
    <t xml:space="preserve">     Регулировка температуры отопления в ИТП вентилями</t>
  </si>
  <si>
    <t xml:space="preserve">     Смена вентилей Д-25</t>
  </si>
  <si>
    <t xml:space="preserve">     Смена сгонов у трубопроводов диаметром: 25 мм</t>
  </si>
  <si>
    <t xml:space="preserve">     Ликвидация воздушных пробок в системе отопления, в стояке</t>
  </si>
  <si>
    <t>1 стояк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</si>
  <si>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</si>
  <si>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</si>
  <si>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</si>
  <si>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замеры, опломбировка ПУ Т/У с представителем</t>
  </si>
  <si>
    <t xml:space="preserve">     Отогрев трубопровода Д-15, Д-20</t>
  </si>
  <si>
    <t xml:space="preserve">     Перемотка сгона со сливом стояка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</si>
  <si>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</si>
  <si>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</si>
  <si>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</si>
  <si>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</si>
  <si>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Железнение цементных покрытий</t>
  </si>
  <si>
    <t xml:space="preserve">     Обрамление ступеней угловой сталью</t>
  </si>
  <si>
    <t xml:space="preserve">     Окраска известковыми составами ранее окрашенных фасадов простых: по штукатурке с земли и лесов</t>
  </si>
  <si>
    <t xml:space="preserve">     Окраска масляными составами  по дереву: доски объявления</t>
  </si>
  <si>
    <t xml:space="preserve">     Постановка заклепок в местах соединения труб</t>
  </si>
  <si>
    <t xml:space="preserve">     Приготовление растворов вручную.</t>
  </si>
  <si>
    <t xml:space="preserve">     Ремонт существующего крыльца железобетоном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</si>
  <si>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</si>
  <si>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Ремонт штукатурки фасадов площадью отдельных мест до 5м2</t>
  </si>
  <si>
    <t xml:space="preserve">     Ремонт, укрепление покрытия козырька из поликарбоната</t>
  </si>
  <si>
    <t xml:space="preserve">     Смена обделок из листовой стали, примыканий: к деревянным стенам</t>
  </si>
  <si>
    <t xml:space="preserve">     Смена частей водосточных труб: прямых звеньев с земли, лестниц или подмостей</t>
  </si>
  <si>
    <t xml:space="preserve">     Установка досок объявлений</t>
  </si>
  <si>
    <t xml:space="preserve">     Установка досок объявлений с изготовлением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</si>
  <si>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</si>
  <si>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</si>
  <si>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</si>
  <si>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</si>
  <si>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</si>
  <si>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</si>
  <si>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</si>
  <si>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</si>
  <si>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</si>
  <si>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</si>
  <si>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</si>
  <si>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оконных приборов: петли</t>
  </si>
  <si>
    <t xml:space="preserve">     Смена стекол в деревянных переплетах при площади стекла  до: 0,5 м</t>
  </si>
  <si>
    <t xml:space="preserve">     Смена ухватов для водосточных труб: в каменных стенах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</si>
  <si>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</si>
  <si>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</si>
  <si>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</si>
  <si>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</si>
  <si>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</si>
  <si>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тарифу</t>
  </si>
  <si>
    <t>По договору</t>
  </si>
  <si>
    <t>По графику</t>
  </si>
  <si>
    <t xml:space="preserve">                        __________________________________________      ____________________________________</t>
  </si>
  <si>
    <t>АКТ № 77/4</t>
  </si>
  <si>
    <t xml:space="preserve">           2. Всего за период с "01"января 2019 г. по "31"декабря 2019 г. выполнено работ на общую сумму 361459.02 руб. (Триста шестьдесят одна тысяча четыреста пятьдесят девять рублей 2 копейки)</t>
  </si>
  <si>
    <t xml:space="preserve">Исполнитель -           Директор ООО "ТРЭК" Плотников А.А. </t>
  </si>
  <si>
    <t>Отчет по бюджету № 77/4-2020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</si>
  <si>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</si>
  <si>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</si>
  <si>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</si>
  <si>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Ручная газовая резка круглой стали диаметром до 24 мм срезка замка, кронштейна , штырей</t>
  </si>
  <si>
    <t>10 шт.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</si>
  <si>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</si>
  <si>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</si>
  <si>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</si>
  <si>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</si>
  <si>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</si>
  <si>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</si>
  <si>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</si>
  <si>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РТВЖ</t>
  </si>
  <si>
    <t xml:space="preserve">     Смена вентилей Д-15</t>
  </si>
  <si>
    <t xml:space="preserve">     Смена вентилей Д-20</t>
  </si>
  <si>
    <t xml:space="preserve">     Уплотнение сгонов без разборки.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</si>
  <si>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</si>
  <si>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</si>
  <si>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</si>
  <si>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Зачистка деревянных поручней наждачной бумагой</t>
  </si>
  <si>
    <t xml:space="preserve">     Окраска масляными составами ранее окрашенных металлических покрытий дверей: за два раза с земли и л</t>
  </si>
  <si>
    <t xml:space="preserve">     Окраска фасадов ВДК с подготовкой</t>
  </si>
  <si>
    <t xml:space="preserve">     Очистка вручную поверхности откосов от перхлорвиниловых и масляных красок: с земли и лесов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</si>
  <si>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</si>
  <si>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</si>
  <si>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</si>
  <si>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Снятие многослойных лакокрасочных покрытий: с дверных полотен</t>
  </si>
  <si>
    <t xml:space="preserve">     Снятие многослойных лакокрасочных покрытий: с оконных переплетов</t>
  </si>
  <si>
    <t xml:space="preserve">     Очистка  кровли от снега толщ. 10см, сбивание сосулей</t>
  </si>
  <si>
    <t xml:space="preserve">     Очистка желобов от мусора: вручную (при расчете 1 кг. мусора = 1 м 1 желоба) с вышки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</si>
  <si>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</si>
  <si>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</si>
  <si>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</si>
  <si>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</si>
  <si>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 xml:space="preserve">     Ремонт балконов</t>
  </si>
  <si>
    <t xml:space="preserve">     Ремонт подъезда</t>
  </si>
  <si>
    <t xml:space="preserve">     Ремонт тамбура</t>
  </si>
  <si>
    <t xml:space="preserve">Исполнитель -           Директор ООО "ТРЭК", Плотников А.А. </t>
  </si>
  <si>
    <t>По плану</t>
  </si>
  <si>
    <t xml:space="preserve">           2. Всего за период с "01"января 2020 г. по "31"декабря 2020 г. выполнено работ на общую сумму 559278.94 руб. (Пятьсот пятьдесят девять тысяч двести семьдесят восемь рублей 94 копейки)</t>
  </si>
  <si>
    <t xml:space="preserve">                         _________________________________________      ____________________________________</t>
  </si>
  <si>
    <t>Отчет по бюджету № 77/4-2021</t>
  </si>
  <si>
    <t>Период: с 01.01.2021 по 31.12.2021 года.</t>
  </si>
  <si>
    <t>31 марта 2022 г.</t>
  </si>
  <si>
    <t xml:space="preserve">     Ремонт металлических ограждении: средний</t>
  </si>
  <si>
    <t xml:space="preserve">     Смена отдельных участков трубопроводов диаметром: 20 мм</t>
  </si>
  <si>
    <t>1 участок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</si>
  <si>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</si>
  <si>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</si>
  <si>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</si>
  <si>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</si>
  <si>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Изготовление щита из половой рейки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</si>
  <si>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</si>
  <si>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</si>
  <si>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</si>
  <si>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Очистка канализационного стояка от наледи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</si>
  <si>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</si>
  <si>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</si>
  <si>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 xml:space="preserve">     Ремонт канализации</t>
  </si>
  <si>
    <t>366663.33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</si>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</sst>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2" fontId="14" fillId="2" borderId="8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10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2" fillId="0" borderId="21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8" fillId="0" borderId="0" xfId="1" quotePrefix="1" applyNumberFormat="1" applyFont="1" applyFill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/>
    </xf>
    <xf numFmtId="164" fontId="15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horizontal="left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 wrapText="1"/>
    </xf>
    <xf numFmtId="166" fontId="15" fillId="6" borderId="28" xfId="0" applyNumberFormat="1" applyFont="1" applyFill="1" applyBorder="1" applyAlignment="1">
      <alignment horizontal="center" vertical="center"/>
    </xf>
    <xf numFmtId="168" fontId="15" fillId="6" borderId="28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165" fontId="15" fillId="6" borderId="28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view="pageBreakPreview" topLeftCell="A28" zoomScaleNormal="100" zoomScaleSheetLayoutView="100" workbookViewId="0">
      <selection activeCell="E43" sqref="E4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9" t="s">
        <v>86</v>
      </c>
      <c r="B1" s="179"/>
      <c r="C1" s="179"/>
      <c r="D1" s="179"/>
      <c r="E1" s="179"/>
      <c r="I1" s="3"/>
    </row>
    <row r="2" spans="1:9" ht="31.5" customHeight="1" x14ac:dyDescent="0.2">
      <c r="A2" s="178" t="s">
        <v>87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22"/>
      <c r="C3" s="22"/>
      <c r="D3" s="180" t="s">
        <v>7</v>
      </c>
      <c r="E3" s="18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4.25" x14ac:dyDescent="0.25">
      <c r="A6" s="38" t="s">
        <v>8</v>
      </c>
      <c r="B6" s="39"/>
      <c r="C6" s="39"/>
      <c r="D6" s="40"/>
      <c r="E6" s="41"/>
    </row>
    <row r="7" spans="1:9" s="37" customFormat="1" ht="15" x14ac:dyDescent="0.25">
      <c r="A7" s="42" t="s">
        <v>52</v>
      </c>
      <c r="B7" s="43" t="s">
        <v>21</v>
      </c>
      <c r="C7" s="43" t="s">
        <v>11</v>
      </c>
      <c r="D7" s="44">
        <f>E7</f>
        <v>2201.29</v>
      </c>
      <c r="E7" s="45">
        <v>2201.29</v>
      </c>
    </row>
    <row r="8" spans="1:9" s="36" customFormat="1" ht="14.25" x14ac:dyDescent="0.25">
      <c r="A8" s="38" t="s">
        <v>37</v>
      </c>
      <c r="B8" s="39"/>
      <c r="C8" s="39"/>
      <c r="D8" s="40"/>
      <c r="E8" s="41"/>
    </row>
    <row r="9" spans="1:9" s="37" customFormat="1" ht="15" x14ac:dyDescent="0.25">
      <c r="A9" s="42" t="s">
        <v>88</v>
      </c>
      <c r="B9" s="43" t="s">
        <v>22</v>
      </c>
      <c r="C9" s="43" t="s">
        <v>12</v>
      </c>
      <c r="D9" s="44">
        <f>E9</f>
        <v>700</v>
      </c>
      <c r="E9" s="45">
        <v>700</v>
      </c>
    </row>
    <row r="10" spans="1:9" s="37" customFormat="1" ht="15" x14ac:dyDescent="0.25">
      <c r="A10" s="42" t="s">
        <v>53</v>
      </c>
      <c r="B10" s="46">
        <v>400</v>
      </c>
      <c r="C10" s="43" t="s">
        <v>12</v>
      </c>
      <c r="D10" s="44">
        <f>E10/B10</f>
        <v>3.95</v>
      </c>
      <c r="E10" s="45">
        <v>1580</v>
      </c>
    </row>
    <row r="11" spans="1:9" s="36" customFormat="1" ht="30" x14ac:dyDescent="0.25">
      <c r="A11" s="42" t="s">
        <v>89</v>
      </c>
      <c r="B11" s="46">
        <v>40</v>
      </c>
      <c r="C11" s="43" t="s">
        <v>90</v>
      </c>
      <c r="D11" s="44">
        <f>E11/B11</f>
        <v>122.27249999999999</v>
      </c>
      <c r="E11" s="45">
        <v>4890.8999999999996</v>
      </c>
    </row>
    <row r="12" spans="1:9" s="37" customFormat="1" ht="15" x14ac:dyDescent="0.25">
      <c r="A12" s="51" t="s">
        <v>51</v>
      </c>
      <c r="B12" s="39"/>
      <c r="C12" s="39"/>
      <c r="D12" s="40"/>
      <c r="E12" s="41"/>
    </row>
    <row r="13" spans="1:9" s="36" customFormat="1" ht="30" x14ac:dyDescent="0.25">
      <c r="A13" s="42" t="s">
        <v>54</v>
      </c>
      <c r="B13" s="43" t="s">
        <v>21</v>
      </c>
      <c r="C13" s="43" t="s">
        <v>11</v>
      </c>
      <c r="D13" s="44">
        <f>E13</f>
        <v>33866</v>
      </c>
      <c r="E13" s="45">
        <v>33866</v>
      </c>
    </row>
    <row r="14" spans="1:9" s="37" customFormat="1" ht="15" x14ac:dyDescent="0.25">
      <c r="A14" s="51" t="s">
        <v>91</v>
      </c>
      <c r="B14" s="39"/>
      <c r="C14" s="39"/>
      <c r="D14" s="40"/>
      <c r="E14" s="41"/>
    </row>
    <row r="15" spans="1:9" s="36" customFormat="1" ht="15" x14ac:dyDescent="0.25">
      <c r="A15" s="42" t="s">
        <v>92</v>
      </c>
      <c r="B15" s="43" t="s">
        <v>22</v>
      </c>
      <c r="C15" s="43" t="s">
        <v>11</v>
      </c>
      <c r="D15" s="44">
        <f>E15</f>
        <v>2937.94</v>
      </c>
      <c r="E15" s="45">
        <v>2937.94</v>
      </c>
    </row>
    <row r="16" spans="1:9" s="37" customFormat="1" ht="30" x14ac:dyDescent="0.25">
      <c r="A16" s="42" t="s">
        <v>93</v>
      </c>
      <c r="B16" s="43" t="s">
        <v>94</v>
      </c>
      <c r="C16" s="43" t="s">
        <v>11</v>
      </c>
      <c r="D16" s="44">
        <f>E16</f>
        <v>1742.18</v>
      </c>
      <c r="E16" s="45">
        <v>1742.18</v>
      </c>
    </row>
    <row r="17" spans="1:5" s="37" customFormat="1" ht="15" x14ac:dyDescent="0.25">
      <c r="A17" s="42" t="s">
        <v>95</v>
      </c>
      <c r="B17" s="43" t="s">
        <v>94</v>
      </c>
      <c r="C17" s="43" t="s">
        <v>11</v>
      </c>
      <c r="D17" s="44">
        <f>E17</f>
        <v>1652.82</v>
      </c>
      <c r="E17" s="45">
        <v>1652.82</v>
      </c>
    </row>
    <row r="18" spans="1:5" s="37" customFormat="1" ht="30" x14ac:dyDescent="0.25">
      <c r="A18" s="42" t="s">
        <v>96</v>
      </c>
      <c r="B18" s="43" t="s">
        <v>22</v>
      </c>
      <c r="C18" s="43" t="s">
        <v>11</v>
      </c>
      <c r="D18" s="44">
        <f>E18</f>
        <v>1049.42</v>
      </c>
      <c r="E18" s="45">
        <v>1049.42</v>
      </c>
    </row>
    <row r="19" spans="1:5" s="37" customFormat="1" ht="15" x14ac:dyDescent="0.25">
      <c r="A19" s="51" t="s">
        <v>76</v>
      </c>
      <c r="B19" s="39"/>
      <c r="C19" s="39"/>
      <c r="D19" s="40"/>
      <c r="E19" s="41"/>
    </row>
    <row r="20" spans="1:5" s="37" customFormat="1" ht="30" x14ac:dyDescent="0.25">
      <c r="A20" s="42" t="s">
        <v>77</v>
      </c>
      <c r="B20" s="43" t="s">
        <v>22</v>
      </c>
      <c r="C20" s="43" t="s">
        <v>11</v>
      </c>
      <c r="D20" s="44">
        <f>E20</f>
        <v>4206.95</v>
      </c>
      <c r="E20" s="45">
        <v>4206.95</v>
      </c>
    </row>
    <row r="21" spans="1:5" s="37" customFormat="1" ht="15" x14ac:dyDescent="0.25">
      <c r="A21" s="38" t="s">
        <v>38</v>
      </c>
      <c r="B21" s="39"/>
      <c r="C21" s="39"/>
      <c r="D21" s="40"/>
      <c r="E21" s="41"/>
    </row>
    <row r="22" spans="1:5" s="37" customFormat="1" ht="15" x14ac:dyDescent="0.25">
      <c r="A22" s="42" t="s">
        <v>55</v>
      </c>
      <c r="B22" s="46">
        <v>1</v>
      </c>
      <c r="C22" s="43" t="s">
        <v>14</v>
      </c>
      <c r="D22" s="44">
        <f t="shared" ref="D22:D35" si="0">E22/B22</f>
        <v>796.94</v>
      </c>
      <c r="E22" s="45">
        <v>796.94</v>
      </c>
    </row>
    <row r="23" spans="1:5" s="37" customFormat="1" ht="15" x14ac:dyDescent="0.25">
      <c r="A23" s="42" t="s">
        <v>56</v>
      </c>
      <c r="B23" s="47">
        <v>7.0000000000000007E-2</v>
      </c>
      <c r="C23" s="43" t="s">
        <v>15</v>
      </c>
      <c r="D23" s="44">
        <f t="shared" si="0"/>
        <v>4453.1428571428569</v>
      </c>
      <c r="E23" s="45">
        <v>311.72000000000003</v>
      </c>
    </row>
    <row r="24" spans="1:5" s="37" customFormat="1" ht="15" x14ac:dyDescent="0.25">
      <c r="A24" s="42" t="s">
        <v>71</v>
      </c>
      <c r="B24" s="47">
        <v>0.01</v>
      </c>
      <c r="C24" s="43" t="s">
        <v>72</v>
      </c>
      <c r="D24" s="44">
        <f t="shared" si="0"/>
        <v>20336</v>
      </c>
      <c r="E24" s="45">
        <v>203.36</v>
      </c>
    </row>
    <row r="25" spans="1:5" s="37" customFormat="1" ht="30" x14ac:dyDescent="0.25">
      <c r="A25" s="42" t="s">
        <v>57</v>
      </c>
      <c r="B25" s="48">
        <v>1.2</v>
      </c>
      <c r="C25" s="43" t="s">
        <v>16</v>
      </c>
      <c r="D25" s="44">
        <f t="shared" si="0"/>
        <v>1559.0916666666667</v>
      </c>
      <c r="E25" s="45">
        <v>1870.91</v>
      </c>
    </row>
    <row r="26" spans="1:5" s="37" customFormat="1" ht="15" x14ac:dyDescent="0.25">
      <c r="A26" s="42" t="s">
        <v>58</v>
      </c>
      <c r="B26" s="47">
        <v>0.02</v>
      </c>
      <c r="C26" s="43" t="s">
        <v>17</v>
      </c>
      <c r="D26" s="44">
        <f t="shared" si="0"/>
        <v>23960.5</v>
      </c>
      <c r="E26" s="45">
        <v>479.21</v>
      </c>
    </row>
    <row r="27" spans="1:5" s="37" customFormat="1" ht="30" x14ac:dyDescent="0.25">
      <c r="A27" s="42" t="s">
        <v>59</v>
      </c>
      <c r="B27" s="46">
        <v>4</v>
      </c>
      <c r="C27" s="43" t="s">
        <v>18</v>
      </c>
      <c r="D27" s="44">
        <f t="shared" si="0"/>
        <v>201.33</v>
      </c>
      <c r="E27" s="45">
        <v>805.32</v>
      </c>
    </row>
    <row r="28" spans="1:5" s="37" customFormat="1" ht="15" x14ac:dyDescent="0.25">
      <c r="A28" s="42" t="s">
        <v>60</v>
      </c>
      <c r="B28" s="46">
        <v>1</v>
      </c>
      <c r="C28" s="43" t="s">
        <v>13</v>
      </c>
      <c r="D28" s="44">
        <f t="shared" si="0"/>
        <v>3498.45</v>
      </c>
      <c r="E28" s="45">
        <v>3498.45</v>
      </c>
    </row>
    <row r="29" spans="1:5" s="37" customFormat="1" ht="45" x14ac:dyDescent="0.25">
      <c r="A29" s="42" t="s">
        <v>97</v>
      </c>
      <c r="B29" s="49">
        <v>0.221</v>
      </c>
      <c r="C29" s="43" t="s">
        <v>16</v>
      </c>
      <c r="D29" s="44">
        <f t="shared" si="0"/>
        <v>3880.8144796380088</v>
      </c>
      <c r="E29" s="45">
        <v>857.66</v>
      </c>
    </row>
    <row r="30" spans="1:5" s="37" customFormat="1" ht="15" x14ac:dyDescent="0.25">
      <c r="A30" s="42" t="s">
        <v>78</v>
      </c>
      <c r="B30" s="46">
        <v>8202</v>
      </c>
      <c r="C30" s="43" t="s">
        <v>79</v>
      </c>
      <c r="D30" s="44">
        <f t="shared" si="0"/>
        <v>1.2788149231894661</v>
      </c>
      <c r="E30" s="45">
        <v>10488.84</v>
      </c>
    </row>
    <row r="31" spans="1:5" s="37" customFormat="1" ht="15" x14ac:dyDescent="0.25">
      <c r="A31" s="42" t="s">
        <v>61</v>
      </c>
      <c r="B31" s="46">
        <v>1</v>
      </c>
      <c r="C31" s="43" t="s">
        <v>13</v>
      </c>
      <c r="D31" s="44">
        <f t="shared" si="0"/>
        <v>387.91</v>
      </c>
      <c r="E31" s="45">
        <v>387.91</v>
      </c>
    </row>
    <row r="32" spans="1:5" s="36" customFormat="1" ht="30" x14ac:dyDescent="0.25">
      <c r="A32" s="42" t="s">
        <v>73</v>
      </c>
      <c r="B32" s="46">
        <v>1</v>
      </c>
      <c r="C32" s="43" t="s">
        <v>70</v>
      </c>
      <c r="D32" s="44">
        <f t="shared" si="0"/>
        <v>132.26</v>
      </c>
      <c r="E32" s="45">
        <v>132.26</v>
      </c>
    </row>
    <row r="33" spans="1:5" s="37" customFormat="1" ht="30" x14ac:dyDescent="0.25">
      <c r="A33" s="42" t="s">
        <v>62</v>
      </c>
      <c r="B33" s="46">
        <v>1</v>
      </c>
      <c r="C33" s="43" t="s">
        <v>19</v>
      </c>
      <c r="D33" s="44">
        <f t="shared" si="0"/>
        <v>542.77</v>
      </c>
      <c r="E33" s="45">
        <v>542.77</v>
      </c>
    </row>
    <row r="34" spans="1:5" s="37" customFormat="1" ht="15" x14ac:dyDescent="0.25">
      <c r="A34" s="42" t="s">
        <v>63</v>
      </c>
      <c r="B34" s="46">
        <v>13</v>
      </c>
      <c r="C34" s="43" t="s">
        <v>19</v>
      </c>
      <c r="D34" s="44">
        <f t="shared" si="0"/>
        <v>234.32307692307691</v>
      </c>
      <c r="E34" s="45">
        <v>3046.2</v>
      </c>
    </row>
    <row r="35" spans="1:5" s="37" customFormat="1" ht="45" x14ac:dyDescent="0.25">
      <c r="A35" s="42" t="s">
        <v>98</v>
      </c>
      <c r="B35" s="46">
        <v>2</v>
      </c>
      <c r="C35" s="43" t="s">
        <v>99</v>
      </c>
      <c r="D35" s="44">
        <f t="shared" si="0"/>
        <v>62.244999999999997</v>
      </c>
      <c r="E35" s="45">
        <v>124.49</v>
      </c>
    </row>
    <row r="36" spans="1:5" s="37" customFormat="1" ht="15" x14ac:dyDescent="0.25">
      <c r="A36" s="38" t="s">
        <v>39</v>
      </c>
      <c r="B36" s="39"/>
      <c r="C36" s="39"/>
      <c r="D36" s="40"/>
      <c r="E36" s="41"/>
    </row>
    <row r="37" spans="1:5" s="37" customFormat="1" ht="30" x14ac:dyDescent="0.25">
      <c r="A37" s="42" t="s">
        <v>100</v>
      </c>
      <c r="B37" s="46">
        <v>40</v>
      </c>
      <c r="C37" s="43" t="s">
        <v>90</v>
      </c>
      <c r="D37" s="44">
        <f>E37/B37</f>
        <v>44.86</v>
      </c>
      <c r="E37" s="45">
        <v>1794.4</v>
      </c>
    </row>
    <row r="38" spans="1:5" s="36" customFormat="1" ht="15" x14ac:dyDescent="0.25">
      <c r="A38" s="42" t="s">
        <v>101</v>
      </c>
      <c r="B38" s="47">
        <v>0.02</v>
      </c>
      <c r="C38" s="43" t="s">
        <v>17</v>
      </c>
      <c r="D38" s="44">
        <f>E38/B38</f>
        <v>33769</v>
      </c>
      <c r="E38" s="45">
        <v>675.38</v>
      </c>
    </row>
    <row r="39" spans="1:5" s="37" customFormat="1" ht="30" x14ac:dyDescent="0.25">
      <c r="A39" s="42" t="s">
        <v>102</v>
      </c>
      <c r="B39" s="49">
        <v>4.0000000000000001E-3</v>
      </c>
      <c r="C39" s="43" t="s">
        <v>103</v>
      </c>
      <c r="D39" s="44">
        <f>E39/B39</f>
        <v>177135</v>
      </c>
      <c r="E39" s="45">
        <v>708.54</v>
      </c>
    </row>
    <row r="40" spans="1:5" s="36" customFormat="1" ht="14.25" x14ac:dyDescent="0.25">
      <c r="A40" s="38" t="s">
        <v>83</v>
      </c>
      <c r="B40" s="39"/>
      <c r="C40" s="39"/>
      <c r="D40" s="40"/>
      <c r="E40" s="41"/>
    </row>
    <row r="41" spans="1:5" s="37" customFormat="1" ht="15" x14ac:dyDescent="0.25">
      <c r="A41" s="42" t="s">
        <v>84</v>
      </c>
      <c r="B41" s="43" t="s">
        <v>85</v>
      </c>
      <c r="C41" s="43" t="s">
        <v>11</v>
      </c>
      <c r="D41" s="44">
        <v>1800</v>
      </c>
      <c r="E41" s="45">
        <v>12600</v>
      </c>
    </row>
    <row r="42" spans="1:5" s="37" customFormat="1" ht="15" x14ac:dyDescent="0.25">
      <c r="A42" s="38" t="s">
        <v>40</v>
      </c>
      <c r="B42" s="39"/>
      <c r="C42" s="39"/>
      <c r="D42" s="40"/>
      <c r="E42" s="41"/>
    </row>
    <row r="43" spans="1:5" s="37" customFormat="1" ht="15" x14ac:dyDescent="0.25">
      <c r="A43" s="42" t="s">
        <v>64</v>
      </c>
      <c r="B43" s="46">
        <v>2</v>
      </c>
      <c r="C43" s="43" t="s">
        <v>13</v>
      </c>
      <c r="D43" s="44">
        <f>E43/B43</f>
        <v>936.9</v>
      </c>
      <c r="E43" s="45">
        <v>1873.8</v>
      </c>
    </row>
    <row r="44" spans="1:5" s="37" customFormat="1" ht="15" x14ac:dyDescent="0.25">
      <c r="A44" s="51" t="s">
        <v>80</v>
      </c>
      <c r="B44" s="39"/>
      <c r="C44" s="39"/>
      <c r="D44" s="40"/>
      <c r="E44" s="41"/>
    </row>
    <row r="45" spans="1:5" s="37" customFormat="1" ht="30" x14ac:dyDescent="0.25">
      <c r="A45" s="42" t="s">
        <v>106</v>
      </c>
      <c r="B45" s="49">
        <v>8.9999999999999993E-3</v>
      </c>
      <c r="C45" s="43" t="s">
        <v>103</v>
      </c>
      <c r="D45" s="44">
        <f>E45/B45</f>
        <v>84134.444444444453</v>
      </c>
      <c r="E45" s="45">
        <v>757.21</v>
      </c>
    </row>
    <row r="46" spans="1:5" s="37" customFormat="1" ht="45" x14ac:dyDescent="0.25">
      <c r="A46" s="42" t="s">
        <v>104</v>
      </c>
      <c r="B46" s="49">
        <v>5.0000000000000001E-3</v>
      </c>
      <c r="C46" s="43" t="s">
        <v>103</v>
      </c>
      <c r="D46" s="44">
        <f>E46/B46</f>
        <v>43790</v>
      </c>
      <c r="E46" s="45">
        <v>218.95</v>
      </c>
    </row>
    <row r="47" spans="1:5" s="36" customFormat="1" ht="15" x14ac:dyDescent="0.25">
      <c r="A47" s="50" t="s">
        <v>105</v>
      </c>
      <c r="B47" s="46">
        <v>1</v>
      </c>
      <c r="C47" s="43" t="s">
        <v>13</v>
      </c>
      <c r="D47" s="44">
        <f>E47/B47</f>
        <v>3086.12</v>
      </c>
      <c r="E47" s="45">
        <v>3086.12</v>
      </c>
    </row>
    <row r="48" spans="1:5" s="37" customFormat="1" ht="15" x14ac:dyDescent="0.25">
      <c r="A48" s="38" t="s">
        <v>41</v>
      </c>
      <c r="B48" s="39"/>
      <c r="C48" s="39"/>
      <c r="D48" s="40"/>
      <c r="E48" s="41"/>
    </row>
    <row r="49" spans="1:5" s="37" customFormat="1" ht="15" x14ac:dyDescent="0.25">
      <c r="A49" s="42" t="s">
        <v>74</v>
      </c>
      <c r="B49" s="43" t="s">
        <v>22</v>
      </c>
      <c r="C49" s="43" t="s">
        <v>11</v>
      </c>
      <c r="D49" s="44">
        <f>E49</f>
        <v>607.14</v>
      </c>
      <c r="E49" s="45">
        <v>607.14</v>
      </c>
    </row>
    <row r="50" spans="1:5" s="37" customFormat="1" ht="15" x14ac:dyDescent="0.25">
      <c r="A50" s="42" t="s">
        <v>65</v>
      </c>
      <c r="B50" s="43" t="s">
        <v>22</v>
      </c>
      <c r="C50" s="43" t="s">
        <v>11</v>
      </c>
      <c r="D50" s="44">
        <f>E50</f>
        <v>250</v>
      </c>
      <c r="E50" s="45">
        <v>250</v>
      </c>
    </row>
    <row r="51" spans="1:5" s="37" customFormat="1" ht="15" x14ac:dyDescent="0.25">
      <c r="A51" s="38" t="s">
        <v>81</v>
      </c>
      <c r="B51" s="39"/>
      <c r="C51" s="39"/>
      <c r="D51" s="40"/>
      <c r="E51" s="41"/>
    </row>
    <row r="52" spans="1:5" s="36" customFormat="1" ht="15" x14ac:dyDescent="0.25">
      <c r="A52" s="42" t="s">
        <v>82</v>
      </c>
      <c r="B52" s="43" t="s">
        <v>23</v>
      </c>
      <c r="C52" s="43" t="s">
        <v>12</v>
      </c>
      <c r="D52" s="44">
        <f>E52</f>
        <v>38099.25</v>
      </c>
      <c r="E52" s="45">
        <v>38099.25</v>
      </c>
    </row>
    <row r="53" spans="1:5" s="37" customFormat="1" ht="15" x14ac:dyDescent="0.25">
      <c r="A53" s="38" t="s">
        <v>9</v>
      </c>
      <c r="B53" s="39"/>
      <c r="C53" s="39"/>
      <c r="D53" s="40"/>
      <c r="E53" s="41"/>
    </row>
    <row r="54" spans="1:5" s="37" customFormat="1" ht="15" x14ac:dyDescent="0.25">
      <c r="A54" s="42" t="s">
        <v>66</v>
      </c>
      <c r="B54" s="43" t="s">
        <v>23</v>
      </c>
      <c r="C54" s="43" t="s">
        <v>12</v>
      </c>
      <c r="D54" s="44">
        <f>E54</f>
        <v>48767.040000000001</v>
      </c>
      <c r="E54" s="45">
        <v>48767.040000000001</v>
      </c>
    </row>
    <row r="55" spans="1:5" s="36" customFormat="1" ht="14.25" x14ac:dyDescent="0.25">
      <c r="A55" s="38" t="s">
        <v>10</v>
      </c>
      <c r="B55" s="39"/>
      <c r="C55" s="39"/>
      <c r="D55" s="40"/>
      <c r="E55" s="41"/>
    </row>
    <row r="56" spans="1:5" s="37" customFormat="1" ht="15" x14ac:dyDescent="0.25">
      <c r="A56" s="42" t="s">
        <v>67</v>
      </c>
      <c r="B56" s="43" t="s">
        <v>21</v>
      </c>
      <c r="C56" s="43" t="s">
        <v>11</v>
      </c>
      <c r="D56" s="44">
        <f>E56</f>
        <v>16206.341000000004</v>
      </c>
      <c r="E56" s="45">
        <f>Бюджет!C31*10%</f>
        <v>16206.341000000004</v>
      </c>
    </row>
    <row r="57" spans="1:5" ht="14.25" customHeight="1" x14ac:dyDescent="0.2">
      <c r="A57" s="28" t="s">
        <v>24</v>
      </c>
      <c r="B57" s="32" t="s">
        <v>20</v>
      </c>
      <c r="C57" s="29"/>
      <c r="D57" s="32"/>
      <c r="E57" s="30">
        <f>SUM(E7:E56)</f>
        <v>204017.71100000004</v>
      </c>
    </row>
    <row r="58" spans="1:5" ht="15" customHeight="1" x14ac:dyDescent="0.2">
      <c r="D58" s="13"/>
    </row>
    <row r="59" spans="1:5" ht="15" customHeight="1" x14ac:dyDescent="0.2">
      <c r="A59" s="13" t="s">
        <v>30</v>
      </c>
      <c r="B59" s="13"/>
      <c r="C59" s="13"/>
      <c r="D59" s="13"/>
      <c r="E59" s="13"/>
    </row>
    <row r="60" spans="1:5" ht="15" x14ac:dyDescent="0.2">
      <c r="A60" s="13" t="s">
        <v>107</v>
      </c>
      <c r="B60" s="13"/>
      <c r="C60" s="13"/>
      <c r="D60" s="13"/>
      <c r="E60" s="13"/>
    </row>
    <row r="61" spans="1:5" ht="15" customHeight="1" x14ac:dyDescent="0.2">
      <c r="A61" s="13" t="s">
        <v>31</v>
      </c>
      <c r="B61" s="13"/>
      <c r="C61" s="13"/>
      <c r="D61" s="13"/>
      <c r="E61" s="13"/>
    </row>
    <row r="62" spans="1:5" ht="15" customHeight="1" x14ac:dyDescent="0.2">
      <c r="A62" s="13" t="s">
        <v>32</v>
      </c>
      <c r="B62" s="13"/>
      <c r="C62" s="13"/>
      <c r="D62" s="14"/>
      <c r="E62" s="13"/>
    </row>
    <row r="63" spans="1:5" ht="15" customHeight="1" x14ac:dyDescent="0.2">
      <c r="A63" s="31" t="s">
        <v>68</v>
      </c>
      <c r="B63" s="14"/>
      <c r="C63" s="14"/>
      <c r="E63" s="14"/>
    </row>
    <row r="64" spans="1:5" ht="15" customHeight="1" x14ac:dyDescent="0.25">
      <c r="A64" s="31" t="s">
        <v>69</v>
      </c>
      <c r="D64" s="2"/>
    </row>
    <row r="65" spans="1:5" ht="15" customHeight="1" x14ac:dyDescent="0.25">
      <c r="A65" s="31"/>
      <c r="D65" s="2"/>
    </row>
    <row r="66" spans="1:5" ht="15" x14ac:dyDescent="0.25">
      <c r="A66" s="6" t="s">
        <v>25</v>
      </c>
      <c r="B66" s="2"/>
      <c r="C66" s="2"/>
      <c r="D66" s="2"/>
      <c r="E66" s="2"/>
    </row>
    <row r="67" spans="1:5" ht="15" customHeight="1" x14ac:dyDescent="0.25">
      <c r="A67" s="6"/>
      <c r="B67" s="2"/>
      <c r="C67" s="2"/>
      <c r="D67" s="15"/>
      <c r="E67" s="2"/>
    </row>
    <row r="68" spans="1:5" ht="15" x14ac:dyDescent="0.25">
      <c r="A68" s="177" t="s">
        <v>48</v>
      </c>
      <c r="B68" s="177"/>
      <c r="C68" s="15" t="s">
        <v>29</v>
      </c>
      <c r="D68" s="4"/>
      <c r="E68" s="5"/>
    </row>
    <row r="69" spans="1:5" ht="15" customHeight="1" x14ac:dyDescent="0.25">
      <c r="A69" s="181" t="s">
        <v>49</v>
      </c>
      <c r="B69" s="181"/>
      <c r="C69" s="4" t="s">
        <v>26</v>
      </c>
      <c r="D69" s="2"/>
      <c r="E69" s="2"/>
    </row>
    <row r="70" spans="1:5" ht="15" x14ac:dyDescent="0.25">
      <c r="A70" s="6"/>
      <c r="B70" s="2"/>
      <c r="C70" s="2"/>
      <c r="D70" s="15"/>
      <c r="E70" s="2"/>
    </row>
    <row r="71" spans="1:5" ht="15" customHeight="1" x14ac:dyDescent="0.25">
      <c r="A71" s="177" t="s">
        <v>28</v>
      </c>
      <c r="B71" s="177"/>
      <c r="C71" s="15" t="s">
        <v>29</v>
      </c>
      <c r="D71" s="4"/>
      <c r="E71" s="2"/>
    </row>
    <row r="72" spans="1:5" ht="15" customHeight="1" x14ac:dyDescent="0.25">
      <c r="A72" s="16" t="s">
        <v>27</v>
      </c>
      <c r="B72" s="5"/>
      <c r="C72" s="4" t="s">
        <v>26</v>
      </c>
      <c r="D72" s="2"/>
      <c r="E72" s="2"/>
    </row>
    <row r="73" spans="1:5" ht="15" x14ac:dyDescent="0.25">
      <c r="A73" s="2"/>
      <c r="B73" s="2"/>
      <c r="C73" s="2"/>
      <c r="E73" s="2"/>
    </row>
  </sheetData>
  <mergeCells count="6">
    <mergeCell ref="A71:B71"/>
    <mergeCell ref="A2:E2"/>
    <mergeCell ref="A1:E1"/>
    <mergeCell ref="D3:E3"/>
    <mergeCell ref="A69:B69"/>
    <mergeCell ref="A68:B6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Normal="100" zoomScaleSheetLayoutView="90" workbookViewId="0">
      <selection activeCell="E33" sqref="E33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2" t="s">
        <v>108</v>
      </c>
      <c r="B1" s="182"/>
      <c r="C1" s="182"/>
      <c r="D1" s="182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89"/>
      <c r="D3" s="189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75</v>
      </c>
      <c r="B6" s="183">
        <v>23271.52</v>
      </c>
      <c r="C6" s="184"/>
      <c r="D6" s="185"/>
    </row>
    <row r="7" spans="1:4" x14ac:dyDescent="0.25">
      <c r="A7" s="33" t="s">
        <v>46</v>
      </c>
      <c r="B7" s="53" t="s">
        <v>20</v>
      </c>
      <c r="C7" s="34">
        <v>106666.56</v>
      </c>
      <c r="D7" s="54">
        <v>70537.83</v>
      </c>
    </row>
    <row r="8" spans="1:4" x14ac:dyDescent="0.25">
      <c r="A8" s="33" t="s">
        <v>50</v>
      </c>
      <c r="B8" s="53" t="s">
        <v>20</v>
      </c>
      <c r="C8" s="34">
        <v>22183</v>
      </c>
      <c r="D8" s="54">
        <v>13153.72</v>
      </c>
    </row>
    <row r="9" spans="1:4" x14ac:dyDescent="0.25">
      <c r="A9" s="33" t="s">
        <v>111</v>
      </c>
      <c r="B9" s="53" t="s">
        <v>20</v>
      </c>
      <c r="C9" s="34">
        <v>700</v>
      </c>
      <c r="D9" s="54">
        <v>700</v>
      </c>
    </row>
    <row r="10" spans="1:4" x14ac:dyDescent="0.25">
      <c r="A10" s="33" t="s">
        <v>112</v>
      </c>
      <c r="B10" s="53" t="s">
        <v>20</v>
      </c>
      <c r="C10" s="34">
        <v>6273.29</v>
      </c>
      <c r="D10" s="54">
        <v>505.28</v>
      </c>
    </row>
    <row r="11" spans="1:4" x14ac:dyDescent="0.25">
      <c r="A11" s="33" t="s">
        <v>83</v>
      </c>
      <c r="B11" s="53" t="s">
        <v>20</v>
      </c>
      <c r="C11" s="34">
        <v>11867.94</v>
      </c>
      <c r="D11" s="54">
        <v>4049.75</v>
      </c>
    </row>
    <row r="12" spans="1:4" x14ac:dyDescent="0.25">
      <c r="A12" s="33" t="s">
        <v>113</v>
      </c>
      <c r="B12" s="53" t="s">
        <v>20</v>
      </c>
      <c r="C12" s="34">
        <v>1742.18</v>
      </c>
      <c r="D12" s="54" t="s">
        <v>20</v>
      </c>
    </row>
    <row r="13" spans="1:4" x14ac:dyDescent="0.25">
      <c r="A13" s="33" t="s">
        <v>114</v>
      </c>
      <c r="B13" s="53" t="s">
        <v>20</v>
      </c>
      <c r="C13" s="34">
        <v>3700.2</v>
      </c>
      <c r="D13" s="54">
        <v>3700.2</v>
      </c>
    </row>
    <row r="14" spans="1:4" x14ac:dyDescent="0.25">
      <c r="A14" s="33" t="s">
        <v>115</v>
      </c>
      <c r="B14" s="53" t="s">
        <v>20</v>
      </c>
      <c r="C14" s="34">
        <v>1652.82</v>
      </c>
      <c r="D14" s="54">
        <v>494.18</v>
      </c>
    </row>
    <row r="15" spans="1:4" x14ac:dyDescent="0.25">
      <c r="A15" s="33" t="s">
        <v>116</v>
      </c>
      <c r="B15" s="53" t="s">
        <v>20</v>
      </c>
      <c r="C15" s="34"/>
      <c r="D15" s="54" t="s">
        <v>20</v>
      </c>
    </row>
    <row r="16" spans="1:4" x14ac:dyDescent="0.25">
      <c r="A16" s="52" t="s">
        <v>117</v>
      </c>
      <c r="B16" s="53" t="s">
        <v>20</v>
      </c>
      <c r="C16" s="34">
        <v>7277.42</v>
      </c>
      <c r="D16" s="54">
        <v>623.15</v>
      </c>
    </row>
    <row r="17" spans="1:5" x14ac:dyDescent="0.25">
      <c r="A17" s="33" t="s">
        <v>8</v>
      </c>
      <c r="B17" s="53">
        <f>Акт!E7</f>
        <v>2201.29</v>
      </c>
      <c r="C17" s="34" t="s">
        <v>20</v>
      </c>
      <c r="D17" s="54" t="s">
        <v>20</v>
      </c>
    </row>
    <row r="18" spans="1:5" x14ac:dyDescent="0.25">
      <c r="A18" s="33" t="s">
        <v>37</v>
      </c>
      <c r="B18" s="53">
        <f>SUM(Акт!E9:E11)</f>
        <v>7170.9</v>
      </c>
      <c r="C18" s="34" t="s">
        <v>20</v>
      </c>
      <c r="D18" s="54" t="s">
        <v>20</v>
      </c>
    </row>
    <row r="19" spans="1:5" ht="30" x14ac:dyDescent="0.25">
      <c r="A19" s="33" t="s">
        <v>51</v>
      </c>
      <c r="B19" s="53">
        <f>Акт!E13</f>
        <v>33866</v>
      </c>
      <c r="C19" s="34" t="s">
        <v>20</v>
      </c>
      <c r="D19" s="54" t="s">
        <v>20</v>
      </c>
    </row>
    <row r="20" spans="1:5" ht="30" x14ac:dyDescent="0.25">
      <c r="A20" s="33" t="s">
        <v>91</v>
      </c>
      <c r="B20" s="53">
        <f>SUM(Акт!E15:E18)</f>
        <v>7382.36</v>
      </c>
      <c r="C20" s="34" t="s">
        <v>20</v>
      </c>
      <c r="D20" s="54" t="s">
        <v>20</v>
      </c>
    </row>
    <row r="21" spans="1:5" ht="30" x14ac:dyDescent="0.25">
      <c r="A21" s="33" t="s">
        <v>76</v>
      </c>
      <c r="B21" s="53">
        <f>Акт!E20</f>
        <v>4206.95</v>
      </c>
      <c r="C21" s="34" t="s">
        <v>20</v>
      </c>
      <c r="D21" s="54" t="s">
        <v>20</v>
      </c>
    </row>
    <row r="22" spans="1:5" x14ac:dyDescent="0.25">
      <c r="A22" s="33" t="s">
        <v>38</v>
      </c>
      <c r="B22" s="53">
        <f>SUM(Акт!E22:E35)</f>
        <v>23546.04</v>
      </c>
      <c r="C22" s="34" t="s">
        <v>20</v>
      </c>
      <c r="D22" s="54" t="s">
        <v>20</v>
      </c>
    </row>
    <row r="23" spans="1:5" x14ac:dyDescent="0.25">
      <c r="A23" s="33" t="s">
        <v>39</v>
      </c>
      <c r="B23" s="53">
        <f>SUM(Акт!E37:E39)</f>
        <v>3178.32</v>
      </c>
      <c r="C23" s="34" t="s">
        <v>20</v>
      </c>
      <c r="D23" s="54" t="s">
        <v>20</v>
      </c>
    </row>
    <row r="24" spans="1:5" x14ac:dyDescent="0.25">
      <c r="A24" s="33" t="s">
        <v>83</v>
      </c>
      <c r="B24" s="53">
        <f>Акт!E41</f>
        <v>12600</v>
      </c>
      <c r="C24" s="34" t="s">
        <v>20</v>
      </c>
      <c r="D24" s="54" t="s">
        <v>20</v>
      </c>
    </row>
    <row r="25" spans="1:5" x14ac:dyDescent="0.25">
      <c r="A25" s="33" t="s">
        <v>40</v>
      </c>
      <c r="B25" s="53">
        <f>Акт!E43</f>
        <v>1873.8</v>
      </c>
      <c r="C25" s="34" t="s">
        <v>20</v>
      </c>
      <c r="D25" s="54" t="s">
        <v>20</v>
      </c>
    </row>
    <row r="26" spans="1:5" ht="30" x14ac:dyDescent="0.25">
      <c r="A26" s="33" t="s">
        <v>80</v>
      </c>
      <c r="B26" s="53">
        <f>SUM(Акт!E45:E47)</f>
        <v>4062.2799999999997</v>
      </c>
      <c r="C26" s="34" t="s">
        <v>20</v>
      </c>
      <c r="D26" s="54" t="s">
        <v>20</v>
      </c>
    </row>
    <row r="27" spans="1:5" x14ac:dyDescent="0.25">
      <c r="A27" s="33" t="s">
        <v>41</v>
      </c>
      <c r="B27" s="53">
        <f>SUM(Акт!E49:E50)</f>
        <v>857.14</v>
      </c>
      <c r="C27" s="34" t="s">
        <v>20</v>
      </c>
      <c r="D27" s="54" t="s">
        <v>20</v>
      </c>
    </row>
    <row r="28" spans="1:5" x14ac:dyDescent="0.25">
      <c r="A28" s="33" t="s">
        <v>81</v>
      </c>
      <c r="B28" s="53">
        <f>Акт!E52</f>
        <v>38099.25</v>
      </c>
      <c r="C28" s="34" t="s">
        <v>20</v>
      </c>
      <c r="D28" s="54" t="s">
        <v>20</v>
      </c>
    </row>
    <row r="29" spans="1:5" s="11" customFormat="1" ht="15.75" customHeight="1" x14ac:dyDescent="0.25">
      <c r="A29" s="52" t="s">
        <v>9</v>
      </c>
      <c r="B29" s="53">
        <f>Акт!E54</f>
        <v>48767.040000000001</v>
      </c>
      <c r="C29" s="34" t="s">
        <v>20</v>
      </c>
      <c r="D29" s="54" t="s">
        <v>20</v>
      </c>
    </row>
    <row r="30" spans="1:5" s="11" customFormat="1" x14ac:dyDescent="0.25">
      <c r="A30" s="33" t="s">
        <v>10</v>
      </c>
      <c r="B30" s="53">
        <f>Акт!E56</f>
        <v>16206.341000000004</v>
      </c>
      <c r="C30" s="34" t="s">
        <v>20</v>
      </c>
      <c r="D30" s="54" t="s">
        <v>20</v>
      </c>
    </row>
    <row r="31" spans="1:5" x14ac:dyDescent="0.25">
      <c r="A31" s="25" t="s">
        <v>24</v>
      </c>
      <c r="B31" s="27">
        <f t="shared" ref="B31:C31" si="0">SUM(B7:B30)</f>
        <v>204017.71100000004</v>
      </c>
      <c r="C31" s="27">
        <f t="shared" si="0"/>
        <v>162063.41000000003</v>
      </c>
      <c r="D31" s="27">
        <f>SUM(D7:D30)</f>
        <v>93764.109999999986</v>
      </c>
    </row>
    <row r="32" spans="1:5" s="11" customFormat="1" ht="24.75" customHeight="1" x14ac:dyDescent="0.25">
      <c r="A32" s="186" t="s">
        <v>109</v>
      </c>
      <c r="B32" s="187"/>
      <c r="C32" s="187"/>
      <c r="D32" s="188"/>
      <c r="E32" s="55">
        <f>D31-B6-B31</f>
        <v>-133525.12100000004</v>
      </c>
    </row>
    <row r="33" spans="1:4" s="11" customFormat="1" ht="24.75" customHeight="1" x14ac:dyDescent="0.25">
      <c r="A33" s="186" t="s">
        <v>110</v>
      </c>
      <c r="B33" s="187"/>
      <c r="C33" s="187"/>
      <c r="D33" s="188"/>
    </row>
    <row r="34" spans="1:4" s="11" customFormat="1" ht="24.75" customHeight="1" x14ac:dyDescent="0.25">
      <c r="A34" s="2"/>
      <c r="B34" s="2"/>
      <c r="C34" s="2"/>
      <c r="D34" s="2"/>
    </row>
    <row r="35" spans="1:4" ht="15" customHeight="1" x14ac:dyDescent="0.25">
      <c r="A35" s="10" t="s">
        <v>44</v>
      </c>
      <c r="B35" s="9"/>
      <c r="C35" s="9"/>
      <c r="D35" s="7"/>
    </row>
    <row r="36" spans="1:4" ht="22.5" customHeight="1" x14ac:dyDescent="0.25">
      <c r="A36" s="9" t="s">
        <v>45</v>
      </c>
      <c r="B36" s="9"/>
      <c r="C36" s="9"/>
      <c r="D36" s="7"/>
    </row>
    <row r="37" spans="1:4" ht="22.5" customHeight="1" x14ac:dyDescent="0.25">
      <c r="A37" s="10" t="s">
        <v>42</v>
      </c>
      <c r="B37" s="9"/>
      <c r="C37" s="9"/>
      <c r="D37" s="7"/>
    </row>
    <row r="38" spans="1:4" ht="22.5" customHeight="1" x14ac:dyDescent="0.25">
      <c r="A38" s="10" t="s">
        <v>43</v>
      </c>
      <c r="B38" s="9"/>
      <c r="C38" s="9"/>
      <c r="D38" s="7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3" t="s">
        <v>145</v>
      </c>
      <c r="B1" s="193"/>
      <c r="C1" s="193"/>
      <c r="D1" s="193"/>
      <c r="E1" s="193"/>
      <c r="F1" s="193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118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4" t="s">
        <v>119</v>
      </c>
      <c r="B5" s="194"/>
      <c r="C5" s="194"/>
      <c r="D5" s="194"/>
      <c r="E5" s="194"/>
      <c r="F5" s="194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09" t="s">
        <v>120</v>
      </c>
      <c r="B6" s="109">
        <v>4</v>
      </c>
      <c r="C6" s="109" t="s">
        <v>121</v>
      </c>
      <c r="D6" s="110">
        <v>1546.4</v>
      </c>
      <c r="E6" s="109" t="s">
        <v>122</v>
      </c>
      <c r="F6" s="111">
        <v>1293</v>
      </c>
      <c r="G6" s="63"/>
      <c r="H6" s="65"/>
      <c r="I6" s="66"/>
      <c r="J6" s="67"/>
      <c r="K6" s="68"/>
      <c r="L6" s="69"/>
      <c r="M6" s="69"/>
      <c r="N6" s="69"/>
      <c r="O6" s="69"/>
      <c r="P6" s="70"/>
      <c r="Q6" s="195"/>
      <c r="R6" s="196"/>
      <c r="S6" s="71"/>
    </row>
    <row r="7" spans="1:19" s="74" customFormat="1" ht="32.25" customHeight="1" x14ac:dyDescent="0.25">
      <c r="A7" s="109" t="s">
        <v>123</v>
      </c>
      <c r="B7" s="109">
        <v>3</v>
      </c>
      <c r="C7" s="109" t="s">
        <v>124</v>
      </c>
      <c r="D7" s="110">
        <v>872.6</v>
      </c>
      <c r="E7" s="109" t="s">
        <v>125</v>
      </c>
      <c r="F7" s="111">
        <v>834.2</v>
      </c>
      <c r="G7" s="63"/>
      <c r="H7" s="65"/>
      <c r="I7" s="66"/>
      <c r="J7" s="67"/>
      <c r="K7" s="68"/>
      <c r="L7" s="69"/>
      <c r="M7" s="69"/>
      <c r="N7" s="69"/>
      <c r="O7" s="69"/>
      <c r="P7" s="70"/>
      <c r="Q7" s="195"/>
      <c r="R7" s="197"/>
      <c r="S7" s="73"/>
    </row>
    <row r="8" spans="1:19" s="74" customFormat="1" ht="33.75" customHeight="1" x14ac:dyDescent="0.25">
      <c r="A8" s="109" t="s">
        <v>126</v>
      </c>
      <c r="B8" s="109">
        <v>32</v>
      </c>
      <c r="C8" s="109" t="s">
        <v>127</v>
      </c>
      <c r="D8" s="111">
        <v>229.1</v>
      </c>
      <c r="E8" s="109" t="s">
        <v>128</v>
      </c>
      <c r="F8" s="111">
        <v>255.3</v>
      </c>
      <c r="G8" s="63"/>
      <c r="H8" s="65"/>
      <c r="I8" s="66"/>
      <c r="J8" s="67"/>
      <c r="K8" s="68"/>
      <c r="L8" s="69"/>
      <c r="M8" s="69"/>
      <c r="N8" s="69"/>
      <c r="O8" s="69"/>
      <c r="P8" s="70"/>
      <c r="Q8" s="195"/>
      <c r="R8" s="196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68"/>
      <c r="L9" s="69"/>
      <c r="M9" s="69"/>
      <c r="N9" s="69"/>
      <c r="O9" s="69"/>
      <c r="P9" s="63"/>
      <c r="Q9" s="68"/>
      <c r="R9" s="77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7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90" t="s">
        <v>129</v>
      </c>
      <c r="B11" s="191"/>
      <c r="C11" s="191"/>
      <c r="D11" s="191"/>
      <c r="E11" s="192"/>
      <c r="F11" s="81" t="s">
        <v>130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3" customFormat="1" ht="30" customHeight="1" x14ac:dyDescent="0.25">
      <c r="A12" s="201" t="s">
        <v>131</v>
      </c>
      <c r="B12" s="202"/>
      <c r="C12" s="202"/>
      <c r="D12" s="202"/>
      <c r="E12" s="203"/>
      <c r="F12" s="101">
        <v>-11497.3</v>
      </c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</row>
    <row r="13" spans="1:19" s="106" customFormat="1" ht="30" customHeight="1" x14ac:dyDescent="0.25">
      <c r="A13" s="198" t="s">
        <v>132</v>
      </c>
      <c r="B13" s="199"/>
      <c r="C13" s="199"/>
      <c r="D13" s="199"/>
      <c r="E13" s="200"/>
      <c r="F13" s="104">
        <f>-122027.82+F12</f>
        <v>-133525.12</v>
      </c>
      <c r="G13" s="105"/>
    </row>
    <row r="14" spans="1:19" s="106" customFormat="1" ht="30" customHeight="1" x14ac:dyDescent="0.25">
      <c r="A14" s="198" t="s">
        <v>133</v>
      </c>
      <c r="B14" s="199"/>
      <c r="C14" s="199"/>
      <c r="D14" s="199"/>
      <c r="E14" s="200"/>
      <c r="F14" s="104">
        <f>167852.49+81094.41</f>
        <v>248946.9</v>
      </c>
    </row>
    <row r="15" spans="1:19" s="106" customFormat="1" ht="30" customHeight="1" x14ac:dyDescent="0.25">
      <c r="A15" s="198" t="s">
        <v>134</v>
      </c>
      <c r="B15" s="199"/>
      <c r="C15" s="199"/>
      <c r="D15" s="199"/>
      <c r="E15" s="200"/>
      <c r="F15" s="107">
        <f>SUM(F16:F18)</f>
        <v>367982.43999999994</v>
      </c>
    </row>
    <row r="16" spans="1:19" s="80" customFormat="1" ht="28.5" customHeight="1" x14ac:dyDescent="0.25">
      <c r="A16" s="204" t="s">
        <v>135</v>
      </c>
      <c r="B16" s="205"/>
      <c r="C16" s="205"/>
      <c r="D16" s="205"/>
      <c r="E16" s="206"/>
      <c r="F16" s="83">
        <f>231419.58-4162.64</f>
        <v>227256.93999999997</v>
      </c>
    </row>
    <row r="17" spans="1:19" s="80" customFormat="1" ht="24.75" customHeight="1" x14ac:dyDescent="0.25">
      <c r="A17" s="204" t="s">
        <v>136</v>
      </c>
      <c r="B17" s="205"/>
      <c r="C17" s="205"/>
      <c r="D17" s="205"/>
      <c r="E17" s="206"/>
      <c r="F17" s="83">
        <v>140725.5</v>
      </c>
    </row>
    <row r="18" spans="1:19" s="80" customFormat="1" ht="30" hidden="1" customHeight="1" x14ac:dyDescent="0.25">
      <c r="A18" s="204" t="s">
        <v>137</v>
      </c>
      <c r="B18" s="205"/>
      <c r="C18" s="205"/>
      <c r="D18" s="205"/>
      <c r="E18" s="206"/>
      <c r="F18" s="83"/>
    </row>
    <row r="19" spans="1:19" s="106" customFormat="1" ht="30" customHeight="1" x14ac:dyDescent="0.25">
      <c r="A19" s="198" t="s">
        <v>138</v>
      </c>
      <c r="B19" s="199"/>
      <c r="C19" s="199"/>
      <c r="D19" s="199"/>
      <c r="E19" s="200"/>
      <c r="F19" s="107">
        <f>SUM(F20:F22)</f>
        <v>528326.53</v>
      </c>
    </row>
    <row r="20" spans="1:19" s="80" customFormat="1" ht="30" customHeight="1" x14ac:dyDescent="0.25">
      <c r="A20" s="204" t="s">
        <v>135</v>
      </c>
      <c r="B20" s="205"/>
      <c r="C20" s="205"/>
      <c r="D20" s="205"/>
      <c r="E20" s="206"/>
      <c r="F20" s="83">
        <v>309366.28000000003</v>
      </c>
    </row>
    <row r="21" spans="1:19" s="80" customFormat="1" ht="30" customHeight="1" x14ac:dyDescent="0.25">
      <c r="A21" s="204" t="s">
        <v>136</v>
      </c>
      <c r="B21" s="205"/>
      <c r="C21" s="205"/>
      <c r="D21" s="205"/>
      <c r="E21" s="206"/>
      <c r="F21" s="83">
        <v>218960.25</v>
      </c>
    </row>
    <row r="22" spans="1:19" s="84" customFormat="1" ht="30" hidden="1" customHeight="1" x14ac:dyDescent="0.2">
      <c r="A22" s="204" t="s">
        <v>137</v>
      </c>
      <c r="B22" s="205"/>
      <c r="C22" s="205"/>
      <c r="D22" s="205"/>
      <c r="E22" s="206"/>
      <c r="F22" s="83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</row>
    <row r="23" spans="1:19" s="108" customFormat="1" ht="30" customHeight="1" x14ac:dyDescent="0.25">
      <c r="A23" s="198" t="s">
        <v>139</v>
      </c>
      <c r="B23" s="199"/>
      <c r="C23" s="199"/>
      <c r="D23" s="199"/>
      <c r="E23" s="200"/>
      <c r="F23" s="107">
        <f>F13+F19</f>
        <v>394801.41000000003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98" t="s">
        <v>140</v>
      </c>
      <c r="B24" s="199"/>
      <c r="C24" s="199"/>
      <c r="D24" s="199"/>
      <c r="E24" s="200"/>
      <c r="F24" s="107">
        <f>'Акт (2)'!E69</f>
        <v>350276.76199999999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98" t="s">
        <v>141</v>
      </c>
      <c r="B25" s="199"/>
      <c r="C25" s="199"/>
      <c r="D25" s="199"/>
      <c r="E25" s="200"/>
      <c r="F25" s="107">
        <f>F23-F24</f>
        <v>44524.648000000045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108" customFormat="1" ht="30" customHeight="1" x14ac:dyDescent="0.25">
      <c r="A26" s="198" t="s">
        <v>142</v>
      </c>
      <c r="B26" s="199"/>
      <c r="C26" s="199"/>
      <c r="D26" s="199"/>
      <c r="E26" s="200"/>
      <c r="F26" s="104">
        <f>F14+F15-F19</f>
        <v>88602.809999999939</v>
      </c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</row>
    <row r="27" spans="1:19" s="84" customFormat="1" ht="11.45" customHeight="1" x14ac:dyDescent="0.25">
      <c r="A27" s="85"/>
      <c r="B27" s="85"/>
      <c r="C27" s="85"/>
      <c r="D27" s="85"/>
      <c r="E27" s="85"/>
      <c r="F27" s="85"/>
    </row>
    <row r="28" spans="1:19" s="86" customFormat="1" ht="64.5" customHeight="1" x14ac:dyDescent="0.2">
      <c r="A28" s="207" t="s">
        <v>143</v>
      </c>
      <c r="B28" s="207"/>
      <c r="C28" s="207"/>
      <c r="D28" s="207"/>
    </row>
    <row r="29" spans="1:19" s="58" customFormat="1" ht="21.75" customHeight="1" x14ac:dyDescent="0.25">
      <c r="A29" s="208" t="s">
        <v>144</v>
      </c>
      <c r="B29" s="208"/>
      <c r="C29" s="208"/>
      <c r="D29" s="208"/>
    </row>
    <row r="30" spans="1:19" s="58" customFormat="1" ht="22.5" customHeight="1" x14ac:dyDescent="0.25">
      <c r="A30" s="207" t="s">
        <v>42</v>
      </c>
      <c r="B30" s="207"/>
      <c r="C30" s="207"/>
      <c r="D30" s="207"/>
    </row>
    <row r="31" spans="1:19" s="58" customFormat="1" ht="22.5" customHeight="1" x14ac:dyDescent="0.25">
      <c r="A31" s="207" t="s">
        <v>43</v>
      </c>
      <c r="B31" s="207"/>
      <c r="C31" s="207"/>
      <c r="D31" s="59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view="pageBreakPreview" topLeftCell="A19" zoomScaleNormal="100" zoomScaleSheetLayoutView="100" workbookViewId="0">
      <selection activeCell="B32" sqref="B32:E3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9" t="s">
        <v>186</v>
      </c>
      <c r="B1" s="179"/>
      <c r="C1" s="179"/>
      <c r="D1" s="179"/>
      <c r="E1" s="179"/>
      <c r="I1" s="3"/>
    </row>
    <row r="2" spans="1:9" ht="31.5" customHeight="1" x14ac:dyDescent="0.2">
      <c r="A2" s="178" t="s">
        <v>87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56"/>
      <c r="C3" s="56"/>
      <c r="D3" s="180" t="s">
        <v>187</v>
      </c>
      <c r="E3" s="18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96" customFormat="1" ht="14.25" x14ac:dyDescent="0.2">
      <c r="A6" s="94" t="s">
        <v>8</v>
      </c>
      <c r="B6" s="95"/>
      <c r="C6" s="95"/>
      <c r="D6" s="95"/>
      <c r="E6" s="95"/>
    </row>
    <row r="7" spans="1:9" s="88" customFormat="1" ht="15" x14ac:dyDescent="0.25">
      <c r="A7" s="89" t="s">
        <v>52</v>
      </c>
      <c r="B7" s="90" t="s">
        <v>21</v>
      </c>
      <c r="C7" s="90" t="s">
        <v>11</v>
      </c>
      <c r="D7" s="91">
        <f>E7</f>
        <v>3773.64</v>
      </c>
      <c r="E7" s="91">
        <v>3773.64</v>
      </c>
    </row>
    <row r="8" spans="1:9" s="96" customFormat="1" ht="14.25" x14ac:dyDescent="0.2">
      <c r="A8" s="94" t="s">
        <v>37</v>
      </c>
      <c r="B8" s="95"/>
      <c r="C8" s="95"/>
      <c r="D8" s="95"/>
      <c r="E8" s="95"/>
    </row>
    <row r="9" spans="1:9" s="88" customFormat="1" ht="30" x14ac:dyDescent="0.25">
      <c r="A9" s="89" t="s">
        <v>146</v>
      </c>
      <c r="B9" s="91">
        <v>0.74</v>
      </c>
      <c r="C9" s="90" t="s">
        <v>147</v>
      </c>
      <c r="D9" s="97">
        <f>E9/B9</f>
        <v>1144.1621621621621</v>
      </c>
      <c r="E9" s="91">
        <v>846.68</v>
      </c>
    </row>
    <row r="10" spans="1:9" s="88" customFormat="1" ht="30" x14ac:dyDescent="0.25">
      <c r="A10" s="89" t="s">
        <v>148</v>
      </c>
      <c r="B10" s="91">
        <v>0.56000000000000005</v>
      </c>
      <c r="C10" s="90" t="s">
        <v>149</v>
      </c>
      <c r="D10" s="97">
        <f t="shared" ref="D10:D59" si="0">E10/B10</f>
        <v>827.24999999999989</v>
      </c>
      <c r="E10" s="91">
        <v>463.26</v>
      </c>
    </row>
    <row r="11" spans="1:9" s="88" customFormat="1" ht="30" x14ac:dyDescent="0.25">
      <c r="A11" s="89" t="s">
        <v>150</v>
      </c>
      <c r="B11" s="91">
        <v>0.23</v>
      </c>
      <c r="C11" s="90" t="s">
        <v>103</v>
      </c>
      <c r="D11" s="97">
        <f t="shared" si="0"/>
        <v>4710.086956521739</v>
      </c>
      <c r="E11" s="91">
        <v>1083.32</v>
      </c>
    </row>
    <row r="12" spans="1:9" s="88" customFormat="1" ht="15" x14ac:dyDescent="0.25">
      <c r="A12" s="89" t="s">
        <v>151</v>
      </c>
      <c r="B12" s="92">
        <v>0.56200000000000006</v>
      </c>
      <c r="C12" s="90" t="s">
        <v>149</v>
      </c>
      <c r="D12" s="97">
        <f t="shared" si="0"/>
        <v>561.42348754448392</v>
      </c>
      <c r="E12" s="91">
        <v>315.52</v>
      </c>
    </row>
    <row r="13" spans="1:9" s="88" customFormat="1" ht="15" x14ac:dyDescent="0.25">
      <c r="A13" s="89" t="s">
        <v>152</v>
      </c>
      <c r="B13" s="91">
        <v>0.56000000000000005</v>
      </c>
      <c r="C13" s="90" t="s">
        <v>149</v>
      </c>
      <c r="D13" s="97">
        <f t="shared" si="0"/>
        <v>1433.1964285714284</v>
      </c>
      <c r="E13" s="91">
        <v>802.59</v>
      </c>
    </row>
    <row r="14" spans="1:9" s="96" customFormat="1" ht="28.5" x14ac:dyDescent="0.2">
      <c r="A14" s="94" t="s">
        <v>51</v>
      </c>
      <c r="B14" s="95"/>
      <c r="C14" s="95"/>
      <c r="D14" s="97"/>
      <c r="E14" s="95"/>
    </row>
    <row r="15" spans="1:9" s="88" customFormat="1" ht="30" x14ac:dyDescent="0.25">
      <c r="A15" s="89" t="s">
        <v>153</v>
      </c>
      <c r="B15" s="90" t="s">
        <v>21</v>
      </c>
      <c r="C15" s="90" t="s">
        <v>11</v>
      </c>
      <c r="D15" s="97">
        <f>E15</f>
        <v>58056</v>
      </c>
      <c r="E15" s="91">
        <v>58056</v>
      </c>
    </row>
    <row r="16" spans="1:9" s="96" customFormat="1" ht="28.5" x14ac:dyDescent="0.2">
      <c r="A16" s="94" t="s">
        <v>91</v>
      </c>
      <c r="B16" s="95"/>
      <c r="C16" s="95"/>
      <c r="D16" s="97"/>
      <c r="E16" s="95"/>
    </row>
    <row r="17" spans="1:5" s="88" customFormat="1" ht="30" x14ac:dyDescent="0.25">
      <c r="A17" s="89" t="s">
        <v>154</v>
      </c>
      <c r="B17" s="90" t="s">
        <v>188</v>
      </c>
      <c r="C17" s="90" t="s">
        <v>11</v>
      </c>
      <c r="D17" s="97">
        <f>E17</f>
        <v>11856.5</v>
      </c>
      <c r="E17" s="91">
        <v>11856.5</v>
      </c>
    </row>
    <row r="18" spans="1:5" s="96" customFormat="1" ht="28.5" x14ac:dyDescent="0.2">
      <c r="A18" s="94" t="s">
        <v>76</v>
      </c>
      <c r="B18" s="95"/>
      <c r="C18" s="95"/>
      <c r="D18" s="97"/>
      <c r="E18" s="95"/>
    </row>
    <row r="19" spans="1:5" s="88" customFormat="1" ht="30" x14ac:dyDescent="0.25">
      <c r="A19" s="89" t="s">
        <v>77</v>
      </c>
      <c r="B19" s="90" t="s">
        <v>189</v>
      </c>
      <c r="C19" s="90" t="s">
        <v>11</v>
      </c>
      <c r="D19" s="97">
        <f>E19</f>
        <v>6368.55</v>
      </c>
      <c r="E19" s="91">
        <f>421.66+5946.89</f>
        <v>6368.55</v>
      </c>
    </row>
    <row r="20" spans="1:5" s="96" customFormat="1" ht="15" x14ac:dyDescent="0.2">
      <c r="A20" s="94" t="s">
        <v>38</v>
      </c>
      <c r="B20" s="95"/>
      <c r="C20" s="95"/>
      <c r="D20" s="97"/>
      <c r="E20" s="95"/>
    </row>
    <row r="21" spans="1:5" s="88" customFormat="1" ht="15" x14ac:dyDescent="0.25">
      <c r="A21" s="89" t="s">
        <v>155</v>
      </c>
      <c r="B21" s="93">
        <v>1</v>
      </c>
      <c r="C21" s="90" t="s">
        <v>156</v>
      </c>
      <c r="D21" s="97">
        <f t="shared" si="0"/>
        <v>83.75</v>
      </c>
      <c r="E21" s="91">
        <v>83.75</v>
      </c>
    </row>
    <row r="22" spans="1:5" s="88" customFormat="1" ht="15" x14ac:dyDescent="0.25">
      <c r="A22" s="89" t="s">
        <v>55</v>
      </c>
      <c r="B22" s="93">
        <v>1</v>
      </c>
      <c r="C22" s="90" t="s">
        <v>14</v>
      </c>
      <c r="D22" s="97">
        <f t="shared" si="0"/>
        <v>839.52</v>
      </c>
      <c r="E22" s="91">
        <v>839.52</v>
      </c>
    </row>
    <row r="23" spans="1:5" s="88" customFormat="1" ht="15" x14ac:dyDescent="0.25">
      <c r="A23" s="89" t="s">
        <v>56</v>
      </c>
      <c r="B23" s="91">
        <v>7.0000000000000007E-2</v>
      </c>
      <c r="C23" s="90" t="s">
        <v>15</v>
      </c>
      <c r="D23" s="97">
        <f t="shared" si="0"/>
        <v>6095.4285714285706</v>
      </c>
      <c r="E23" s="91">
        <v>426.68</v>
      </c>
    </row>
    <row r="24" spans="1:5" s="88" customFormat="1" ht="30" x14ac:dyDescent="0.25">
      <c r="A24" s="89" t="s">
        <v>157</v>
      </c>
      <c r="B24" s="93">
        <v>4</v>
      </c>
      <c r="C24" s="90" t="s">
        <v>14</v>
      </c>
      <c r="D24" s="97">
        <f t="shared" si="0"/>
        <v>252.5</v>
      </c>
      <c r="E24" s="91">
        <v>1010</v>
      </c>
    </row>
    <row r="25" spans="1:5" s="88" customFormat="1" ht="15" x14ac:dyDescent="0.25">
      <c r="A25" s="89" t="s">
        <v>71</v>
      </c>
      <c r="B25" s="91">
        <v>0.05</v>
      </c>
      <c r="C25" s="90" t="s">
        <v>72</v>
      </c>
      <c r="D25" s="97">
        <f t="shared" si="0"/>
        <v>25614.799999999999</v>
      </c>
      <c r="E25" s="91">
        <v>1280.74</v>
      </c>
    </row>
    <row r="26" spans="1:5" s="88" customFormat="1" ht="30" x14ac:dyDescent="0.25">
      <c r="A26" s="89" t="s">
        <v>57</v>
      </c>
      <c r="B26" s="92">
        <v>2.2709999999999999</v>
      </c>
      <c r="C26" s="90" t="s">
        <v>16</v>
      </c>
      <c r="D26" s="97">
        <f t="shared" si="0"/>
        <v>1682.443857331572</v>
      </c>
      <c r="E26" s="91">
        <v>3820.83</v>
      </c>
    </row>
    <row r="27" spans="1:5" s="88" customFormat="1" ht="30" x14ac:dyDescent="0.25">
      <c r="A27" s="89" t="s">
        <v>158</v>
      </c>
      <c r="B27" s="93">
        <v>1</v>
      </c>
      <c r="C27" s="90" t="s">
        <v>14</v>
      </c>
      <c r="D27" s="97">
        <f t="shared" si="0"/>
        <v>503.4</v>
      </c>
      <c r="E27" s="91">
        <v>503.4</v>
      </c>
    </row>
    <row r="28" spans="1:5" s="88" customFormat="1" ht="15" x14ac:dyDescent="0.25">
      <c r="A28" s="89" t="s">
        <v>159</v>
      </c>
      <c r="B28" s="91">
        <v>0.06</v>
      </c>
      <c r="C28" s="90" t="s">
        <v>15</v>
      </c>
      <c r="D28" s="97">
        <f t="shared" si="0"/>
        <v>14994.166666666666</v>
      </c>
      <c r="E28" s="91">
        <v>899.65</v>
      </c>
    </row>
    <row r="29" spans="1:5" s="88" customFormat="1" ht="30" x14ac:dyDescent="0.25">
      <c r="A29" s="89" t="s">
        <v>59</v>
      </c>
      <c r="B29" s="93">
        <v>3</v>
      </c>
      <c r="C29" s="90" t="s">
        <v>18</v>
      </c>
      <c r="D29" s="97">
        <f t="shared" si="0"/>
        <v>217.53666666666666</v>
      </c>
      <c r="E29" s="91">
        <v>652.61</v>
      </c>
    </row>
    <row r="30" spans="1:5" s="88" customFormat="1" ht="15" x14ac:dyDescent="0.25">
      <c r="A30" s="89" t="s">
        <v>160</v>
      </c>
      <c r="B30" s="93">
        <v>1</v>
      </c>
      <c r="C30" s="90" t="s">
        <v>156</v>
      </c>
      <c r="D30" s="97">
        <f t="shared" si="0"/>
        <v>67.25</v>
      </c>
      <c r="E30" s="91">
        <v>67.25</v>
      </c>
    </row>
    <row r="31" spans="1:5" s="88" customFormat="1" ht="15" x14ac:dyDescent="0.25">
      <c r="A31" s="89" t="s">
        <v>60</v>
      </c>
      <c r="B31" s="93">
        <v>1</v>
      </c>
      <c r="C31" s="90" t="s">
        <v>13</v>
      </c>
      <c r="D31" s="97">
        <f t="shared" si="0"/>
        <v>3731.3</v>
      </c>
      <c r="E31" s="91">
        <v>3731.3</v>
      </c>
    </row>
    <row r="32" spans="1:5" s="88" customFormat="1" ht="15" x14ac:dyDescent="0.25">
      <c r="A32" s="89" t="s">
        <v>78</v>
      </c>
      <c r="B32" s="93">
        <v>6202</v>
      </c>
      <c r="C32" s="90" t="s">
        <v>79</v>
      </c>
      <c r="D32" s="97">
        <f t="shared" si="0"/>
        <v>1.2219429216381812</v>
      </c>
      <c r="E32" s="91">
        <v>7578.49</v>
      </c>
    </row>
    <row r="33" spans="1:5" s="88" customFormat="1" ht="15" x14ac:dyDescent="0.25">
      <c r="A33" s="89" t="s">
        <v>161</v>
      </c>
      <c r="B33" s="93">
        <v>1</v>
      </c>
      <c r="C33" s="90" t="s">
        <v>70</v>
      </c>
      <c r="D33" s="97">
        <f t="shared" si="0"/>
        <v>650.22</v>
      </c>
      <c r="E33" s="91">
        <v>650.22</v>
      </c>
    </row>
    <row r="34" spans="1:5" s="88" customFormat="1" ht="15" x14ac:dyDescent="0.25">
      <c r="A34" s="89" t="s">
        <v>162</v>
      </c>
      <c r="B34" s="93">
        <v>1</v>
      </c>
      <c r="C34" s="90" t="s">
        <v>13</v>
      </c>
      <c r="D34" s="97">
        <f t="shared" si="0"/>
        <v>180.97</v>
      </c>
      <c r="E34" s="91">
        <v>180.97</v>
      </c>
    </row>
    <row r="35" spans="1:5" s="88" customFormat="1" ht="30" x14ac:dyDescent="0.25">
      <c r="A35" s="89" t="s">
        <v>163</v>
      </c>
      <c r="B35" s="93">
        <v>1</v>
      </c>
      <c r="C35" s="90" t="s">
        <v>19</v>
      </c>
      <c r="D35" s="97">
        <f t="shared" si="0"/>
        <v>1194.72</v>
      </c>
      <c r="E35" s="91">
        <v>1194.72</v>
      </c>
    </row>
    <row r="36" spans="1:5" s="88" customFormat="1" ht="15" x14ac:dyDescent="0.25">
      <c r="A36" s="89" t="s">
        <v>164</v>
      </c>
      <c r="B36" s="93">
        <v>2</v>
      </c>
      <c r="C36" s="90" t="s">
        <v>165</v>
      </c>
      <c r="D36" s="97">
        <f t="shared" si="0"/>
        <v>276.505</v>
      </c>
      <c r="E36" s="91">
        <v>553.01</v>
      </c>
    </row>
    <row r="37" spans="1:5" s="88" customFormat="1" ht="15" x14ac:dyDescent="0.25">
      <c r="A37" s="89" t="s">
        <v>63</v>
      </c>
      <c r="B37" s="93">
        <v>33</v>
      </c>
      <c r="C37" s="90" t="s">
        <v>19</v>
      </c>
      <c r="D37" s="97">
        <f t="shared" si="0"/>
        <v>254.07363636363638</v>
      </c>
      <c r="E37" s="91">
        <v>8384.43</v>
      </c>
    </row>
    <row r="38" spans="1:5" s="88" customFormat="1" ht="45" x14ac:dyDescent="0.25">
      <c r="A38" s="89" t="s">
        <v>98</v>
      </c>
      <c r="B38" s="93">
        <v>3</v>
      </c>
      <c r="C38" s="90" t="s">
        <v>99</v>
      </c>
      <c r="D38" s="97">
        <f t="shared" si="0"/>
        <v>69.173333333333332</v>
      </c>
      <c r="E38" s="91">
        <v>207.52</v>
      </c>
    </row>
    <row r="39" spans="1:5" s="88" customFormat="1" ht="15" x14ac:dyDescent="0.25">
      <c r="A39" s="89" t="s">
        <v>166</v>
      </c>
      <c r="B39" s="93">
        <v>1</v>
      </c>
      <c r="C39" s="90" t="s">
        <v>167</v>
      </c>
      <c r="D39" s="97">
        <f t="shared" si="0"/>
        <v>298.44</v>
      </c>
      <c r="E39" s="91">
        <v>298.44</v>
      </c>
    </row>
    <row r="40" spans="1:5" s="96" customFormat="1" ht="15" x14ac:dyDescent="0.2">
      <c r="A40" s="94" t="s">
        <v>39</v>
      </c>
      <c r="B40" s="95"/>
      <c r="C40" s="95"/>
      <c r="D40" s="97"/>
      <c r="E40" s="95"/>
    </row>
    <row r="41" spans="1:5" s="88" customFormat="1" ht="30" x14ac:dyDescent="0.25">
      <c r="A41" s="89" t="s">
        <v>168</v>
      </c>
      <c r="B41" s="91">
        <v>1.31</v>
      </c>
      <c r="C41" s="90" t="s">
        <v>16</v>
      </c>
      <c r="D41" s="97">
        <f t="shared" si="0"/>
        <v>1651.2824427480914</v>
      </c>
      <c r="E41" s="91">
        <v>2163.1799999999998</v>
      </c>
    </row>
    <row r="42" spans="1:5" s="88" customFormat="1" ht="15" x14ac:dyDescent="0.25">
      <c r="A42" s="89" t="s">
        <v>169</v>
      </c>
      <c r="B42" s="93">
        <v>35</v>
      </c>
      <c r="C42" s="90" t="s">
        <v>170</v>
      </c>
      <c r="D42" s="97">
        <f t="shared" si="0"/>
        <v>56.966571428571427</v>
      </c>
      <c r="E42" s="91">
        <v>1993.83</v>
      </c>
    </row>
    <row r="43" spans="1:5" s="88" customFormat="1" ht="30" x14ac:dyDescent="0.25">
      <c r="A43" s="89" t="s">
        <v>171</v>
      </c>
      <c r="B43" s="93">
        <v>70</v>
      </c>
      <c r="C43" s="90" t="s">
        <v>170</v>
      </c>
      <c r="D43" s="97">
        <f t="shared" si="0"/>
        <v>68.62828571428571</v>
      </c>
      <c r="E43" s="91">
        <v>4803.9799999999996</v>
      </c>
    </row>
    <row r="44" spans="1:5" s="88" customFormat="1" ht="30" x14ac:dyDescent="0.25">
      <c r="A44" s="89" t="s">
        <v>172</v>
      </c>
      <c r="B44" s="90" t="s">
        <v>20</v>
      </c>
      <c r="C44" s="90" t="s">
        <v>12</v>
      </c>
      <c r="D44" s="97">
        <f>E44</f>
        <v>3951.13</v>
      </c>
      <c r="E44" s="91">
        <v>3951.13</v>
      </c>
    </row>
    <row r="45" spans="1:5" s="96" customFormat="1" ht="15" x14ac:dyDescent="0.2">
      <c r="A45" s="94" t="s">
        <v>83</v>
      </c>
      <c r="B45" s="95"/>
      <c r="C45" s="95"/>
      <c r="D45" s="97"/>
      <c r="E45" s="95"/>
    </row>
    <row r="46" spans="1:5" s="88" customFormat="1" ht="15" x14ac:dyDescent="0.25">
      <c r="A46" s="89" t="s">
        <v>84</v>
      </c>
      <c r="B46" s="90" t="s">
        <v>190</v>
      </c>
      <c r="C46" s="90" t="s">
        <v>11</v>
      </c>
      <c r="D46" s="97">
        <f>E46</f>
        <v>21600</v>
      </c>
      <c r="E46" s="91">
        <v>21600</v>
      </c>
    </row>
    <row r="47" spans="1:5" s="96" customFormat="1" ht="28.5" x14ac:dyDescent="0.2">
      <c r="A47" s="94" t="s">
        <v>173</v>
      </c>
      <c r="B47" s="95"/>
      <c r="C47" s="95"/>
      <c r="D47" s="97"/>
      <c r="E47" s="95"/>
    </row>
    <row r="48" spans="1:5" s="88" customFormat="1" ht="15" x14ac:dyDescent="0.25">
      <c r="A48" s="89" t="s">
        <v>174</v>
      </c>
      <c r="B48" s="90" t="s">
        <v>188</v>
      </c>
      <c r="C48" s="90" t="s">
        <v>11</v>
      </c>
      <c r="D48" s="97">
        <f>E48</f>
        <v>2470.71</v>
      </c>
      <c r="E48" s="91">
        <v>2470.71</v>
      </c>
    </row>
    <row r="49" spans="1:5" s="96" customFormat="1" ht="15" x14ac:dyDescent="0.2">
      <c r="A49" s="94" t="s">
        <v>40</v>
      </c>
      <c r="B49" s="95"/>
      <c r="C49" s="95"/>
      <c r="D49" s="97"/>
      <c r="E49" s="95"/>
    </row>
    <row r="50" spans="1:5" s="88" customFormat="1" ht="15" x14ac:dyDescent="0.25">
      <c r="A50" s="89" t="s">
        <v>175</v>
      </c>
      <c r="B50" s="91">
        <v>0.01</v>
      </c>
      <c r="C50" s="90" t="s">
        <v>176</v>
      </c>
      <c r="D50" s="97">
        <f t="shared" si="0"/>
        <v>25297</v>
      </c>
      <c r="E50" s="91">
        <v>252.97</v>
      </c>
    </row>
    <row r="51" spans="1:5" s="88" customFormat="1" ht="30" x14ac:dyDescent="0.25">
      <c r="A51" s="89" t="s">
        <v>177</v>
      </c>
      <c r="B51" s="93">
        <v>1</v>
      </c>
      <c r="C51" s="90" t="s">
        <v>13</v>
      </c>
      <c r="D51" s="97">
        <f t="shared" si="0"/>
        <v>419.34</v>
      </c>
      <c r="E51" s="91">
        <v>419.34</v>
      </c>
    </row>
    <row r="52" spans="1:5" s="88" customFormat="1" ht="30" x14ac:dyDescent="0.25">
      <c r="A52" s="89" t="s">
        <v>178</v>
      </c>
      <c r="B52" s="91">
        <v>0.05</v>
      </c>
      <c r="C52" s="90" t="s">
        <v>15</v>
      </c>
      <c r="D52" s="97">
        <f t="shared" si="0"/>
        <v>67381</v>
      </c>
      <c r="E52" s="91">
        <v>3369.05</v>
      </c>
    </row>
    <row r="53" spans="1:5" s="88" customFormat="1" ht="15" x14ac:dyDescent="0.25">
      <c r="A53" s="89" t="s">
        <v>179</v>
      </c>
      <c r="B53" s="93">
        <v>1</v>
      </c>
      <c r="C53" s="90" t="s">
        <v>13</v>
      </c>
      <c r="D53" s="97">
        <f t="shared" si="0"/>
        <v>2725.7</v>
      </c>
      <c r="E53" s="91">
        <v>2725.7</v>
      </c>
    </row>
    <row r="54" spans="1:5" s="88" customFormat="1" ht="30" x14ac:dyDescent="0.25">
      <c r="A54" s="89" t="s">
        <v>180</v>
      </c>
      <c r="B54" s="93">
        <v>1</v>
      </c>
      <c r="C54" s="90" t="s">
        <v>13</v>
      </c>
      <c r="D54" s="97">
        <f t="shared" si="0"/>
        <v>766.65</v>
      </c>
      <c r="E54" s="91">
        <v>766.65</v>
      </c>
    </row>
    <row r="55" spans="1:5" s="96" customFormat="1" ht="28.5" x14ac:dyDescent="0.2">
      <c r="A55" s="94" t="s">
        <v>80</v>
      </c>
      <c r="B55" s="95"/>
      <c r="C55" s="95"/>
      <c r="D55" s="97"/>
      <c r="E55" s="95"/>
    </row>
    <row r="56" spans="1:5" s="88" customFormat="1" ht="30" x14ac:dyDescent="0.25">
      <c r="A56" s="89" t="s">
        <v>181</v>
      </c>
      <c r="B56" s="92">
        <v>2.5000000000000001E-2</v>
      </c>
      <c r="C56" s="90" t="s">
        <v>149</v>
      </c>
      <c r="D56" s="97">
        <f t="shared" si="0"/>
        <v>31784.399999999998</v>
      </c>
      <c r="E56" s="91">
        <v>794.61</v>
      </c>
    </row>
    <row r="57" spans="1:5" s="88" customFormat="1" ht="30" x14ac:dyDescent="0.25">
      <c r="A57" s="89" t="s">
        <v>182</v>
      </c>
      <c r="B57" s="91">
        <v>0.03</v>
      </c>
      <c r="C57" s="90" t="s">
        <v>149</v>
      </c>
      <c r="D57" s="97">
        <f t="shared" si="0"/>
        <v>15251.333333333334</v>
      </c>
      <c r="E57" s="91">
        <v>457.54</v>
      </c>
    </row>
    <row r="58" spans="1:5" s="88" customFormat="1" ht="30" x14ac:dyDescent="0.25">
      <c r="A58" s="89" t="s">
        <v>183</v>
      </c>
      <c r="B58" s="92">
        <v>2.5000000000000001E-2</v>
      </c>
      <c r="C58" s="90" t="s">
        <v>149</v>
      </c>
      <c r="D58" s="97">
        <f t="shared" si="0"/>
        <v>43523.999999999993</v>
      </c>
      <c r="E58" s="91">
        <v>1088.0999999999999</v>
      </c>
    </row>
    <row r="59" spans="1:5" s="88" customFormat="1" ht="30" x14ac:dyDescent="0.25">
      <c r="A59" s="89" t="s">
        <v>184</v>
      </c>
      <c r="B59" s="91">
        <v>0.03</v>
      </c>
      <c r="C59" s="90" t="s">
        <v>103</v>
      </c>
      <c r="D59" s="97">
        <f t="shared" si="0"/>
        <v>82492.333333333343</v>
      </c>
      <c r="E59" s="91">
        <v>2474.77</v>
      </c>
    </row>
    <row r="60" spans="1:5" s="96" customFormat="1" ht="14.25" x14ac:dyDescent="0.2">
      <c r="A60" s="94" t="s">
        <v>41</v>
      </c>
      <c r="B60" s="95"/>
      <c r="C60" s="95"/>
      <c r="D60" s="95"/>
      <c r="E60" s="95"/>
    </row>
    <row r="61" spans="1:5" s="88" customFormat="1" ht="15" x14ac:dyDescent="0.25">
      <c r="A61" s="89" t="s">
        <v>65</v>
      </c>
      <c r="B61" s="90" t="s">
        <v>188</v>
      </c>
      <c r="C61" s="90" t="s">
        <v>11</v>
      </c>
      <c r="D61" s="91">
        <f>E61</f>
        <v>2400</v>
      </c>
      <c r="E61" s="91">
        <v>2400</v>
      </c>
    </row>
    <row r="62" spans="1:5" s="96" customFormat="1" ht="15" x14ac:dyDescent="0.2">
      <c r="A62" s="94" t="s">
        <v>81</v>
      </c>
      <c r="B62" s="95"/>
      <c r="C62" s="95"/>
      <c r="D62" s="91"/>
      <c r="E62" s="95"/>
    </row>
    <row r="63" spans="1:5" s="88" customFormat="1" ht="15" x14ac:dyDescent="0.25">
      <c r="A63" s="89" t="s">
        <v>82</v>
      </c>
      <c r="B63" s="90" t="s">
        <v>191</v>
      </c>
      <c r="C63" s="90" t="s">
        <v>12</v>
      </c>
      <c r="D63" s="91">
        <f t="shared" ref="D63:D66" si="1">E63</f>
        <v>65313</v>
      </c>
      <c r="E63" s="91">
        <v>65313</v>
      </c>
    </row>
    <row r="64" spans="1:5" s="96" customFormat="1" ht="15" x14ac:dyDescent="0.2">
      <c r="A64" s="94" t="s">
        <v>9</v>
      </c>
      <c r="B64" s="95"/>
      <c r="C64" s="95"/>
      <c r="D64" s="91"/>
      <c r="E64" s="95"/>
    </row>
    <row r="65" spans="1:5" s="88" customFormat="1" ht="15" x14ac:dyDescent="0.25">
      <c r="A65" s="89" t="s">
        <v>66</v>
      </c>
      <c r="B65" s="90" t="s">
        <v>191</v>
      </c>
      <c r="C65" s="90" t="s">
        <v>12</v>
      </c>
      <c r="D65" s="91">
        <f t="shared" si="1"/>
        <v>83600.639999999999</v>
      </c>
      <c r="E65" s="91">
        <v>83600.639999999999</v>
      </c>
    </row>
    <row r="66" spans="1:5" s="88" customFormat="1" ht="30" x14ac:dyDescent="0.25">
      <c r="A66" s="89" t="s">
        <v>185</v>
      </c>
      <c r="B66" s="90" t="s">
        <v>188</v>
      </c>
      <c r="C66" s="90" t="s">
        <v>11</v>
      </c>
      <c r="D66" s="91">
        <f t="shared" si="1"/>
        <v>1858.63</v>
      </c>
      <c r="E66" s="91">
        <v>1858.63</v>
      </c>
    </row>
    <row r="67" spans="1:5" s="36" customFormat="1" ht="14.25" x14ac:dyDescent="0.25">
      <c r="A67" s="38" t="s">
        <v>10</v>
      </c>
      <c r="B67" s="39"/>
      <c r="C67" s="39"/>
      <c r="D67" s="40"/>
      <c r="E67" s="41"/>
    </row>
    <row r="68" spans="1:5" s="37" customFormat="1" ht="15" x14ac:dyDescent="0.25">
      <c r="A68" s="42" t="s">
        <v>67</v>
      </c>
      <c r="B68" s="43" t="s">
        <v>21</v>
      </c>
      <c r="C68" s="43" t="s">
        <v>11</v>
      </c>
      <c r="D68" s="44">
        <f>E68</f>
        <v>31843.342000000001</v>
      </c>
      <c r="E68" s="45">
        <f>SUM(E6:E66)*10%</f>
        <v>31843.342000000001</v>
      </c>
    </row>
    <row r="69" spans="1:5" ht="14.25" customHeight="1" x14ac:dyDescent="0.2">
      <c r="A69" s="28" t="s">
        <v>24</v>
      </c>
      <c r="B69" s="32" t="s">
        <v>20</v>
      </c>
      <c r="C69" s="29"/>
      <c r="D69" s="32"/>
      <c r="E69" s="30">
        <f>SUM(E7:E68)</f>
        <v>350276.76199999999</v>
      </c>
    </row>
    <row r="70" spans="1:5" ht="15" customHeight="1" x14ac:dyDescent="0.2">
      <c r="D70" s="13"/>
    </row>
    <row r="71" spans="1:5" ht="15" customHeight="1" x14ac:dyDescent="0.2">
      <c r="A71" s="210" t="s">
        <v>194</v>
      </c>
      <c r="B71" s="210"/>
      <c r="C71" s="210"/>
      <c r="D71" s="210"/>
      <c r="E71" s="210"/>
    </row>
    <row r="72" spans="1:5" ht="15" customHeight="1" x14ac:dyDescent="0.2">
      <c r="A72" s="210"/>
      <c r="B72" s="210"/>
      <c r="C72" s="210"/>
      <c r="D72" s="210"/>
      <c r="E72" s="210"/>
    </row>
    <row r="73" spans="1:5" ht="15" customHeight="1" x14ac:dyDescent="0.2">
      <c r="A73" s="211" t="s">
        <v>31</v>
      </c>
      <c r="B73" s="211"/>
      <c r="C73" s="211"/>
      <c r="D73" s="211"/>
      <c r="E73" s="211"/>
    </row>
    <row r="74" spans="1:5" ht="15" customHeight="1" x14ac:dyDescent="0.2">
      <c r="A74" s="211" t="s">
        <v>32</v>
      </c>
      <c r="B74" s="211"/>
      <c r="C74" s="211"/>
      <c r="D74" s="211"/>
      <c r="E74" s="211"/>
    </row>
    <row r="75" spans="1:5" ht="15" customHeight="1" x14ac:dyDescent="0.2">
      <c r="A75" s="212" t="s">
        <v>192</v>
      </c>
      <c r="B75" s="212"/>
      <c r="C75" s="212"/>
      <c r="D75" s="212"/>
      <c r="E75" s="212"/>
    </row>
    <row r="76" spans="1:5" ht="15" customHeight="1" x14ac:dyDescent="0.2">
      <c r="A76" s="212"/>
      <c r="B76" s="212"/>
      <c r="C76" s="212"/>
      <c r="D76" s="212"/>
      <c r="E76" s="212"/>
    </row>
    <row r="77" spans="1:5" ht="15" customHeight="1" x14ac:dyDescent="0.2">
      <c r="A77" s="209"/>
      <c r="B77" s="209"/>
      <c r="C77" s="209"/>
      <c r="D77" s="209"/>
      <c r="E77" s="209"/>
    </row>
    <row r="78" spans="1:5" ht="15" x14ac:dyDescent="0.2">
      <c r="A78" s="14"/>
      <c r="B78" s="98"/>
      <c r="C78" s="98"/>
      <c r="D78" s="99"/>
      <c r="E78" s="98"/>
    </row>
    <row r="79" spans="1:5" ht="15" customHeight="1" x14ac:dyDescent="0.2">
      <c r="A79" s="6" t="s">
        <v>25</v>
      </c>
      <c r="B79" s="57"/>
      <c r="C79" s="57"/>
      <c r="D79" s="100"/>
      <c r="E79" s="57"/>
    </row>
    <row r="80" spans="1:5" ht="15" x14ac:dyDescent="0.2">
      <c r="A80" s="6"/>
      <c r="B80" s="57"/>
      <c r="C80" s="57" t="s">
        <v>20</v>
      </c>
      <c r="D80" s="100" t="s">
        <v>20</v>
      </c>
      <c r="E80" s="57"/>
    </row>
    <row r="81" spans="1:5" ht="15" customHeight="1" x14ac:dyDescent="0.2">
      <c r="A81" s="177" t="s">
        <v>193</v>
      </c>
      <c r="B81" s="177"/>
      <c r="C81" s="181" t="s">
        <v>29</v>
      </c>
      <c r="D81" s="181"/>
      <c r="E81" s="57"/>
    </row>
    <row r="82" spans="1:5" ht="15" customHeight="1" x14ac:dyDescent="0.2">
      <c r="A82" s="181" t="s">
        <v>49</v>
      </c>
      <c r="B82" s="181"/>
      <c r="C82" s="181" t="s">
        <v>26</v>
      </c>
      <c r="D82" s="181"/>
      <c r="E82" s="57"/>
    </row>
    <row r="83" spans="1:5" ht="15" customHeight="1" x14ac:dyDescent="0.2">
      <c r="A83" s="6"/>
      <c r="B83" s="57"/>
      <c r="C83" s="57"/>
      <c r="D83" s="100"/>
      <c r="E83" s="57"/>
    </row>
    <row r="84" spans="1:5" ht="15" customHeight="1" x14ac:dyDescent="0.2">
      <c r="A84" s="177" t="s">
        <v>28</v>
      </c>
      <c r="B84" s="177"/>
      <c r="C84" s="181" t="s">
        <v>29</v>
      </c>
      <c r="D84" s="181"/>
      <c r="E84" s="57"/>
    </row>
    <row r="85" spans="1:5" ht="15" x14ac:dyDescent="0.2">
      <c r="A85" s="16" t="s">
        <v>27</v>
      </c>
      <c r="B85" s="57"/>
      <c r="C85" s="181" t="s">
        <v>26</v>
      </c>
      <c r="D85" s="181"/>
      <c r="E85" s="57"/>
    </row>
  </sheetData>
  <mergeCells count="15">
    <mergeCell ref="A1:E1"/>
    <mergeCell ref="A2:E2"/>
    <mergeCell ref="D3:E3"/>
    <mergeCell ref="A81:B81"/>
    <mergeCell ref="A71:E72"/>
    <mergeCell ref="A73:E73"/>
    <mergeCell ref="A74:E74"/>
    <mergeCell ref="A75:E76"/>
    <mergeCell ref="C85:D85"/>
    <mergeCell ref="A77:E77"/>
    <mergeCell ref="C81:D81"/>
    <mergeCell ref="A82:B82"/>
    <mergeCell ref="C82:D82"/>
    <mergeCell ref="A84:B84"/>
    <mergeCell ref="C84:D8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K12" sqref="K12"/>
    </sheetView>
  </sheetViews>
  <sheetFormatPr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3" t="s">
        <v>195</v>
      </c>
      <c r="B1" s="193"/>
      <c r="C1" s="193"/>
      <c r="D1" s="193"/>
      <c r="E1" s="193"/>
      <c r="F1" s="193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196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4" t="s">
        <v>119</v>
      </c>
      <c r="B5" s="194"/>
      <c r="C5" s="194"/>
      <c r="D5" s="194"/>
      <c r="E5" s="194"/>
      <c r="F5" s="194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15" t="s">
        <v>120</v>
      </c>
      <c r="B6" s="115">
        <v>4</v>
      </c>
      <c r="C6" s="115" t="s">
        <v>121</v>
      </c>
      <c r="D6" s="116">
        <v>1546.4</v>
      </c>
      <c r="E6" s="115" t="s">
        <v>122</v>
      </c>
      <c r="F6" s="116">
        <v>1293</v>
      </c>
      <c r="G6" s="63"/>
      <c r="H6" s="65"/>
      <c r="I6" s="66"/>
      <c r="J6" s="67"/>
      <c r="K6" s="113"/>
      <c r="L6" s="69"/>
      <c r="M6" s="69"/>
      <c r="N6" s="69"/>
      <c r="O6" s="69"/>
      <c r="P6" s="70"/>
      <c r="Q6" s="195"/>
      <c r="R6" s="196"/>
      <c r="S6" s="71"/>
    </row>
    <row r="7" spans="1:19" s="74" customFormat="1" ht="32.25" customHeight="1" x14ac:dyDescent="0.25">
      <c r="A7" s="115" t="s">
        <v>123</v>
      </c>
      <c r="B7" s="115">
        <v>3</v>
      </c>
      <c r="C7" s="115" t="s">
        <v>124</v>
      </c>
      <c r="D7" s="116">
        <v>872.6</v>
      </c>
      <c r="E7" s="115" t="s">
        <v>125</v>
      </c>
      <c r="F7" s="116">
        <v>834.2</v>
      </c>
      <c r="G7" s="63"/>
      <c r="H7" s="65"/>
      <c r="I7" s="66"/>
      <c r="J7" s="67"/>
      <c r="K7" s="113"/>
      <c r="L7" s="69"/>
      <c r="M7" s="69"/>
      <c r="N7" s="69"/>
      <c r="O7" s="69"/>
      <c r="P7" s="70"/>
      <c r="Q7" s="195"/>
      <c r="R7" s="197"/>
      <c r="S7" s="73"/>
    </row>
    <row r="8" spans="1:19" s="74" customFormat="1" ht="45.75" customHeight="1" x14ac:dyDescent="0.25">
      <c r="A8" s="115" t="s">
        <v>126</v>
      </c>
      <c r="B8" s="115">
        <v>32</v>
      </c>
      <c r="C8" s="115" t="s">
        <v>127</v>
      </c>
      <c r="D8" s="116">
        <v>229.1</v>
      </c>
      <c r="E8" s="115" t="s">
        <v>128</v>
      </c>
      <c r="F8" s="116">
        <v>255.3</v>
      </c>
      <c r="G8" s="63"/>
      <c r="H8" s="65"/>
      <c r="I8" s="66"/>
      <c r="J8" s="67"/>
      <c r="K8" s="113"/>
      <c r="L8" s="69"/>
      <c r="M8" s="69"/>
      <c r="N8" s="69"/>
      <c r="O8" s="69"/>
      <c r="P8" s="70"/>
      <c r="Q8" s="195"/>
      <c r="R8" s="196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13"/>
      <c r="L9" s="69"/>
      <c r="M9" s="69"/>
      <c r="N9" s="69"/>
      <c r="O9" s="69"/>
      <c r="P9" s="63"/>
      <c r="Q9" s="113"/>
      <c r="R9" s="114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12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90" t="s">
        <v>129</v>
      </c>
      <c r="B11" s="191"/>
      <c r="C11" s="191"/>
      <c r="D11" s="191"/>
      <c r="E11" s="192"/>
      <c r="F11" s="81" t="s">
        <v>130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6" customFormat="1" ht="30" customHeight="1" x14ac:dyDescent="0.25">
      <c r="A12" s="198" t="s">
        <v>132</v>
      </c>
      <c r="B12" s="199"/>
      <c r="C12" s="199"/>
      <c r="D12" s="199"/>
      <c r="E12" s="200"/>
      <c r="F12" s="104">
        <v>44524.648000000045</v>
      </c>
      <c r="G12" s="105"/>
    </row>
    <row r="13" spans="1:19" s="106" customFormat="1" ht="30" customHeight="1" x14ac:dyDescent="0.25">
      <c r="A13" s="198" t="s">
        <v>133</v>
      </c>
      <c r="B13" s="199"/>
      <c r="C13" s="199"/>
      <c r="D13" s="199"/>
      <c r="E13" s="200"/>
      <c r="F13" s="104">
        <v>92923.45</v>
      </c>
      <c r="G13" s="106" t="s">
        <v>197</v>
      </c>
    </row>
    <row r="14" spans="1:19" s="106" customFormat="1" ht="30" customHeight="1" x14ac:dyDescent="0.25">
      <c r="A14" s="198" t="s">
        <v>134</v>
      </c>
      <c r="B14" s="199"/>
      <c r="C14" s="199"/>
      <c r="D14" s="199"/>
      <c r="E14" s="200"/>
      <c r="F14" s="107">
        <f>SUM(F15:F17)</f>
        <v>414390.45</v>
      </c>
    </row>
    <row r="15" spans="1:19" s="80" customFormat="1" ht="28.5" customHeight="1" x14ac:dyDescent="0.25">
      <c r="A15" s="204" t="s">
        <v>135</v>
      </c>
      <c r="B15" s="205"/>
      <c r="C15" s="205"/>
      <c r="D15" s="205"/>
      <c r="E15" s="206"/>
      <c r="F15" s="83">
        <f>252759.3+10518.84+465.11</f>
        <v>263743.25</v>
      </c>
    </row>
    <row r="16" spans="1:19" s="80" customFormat="1" ht="24.75" customHeight="1" x14ac:dyDescent="0.25">
      <c r="A16" s="204" t="s">
        <v>136</v>
      </c>
      <c r="B16" s="205"/>
      <c r="C16" s="205"/>
      <c r="D16" s="205"/>
      <c r="E16" s="206"/>
      <c r="F16" s="83">
        <v>148734.70000000001</v>
      </c>
    </row>
    <row r="17" spans="1:19" s="80" customFormat="1" ht="24" customHeight="1" x14ac:dyDescent="0.25">
      <c r="A17" s="204" t="s">
        <v>137</v>
      </c>
      <c r="B17" s="205"/>
      <c r="C17" s="205"/>
      <c r="D17" s="205"/>
      <c r="E17" s="206"/>
      <c r="F17" s="83">
        <v>1912.5</v>
      </c>
    </row>
    <row r="18" spans="1:19" s="106" customFormat="1" ht="30" customHeight="1" x14ac:dyDescent="0.25">
      <c r="A18" s="198" t="s">
        <v>138</v>
      </c>
      <c r="B18" s="199"/>
      <c r="C18" s="199"/>
      <c r="D18" s="199"/>
      <c r="E18" s="200"/>
      <c r="F18" s="107">
        <f>SUM(F19:F21)</f>
        <v>391799.3</v>
      </c>
    </row>
    <row r="19" spans="1:19" s="80" customFormat="1" ht="30" customHeight="1" x14ac:dyDescent="0.25">
      <c r="A19" s="204" t="s">
        <v>135</v>
      </c>
      <c r="B19" s="205"/>
      <c r="C19" s="205"/>
      <c r="D19" s="205"/>
      <c r="E19" s="206"/>
      <c r="F19" s="83">
        <f>465.11+234977.44</f>
        <v>235442.55</v>
      </c>
    </row>
    <row r="20" spans="1:19" s="80" customFormat="1" ht="30" customHeight="1" x14ac:dyDescent="0.25">
      <c r="A20" s="204" t="s">
        <v>136</v>
      </c>
      <c r="B20" s="205"/>
      <c r="C20" s="205"/>
      <c r="D20" s="205"/>
      <c r="E20" s="206"/>
      <c r="F20" s="83">
        <v>154700.5</v>
      </c>
    </row>
    <row r="21" spans="1:19" s="84" customFormat="1" ht="24" customHeight="1" x14ac:dyDescent="0.2">
      <c r="A21" s="204" t="s">
        <v>137</v>
      </c>
      <c r="B21" s="205"/>
      <c r="C21" s="205"/>
      <c r="D21" s="205"/>
      <c r="E21" s="206"/>
      <c r="F21" s="83">
        <v>1656.25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8" customFormat="1" ht="30" customHeight="1" x14ac:dyDescent="0.25">
      <c r="A22" s="198" t="s">
        <v>139</v>
      </c>
      <c r="B22" s="199"/>
      <c r="C22" s="199"/>
      <c r="D22" s="199"/>
      <c r="E22" s="200"/>
      <c r="F22" s="107">
        <f>F12+F18</f>
        <v>436323.94800000003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98" t="s">
        <v>140</v>
      </c>
      <c r="B23" s="199"/>
      <c r="C23" s="199"/>
      <c r="D23" s="199"/>
      <c r="E23" s="200"/>
      <c r="F23" s="107">
        <f>Лист3!E92</f>
        <v>361459.02099999995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98" t="s">
        <v>141</v>
      </c>
      <c r="B24" s="199"/>
      <c r="C24" s="199"/>
      <c r="D24" s="199"/>
      <c r="E24" s="200"/>
      <c r="F24" s="107">
        <f>F22-F23</f>
        <v>74864.927000000083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98" t="s">
        <v>142</v>
      </c>
      <c r="B25" s="199"/>
      <c r="C25" s="199"/>
      <c r="D25" s="199"/>
      <c r="E25" s="200"/>
      <c r="F25" s="104">
        <f>F13+F14-F18</f>
        <v>115514.60000000003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7" t="s">
        <v>143</v>
      </c>
      <c r="B27" s="207"/>
      <c r="C27" s="207"/>
      <c r="D27" s="207"/>
    </row>
    <row r="28" spans="1:19" s="58" customFormat="1" ht="21.75" customHeight="1" x14ac:dyDescent="0.25">
      <c r="A28" s="208" t="s">
        <v>144</v>
      </c>
      <c r="B28" s="208"/>
      <c r="C28" s="208"/>
      <c r="D28" s="208"/>
    </row>
    <row r="29" spans="1:19" s="58" customFormat="1" ht="22.5" customHeight="1" x14ac:dyDescent="0.25">
      <c r="A29" s="207" t="s">
        <v>42</v>
      </c>
      <c r="B29" s="207"/>
      <c r="C29" s="207"/>
      <c r="D29" s="207"/>
    </row>
    <row r="30" spans="1:19" s="58" customFormat="1" ht="22.5" customHeight="1" x14ac:dyDescent="0.25">
      <c r="A30" s="207" t="s">
        <v>43</v>
      </c>
      <c r="B30" s="207"/>
      <c r="C30" s="207"/>
      <c r="D30" s="59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view="pageBreakPreview" topLeftCell="A64" zoomScale="60" zoomScaleNormal="100" workbookViewId="0">
      <selection activeCell="A90" sqref="A90:XFD91"/>
    </sheetView>
  </sheetViews>
  <sheetFormatPr defaultRowHeight="15" x14ac:dyDescent="0.25"/>
  <cols>
    <col min="1" max="1" width="51.5703125" style="123" customWidth="1"/>
    <col min="2" max="2" width="13.85546875" style="88" customWidth="1"/>
    <col min="3" max="3" width="14.28515625" style="88" customWidth="1"/>
    <col min="4" max="4" width="17.5703125" style="88" customWidth="1"/>
    <col min="5" max="5" width="14.7109375" style="88" customWidth="1"/>
    <col min="6" max="255" width="9.140625" style="88"/>
    <col min="256" max="256" width="8.7109375" style="88" customWidth="1"/>
    <col min="257" max="257" width="31.5703125" style="88" customWidth="1"/>
    <col min="258" max="258" width="13.85546875" style="88" customWidth="1"/>
    <col min="259" max="259" width="19.140625" style="88" customWidth="1"/>
    <col min="260" max="260" width="17.5703125" style="88" customWidth="1"/>
    <col min="261" max="261" width="14.7109375" style="88" customWidth="1"/>
    <col min="262" max="511" width="9.140625" style="88"/>
    <col min="512" max="512" width="8.7109375" style="88" customWidth="1"/>
    <col min="513" max="513" width="31.5703125" style="88" customWidth="1"/>
    <col min="514" max="514" width="13.85546875" style="88" customWidth="1"/>
    <col min="515" max="515" width="19.140625" style="88" customWidth="1"/>
    <col min="516" max="516" width="17.5703125" style="88" customWidth="1"/>
    <col min="517" max="517" width="14.7109375" style="88" customWidth="1"/>
    <col min="518" max="767" width="9.140625" style="88"/>
    <col min="768" max="768" width="8.7109375" style="88" customWidth="1"/>
    <col min="769" max="769" width="31.5703125" style="88" customWidth="1"/>
    <col min="770" max="770" width="13.85546875" style="88" customWidth="1"/>
    <col min="771" max="771" width="19.140625" style="88" customWidth="1"/>
    <col min="772" max="772" width="17.5703125" style="88" customWidth="1"/>
    <col min="773" max="773" width="14.7109375" style="88" customWidth="1"/>
    <col min="774" max="1023" width="9.140625" style="88"/>
    <col min="1024" max="1024" width="8.7109375" style="88" customWidth="1"/>
    <col min="1025" max="1025" width="31.5703125" style="88" customWidth="1"/>
    <col min="1026" max="1026" width="13.85546875" style="88" customWidth="1"/>
    <col min="1027" max="1027" width="19.140625" style="88" customWidth="1"/>
    <col min="1028" max="1028" width="17.5703125" style="88" customWidth="1"/>
    <col min="1029" max="1029" width="14.7109375" style="88" customWidth="1"/>
    <col min="1030" max="1279" width="9.140625" style="88"/>
    <col min="1280" max="1280" width="8.7109375" style="88" customWidth="1"/>
    <col min="1281" max="1281" width="31.5703125" style="88" customWidth="1"/>
    <col min="1282" max="1282" width="13.85546875" style="88" customWidth="1"/>
    <col min="1283" max="1283" width="19.140625" style="88" customWidth="1"/>
    <col min="1284" max="1284" width="17.5703125" style="88" customWidth="1"/>
    <col min="1285" max="1285" width="14.7109375" style="88" customWidth="1"/>
    <col min="1286" max="1535" width="9.140625" style="88"/>
    <col min="1536" max="1536" width="8.7109375" style="88" customWidth="1"/>
    <col min="1537" max="1537" width="31.5703125" style="88" customWidth="1"/>
    <col min="1538" max="1538" width="13.85546875" style="88" customWidth="1"/>
    <col min="1539" max="1539" width="19.140625" style="88" customWidth="1"/>
    <col min="1540" max="1540" width="17.5703125" style="88" customWidth="1"/>
    <col min="1541" max="1541" width="14.7109375" style="88" customWidth="1"/>
    <col min="1542" max="1791" width="9.140625" style="88"/>
    <col min="1792" max="1792" width="8.7109375" style="88" customWidth="1"/>
    <col min="1793" max="1793" width="31.5703125" style="88" customWidth="1"/>
    <col min="1794" max="1794" width="13.85546875" style="88" customWidth="1"/>
    <col min="1795" max="1795" width="19.140625" style="88" customWidth="1"/>
    <col min="1796" max="1796" width="17.5703125" style="88" customWidth="1"/>
    <col min="1797" max="1797" width="14.7109375" style="88" customWidth="1"/>
    <col min="1798" max="2047" width="9.140625" style="88"/>
    <col min="2048" max="2048" width="8.7109375" style="88" customWidth="1"/>
    <col min="2049" max="2049" width="31.5703125" style="88" customWidth="1"/>
    <col min="2050" max="2050" width="13.85546875" style="88" customWidth="1"/>
    <col min="2051" max="2051" width="19.140625" style="88" customWidth="1"/>
    <col min="2052" max="2052" width="17.5703125" style="88" customWidth="1"/>
    <col min="2053" max="2053" width="14.7109375" style="88" customWidth="1"/>
    <col min="2054" max="2303" width="9.140625" style="88"/>
    <col min="2304" max="2304" width="8.7109375" style="88" customWidth="1"/>
    <col min="2305" max="2305" width="31.5703125" style="88" customWidth="1"/>
    <col min="2306" max="2306" width="13.85546875" style="88" customWidth="1"/>
    <col min="2307" max="2307" width="19.140625" style="88" customWidth="1"/>
    <col min="2308" max="2308" width="17.5703125" style="88" customWidth="1"/>
    <col min="2309" max="2309" width="14.7109375" style="88" customWidth="1"/>
    <col min="2310" max="2559" width="9.140625" style="88"/>
    <col min="2560" max="2560" width="8.7109375" style="88" customWidth="1"/>
    <col min="2561" max="2561" width="31.5703125" style="88" customWidth="1"/>
    <col min="2562" max="2562" width="13.85546875" style="88" customWidth="1"/>
    <col min="2563" max="2563" width="19.140625" style="88" customWidth="1"/>
    <col min="2564" max="2564" width="17.5703125" style="88" customWidth="1"/>
    <col min="2565" max="2565" width="14.7109375" style="88" customWidth="1"/>
    <col min="2566" max="2815" width="9.140625" style="88"/>
    <col min="2816" max="2816" width="8.7109375" style="88" customWidth="1"/>
    <col min="2817" max="2817" width="31.5703125" style="88" customWidth="1"/>
    <col min="2818" max="2818" width="13.85546875" style="88" customWidth="1"/>
    <col min="2819" max="2819" width="19.140625" style="88" customWidth="1"/>
    <col min="2820" max="2820" width="17.5703125" style="88" customWidth="1"/>
    <col min="2821" max="2821" width="14.7109375" style="88" customWidth="1"/>
    <col min="2822" max="3071" width="9.140625" style="88"/>
    <col min="3072" max="3072" width="8.7109375" style="88" customWidth="1"/>
    <col min="3073" max="3073" width="31.5703125" style="88" customWidth="1"/>
    <col min="3074" max="3074" width="13.85546875" style="88" customWidth="1"/>
    <col min="3075" max="3075" width="19.140625" style="88" customWidth="1"/>
    <col min="3076" max="3076" width="17.5703125" style="88" customWidth="1"/>
    <col min="3077" max="3077" width="14.7109375" style="88" customWidth="1"/>
    <col min="3078" max="3327" width="9.140625" style="88"/>
    <col min="3328" max="3328" width="8.7109375" style="88" customWidth="1"/>
    <col min="3329" max="3329" width="31.5703125" style="88" customWidth="1"/>
    <col min="3330" max="3330" width="13.85546875" style="88" customWidth="1"/>
    <col min="3331" max="3331" width="19.140625" style="88" customWidth="1"/>
    <col min="3332" max="3332" width="17.5703125" style="88" customWidth="1"/>
    <col min="3333" max="3333" width="14.7109375" style="88" customWidth="1"/>
    <col min="3334" max="3583" width="9.140625" style="88"/>
    <col min="3584" max="3584" width="8.7109375" style="88" customWidth="1"/>
    <col min="3585" max="3585" width="31.5703125" style="88" customWidth="1"/>
    <col min="3586" max="3586" width="13.85546875" style="88" customWidth="1"/>
    <col min="3587" max="3587" width="19.140625" style="88" customWidth="1"/>
    <col min="3588" max="3588" width="17.5703125" style="88" customWidth="1"/>
    <col min="3589" max="3589" width="14.7109375" style="88" customWidth="1"/>
    <col min="3590" max="3839" width="9.140625" style="88"/>
    <col min="3840" max="3840" width="8.7109375" style="88" customWidth="1"/>
    <col min="3841" max="3841" width="31.5703125" style="88" customWidth="1"/>
    <col min="3842" max="3842" width="13.85546875" style="88" customWidth="1"/>
    <col min="3843" max="3843" width="19.140625" style="88" customWidth="1"/>
    <col min="3844" max="3844" width="17.5703125" style="88" customWidth="1"/>
    <col min="3845" max="3845" width="14.7109375" style="88" customWidth="1"/>
    <col min="3846" max="4095" width="9.140625" style="88"/>
    <col min="4096" max="4096" width="8.7109375" style="88" customWidth="1"/>
    <col min="4097" max="4097" width="31.5703125" style="88" customWidth="1"/>
    <col min="4098" max="4098" width="13.85546875" style="88" customWidth="1"/>
    <col min="4099" max="4099" width="19.140625" style="88" customWidth="1"/>
    <col min="4100" max="4100" width="17.5703125" style="88" customWidth="1"/>
    <col min="4101" max="4101" width="14.7109375" style="88" customWidth="1"/>
    <col min="4102" max="4351" width="9.140625" style="88"/>
    <col min="4352" max="4352" width="8.7109375" style="88" customWidth="1"/>
    <col min="4353" max="4353" width="31.5703125" style="88" customWidth="1"/>
    <col min="4354" max="4354" width="13.85546875" style="88" customWidth="1"/>
    <col min="4355" max="4355" width="19.140625" style="88" customWidth="1"/>
    <col min="4356" max="4356" width="17.5703125" style="88" customWidth="1"/>
    <col min="4357" max="4357" width="14.7109375" style="88" customWidth="1"/>
    <col min="4358" max="4607" width="9.140625" style="88"/>
    <col min="4608" max="4608" width="8.7109375" style="88" customWidth="1"/>
    <col min="4609" max="4609" width="31.5703125" style="88" customWidth="1"/>
    <col min="4610" max="4610" width="13.85546875" style="88" customWidth="1"/>
    <col min="4611" max="4611" width="19.140625" style="88" customWidth="1"/>
    <col min="4612" max="4612" width="17.5703125" style="88" customWidth="1"/>
    <col min="4613" max="4613" width="14.7109375" style="88" customWidth="1"/>
    <col min="4614" max="4863" width="9.140625" style="88"/>
    <col min="4864" max="4864" width="8.7109375" style="88" customWidth="1"/>
    <col min="4865" max="4865" width="31.5703125" style="88" customWidth="1"/>
    <col min="4866" max="4866" width="13.85546875" style="88" customWidth="1"/>
    <col min="4867" max="4867" width="19.140625" style="88" customWidth="1"/>
    <col min="4868" max="4868" width="17.5703125" style="88" customWidth="1"/>
    <col min="4869" max="4869" width="14.7109375" style="88" customWidth="1"/>
    <col min="4870" max="5119" width="9.140625" style="88"/>
    <col min="5120" max="5120" width="8.7109375" style="88" customWidth="1"/>
    <col min="5121" max="5121" width="31.5703125" style="88" customWidth="1"/>
    <col min="5122" max="5122" width="13.85546875" style="88" customWidth="1"/>
    <col min="5123" max="5123" width="19.140625" style="88" customWidth="1"/>
    <col min="5124" max="5124" width="17.5703125" style="88" customWidth="1"/>
    <col min="5125" max="5125" width="14.7109375" style="88" customWidth="1"/>
    <col min="5126" max="5375" width="9.140625" style="88"/>
    <col min="5376" max="5376" width="8.7109375" style="88" customWidth="1"/>
    <col min="5377" max="5377" width="31.5703125" style="88" customWidth="1"/>
    <col min="5378" max="5378" width="13.85546875" style="88" customWidth="1"/>
    <col min="5379" max="5379" width="19.140625" style="88" customWidth="1"/>
    <col min="5380" max="5380" width="17.5703125" style="88" customWidth="1"/>
    <col min="5381" max="5381" width="14.7109375" style="88" customWidth="1"/>
    <col min="5382" max="5631" width="9.140625" style="88"/>
    <col min="5632" max="5632" width="8.7109375" style="88" customWidth="1"/>
    <col min="5633" max="5633" width="31.5703125" style="88" customWidth="1"/>
    <col min="5634" max="5634" width="13.85546875" style="88" customWidth="1"/>
    <col min="5635" max="5635" width="19.140625" style="88" customWidth="1"/>
    <col min="5636" max="5636" width="17.5703125" style="88" customWidth="1"/>
    <col min="5637" max="5637" width="14.7109375" style="88" customWidth="1"/>
    <col min="5638" max="5887" width="9.140625" style="88"/>
    <col min="5888" max="5888" width="8.7109375" style="88" customWidth="1"/>
    <col min="5889" max="5889" width="31.5703125" style="88" customWidth="1"/>
    <col min="5890" max="5890" width="13.85546875" style="88" customWidth="1"/>
    <col min="5891" max="5891" width="19.140625" style="88" customWidth="1"/>
    <col min="5892" max="5892" width="17.5703125" style="88" customWidth="1"/>
    <col min="5893" max="5893" width="14.7109375" style="88" customWidth="1"/>
    <col min="5894" max="6143" width="9.140625" style="88"/>
    <col min="6144" max="6144" width="8.7109375" style="88" customWidth="1"/>
    <col min="6145" max="6145" width="31.5703125" style="88" customWidth="1"/>
    <col min="6146" max="6146" width="13.85546875" style="88" customWidth="1"/>
    <col min="6147" max="6147" width="19.140625" style="88" customWidth="1"/>
    <col min="6148" max="6148" width="17.5703125" style="88" customWidth="1"/>
    <col min="6149" max="6149" width="14.7109375" style="88" customWidth="1"/>
    <col min="6150" max="6399" width="9.140625" style="88"/>
    <col min="6400" max="6400" width="8.7109375" style="88" customWidth="1"/>
    <col min="6401" max="6401" width="31.5703125" style="88" customWidth="1"/>
    <col min="6402" max="6402" width="13.85546875" style="88" customWidth="1"/>
    <col min="6403" max="6403" width="19.140625" style="88" customWidth="1"/>
    <col min="6404" max="6404" width="17.5703125" style="88" customWidth="1"/>
    <col min="6405" max="6405" width="14.7109375" style="88" customWidth="1"/>
    <col min="6406" max="6655" width="9.140625" style="88"/>
    <col min="6656" max="6656" width="8.7109375" style="88" customWidth="1"/>
    <col min="6657" max="6657" width="31.5703125" style="88" customWidth="1"/>
    <col min="6658" max="6658" width="13.85546875" style="88" customWidth="1"/>
    <col min="6659" max="6659" width="19.140625" style="88" customWidth="1"/>
    <col min="6660" max="6660" width="17.5703125" style="88" customWidth="1"/>
    <col min="6661" max="6661" width="14.7109375" style="88" customWidth="1"/>
    <col min="6662" max="6911" width="9.140625" style="88"/>
    <col min="6912" max="6912" width="8.7109375" style="88" customWidth="1"/>
    <col min="6913" max="6913" width="31.5703125" style="88" customWidth="1"/>
    <col min="6914" max="6914" width="13.85546875" style="88" customWidth="1"/>
    <col min="6915" max="6915" width="19.140625" style="88" customWidth="1"/>
    <col min="6916" max="6916" width="17.5703125" style="88" customWidth="1"/>
    <col min="6917" max="6917" width="14.7109375" style="88" customWidth="1"/>
    <col min="6918" max="7167" width="9.140625" style="88"/>
    <col min="7168" max="7168" width="8.7109375" style="88" customWidth="1"/>
    <col min="7169" max="7169" width="31.5703125" style="88" customWidth="1"/>
    <col min="7170" max="7170" width="13.85546875" style="88" customWidth="1"/>
    <col min="7171" max="7171" width="19.140625" style="88" customWidth="1"/>
    <col min="7172" max="7172" width="17.5703125" style="88" customWidth="1"/>
    <col min="7173" max="7173" width="14.7109375" style="88" customWidth="1"/>
    <col min="7174" max="7423" width="9.140625" style="88"/>
    <col min="7424" max="7424" width="8.7109375" style="88" customWidth="1"/>
    <col min="7425" max="7425" width="31.5703125" style="88" customWidth="1"/>
    <col min="7426" max="7426" width="13.85546875" style="88" customWidth="1"/>
    <col min="7427" max="7427" width="19.140625" style="88" customWidth="1"/>
    <col min="7428" max="7428" width="17.5703125" style="88" customWidth="1"/>
    <col min="7429" max="7429" width="14.7109375" style="88" customWidth="1"/>
    <col min="7430" max="7679" width="9.140625" style="88"/>
    <col min="7680" max="7680" width="8.7109375" style="88" customWidth="1"/>
    <col min="7681" max="7681" width="31.5703125" style="88" customWidth="1"/>
    <col min="7682" max="7682" width="13.85546875" style="88" customWidth="1"/>
    <col min="7683" max="7683" width="19.140625" style="88" customWidth="1"/>
    <col min="7684" max="7684" width="17.5703125" style="88" customWidth="1"/>
    <col min="7685" max="7685" width="14.7109375" style="88" customWidth="1"/>
    <col min="7686" max="7935" width="9.140625" style="88"/>
    <col min="7936" max="7936" width="8.7109375" style="88" customWidth="1"/>
    <col min="7937" max="7937" width="31.5703125" style="88" customWidth="1"/>
    <col min="7938" max="7938" width="13.85546875" style="88" customWidth="1"/>
    <col min="7939" max="7939" width="19.140625" style="88" customWidth="1"/>
    <col min="7940" max="7940" width="17.5703125" style="88" customWidth="1"/>
    <col min="7941" max="7941" width="14.7109375" style="88" customWidth="1"/>
    <col min="7942" max="8191" width="9.140625" style="88"/>
    <col min="8192" max="8192" width="8.7109375" style="88" customWidth="1"/>
    <col min="8193" max="8193" width="31.5703125" style="88" customWidth="1"/>
    <col min="8194" max="8194" width="13.85546875" style="88" customWidth="1"/>
    <col min="8195" max="8195" width="19.140625" style="88" customWidth="1"/>
    <col min="8196" max="8196" width="17.5703125" style="88" customWidth="1"/>
    <col min="8197" max="8197" width="14.7109375" style="88" customWidth="1"/>
    <col min="8198" max="8447" width="9.140625" style="88"/>
    <col min="8448" max="8448" width="8.7109375" style="88" customWidth="1"/>
    <col min="8449" max="8449" width="31.5703125" style="88" customWidth="1"/>
    <col min="8450" max="8450" width="13.85546875" style="88" customWidth="1"/>
    <col min="8451" max="8451" width="19.140625" style="88" customWidth="1"/>
    <col min="8452" max="8452" width="17.5703125" style="88" customWidth="1"/>
    <col min="8453" max="8453" width="14.7109375" style="88" customWidth="1"/>
    <col min="8454" max="8703" width="9.140625" style="88"/>
    <col min="8704" max="8704" width="8.7109375" style="88" customWidth="1"/>
    <col min="8705" max="8705" width="31.5703125" style="88" customWidth="1"/>
    <col min="8706" max="8706" width="13.85546875" style="88" customWidth="1"/>
    <col min="8707" max="8707" width="19.140625" style="88" customWidth="1"/>
    <col min="8708" max="8708" width="17.5703125" style="88" customWidth="1"/>
    <col min="8709" max="8709" width="14.7109375" style="88" customWidth="1"/>
    <col min="8710" max="8959" width="9.140625" style="88"/>
    <col min="8960" max="8960" width="8.7109375" style="88" customWidth="1"/>
    <col min="8961" max="8961" width="31.5703125" style="88" customWidth="1"/>
    <col min="8962" max="8962" width="13.85546875" style="88" customWidth="1"/>
    <col min="8963" max="8963" width="19.140625" style="88" customWidth="1"/>
    <col min="8964" max="8964" width="17.5703125" style="88" customWidth="1"/>
    <col min="8965" max="8965" width="14.7109375" style="88" customWidth="1"/>
    <col min="8966" max="9215" width="9.140625" style="88"/>
    <col min="9216" max="9216" width="8.7109375" style="88" customWidth="1"/>
    <col min="9217" max="9217" width="31.5703125" style="88" customWidth="1"/>
    <col min="9218" max="9218" width="13.85546875" style="88" customWidth="1"/>
    <col min="9219" max="9219" width="19.140625" style="88" customWidth="1"/>
    <col min="9220" max="9220" width="17.5703125" style="88" customWidth="1"/>
    <col min="9221" max="9221" width="14.7109375" style="88" customWidth="1"/>
    <col min="9222" max="9471" width="9.140625" style="88"/>
    <col min="9472" max="9472" width="8.7109375" style="88" customWidth="1"/>
    <col min="9473" max="9473" width="31.5703125" style="88" customWidth="1"/>
    <col min="9474" max="9474" width="13.85546875" style="88" customWidth="1"/>
    <col min="9475" max="9475" width="19.140625" style="88" customWidth="1"/>
    <col min="9476" max="9476" width="17.5703125" style="88" customWidth="1"/>
    <col min="9477" max="9477" width="14.7109375" style="88" customWidth="1"/>
    <col min="9478" max="9727" width="9.140625" style="88"/>
    <col min="9728" max="9728" width="8.7109375" style="88" customWidth="1"/>
    <col min="9729" max="9729" width="31.5703125" style="88" customWidth="1"/>
    <col min="9730" max="9730" width="13.85546875" style="88" customWidth="1"/>
    <col min="9731" max="9731" width="19.140625" style="88" customWidth="1"/>
    <col min="9732" max="9732" width="17.5703125" style="88" customWidth="1"/>
    <col min="9733" max="9733" width="14.7109375" style="88" customWidth="1"/>
    <col min="9734" max="9983" width="9.140625" style="88"/>
    <col min="9984" max="9984" width="8.7109375" style="88" customWidth="1"/>
    <col min="9985" max="9985" width="31.5703125" style="88" customWidth="1"/>
    <col min="9986" max="9986" width="13.85546875" style="88" customWidth="1"/>
    <col min="9987" max="9987" width="19.140625" style="88" customWidth="1"/>
    <col min="9988" max="9988" width="17.5703125" style="88" customWidth="1"/>
    <col min="9989" max="9989" width="14.7109375" style="88" customWidth="1"/>
    <col min="9990" max="10239" width="9.140625" style="88"/>
    <col min="10240" max="10240" width="8.7109375" style="88" customWidth="1"/>
    <col min="10241" max="10241" width="31.5703125" style="88" customWidth="1"/>
    <col min="10242" max="10242" width="13.85546875" style="88" customWidth="1"/>
    <col min="10243" max="10243" width="19.140625" style="88" customWidth="1"/>
    <col min="10244" max="10244" width="17.5703125" style="88" customWidth="1"/>
    <col min="10245" max="10245" width="14.7109375" style="88" customWidth="1"/>
    <col min="10246" max="10495" width="9.140625" style="88"/>
    <col min="10496" max="10496" width="8.7109375" style="88" customWidth="1"/>
    <col min="10497" max="10497" width="31.5703125" style="88" customWidth="1"/>
    <col min="10498" max="10498" width="13.85546875" style="88" customWidth="1"/>
    <col min="10499" max="10499" width="19.140625" style="88" customWidth="1"/>
    <col min="10500" max="10500" width="17.5703125" style="88" customWidth="1"/>
    <col min="10501" max="10501" width="14.7109375" style="88" customWidth="1"/>
    <col min="10502" max="10751" width="9.140625" style="88"/>
    <col min="10752" max="10752" width="8.7109375" style="88" customWidth="1"/>
    <col min="10753" max="10753" width="31.5703125" style="88" customWidth="1"/>
    <col min="10754" max="10754" width="13.85546875" style="88" customWidth="1"/>
    <col min="10755" max="10755" width="19.140625" style="88" customWidth="1"/>
    <col min="10756" max="10756" width="17.5703125" style="88" customWidth="1"/>
    <col min="10757" max="10757" width="14.7109375" style="88" customWidth="1"/>
    <col min="10758" max="11007" width="9.140625" style="88"/>
    <col min="11008" max="11008" width="8.7109375" style="88" customWidth="1"/>
    <col min="11009" max="11009" width="31.5703125" style="88" customWidth="1"/>
    <col min="11010" max="11010" width="13.85546875" style="88" customWidth="1"/>
    <col min="11011" max="11011" width="19.140625" style="88" customWidth="1"/>
    <col min="11012" max="11012" width="17.5703125" style="88" customWidth="1"/>
    <col min="11013" max="11013" width="14.7109375" style="88" customWidth="1"/>
    <col min="11014" max="11263" width="9.140625" style="88"/>
    <col min="11264" max="11264" width="8.7109375" style="88" customWidth="1"/>
    <col min="11265" max="11265" width="31.5703125" style="88" customWidth="1"/>
    <col min="11266" max="11266" width="13.85546875" style="88" customWidth="1"/>
    <col min="11267" max="11267" width="19.140625" style="88" customWidth="1"/>
    <col min="11268" max="11268" width="17.5703125" style="88" customWidth="1"/>
    <col min="11269" max="11269" width="14.7109375" style="88" customWidth="1"/>
    <col min="11270" max="11519" width="9.140625" style="88"/>
    <col min="11520" max="11520" width="8.7109375" style="88" customWidth="1"/>
    <col min="11521" max="11521" width="31.5703125" style="88" customWidth="1"/>
    <col min="11522" max="11522" width="13.85546875" style="88" customWidth="1"/>
    <col min="11523" max="11523" width="19.140625" style="88" customWidth="1"/>
    <col min="11524" max="11524" width="17.5703125" style="88" customWidth="1"/>
    <col min="11525" max="11525" width="14.7109375" style="88" customWidth="1"/>
    <col min="11526" max="11775" width="9.140625" style="88"/>
    <col min="11776" max="11776" width="8.7109375" style="88" customWidth="1"/>
    <col min="11777" max="11777" width="31.5703125" style="88" customWidth="1"/>
    <col min="11778" max="11778" width="13.85546875" style="88" customWidth="1"/>
    <col min="11779" max="11779" width="19.140625" style="88" customWidth="1"/>
    <col min="11780" max="11780" width="17.5703125" style="88" customWidth="1"/>
    <col min="11781" max="11781" width="14.7109375" style="88" customWidth="1"/>
    <col min="11782" max="12031" width="9.140625" style="88"/>
    <col min="12032" max="12032" width="8.7109375" style="88" customWidth="1"/>
    <col min="12033" max="12033" width="31.5703125" style="88" customWidth="1"/>
    <col min="12034" max="12034" width="13.85546875" style="88" customWidth="1"/>
    <col min="12035" max="12035" width="19.140625" style="88" customWidth="1"/>
    <col min="12036" max="12036" width="17.5703125" style="88" customWidth="1"/>
    <col min="12037" max="12037" width="14.7109375" style="88" customWidth="1"/>
    <col min="12038" max="12287" width="9.140625" style="88"/>
    <col min="12288" max="12288" width="8.7109375" style="88" customWidth="1"/>
    <col min="12289" max="12289" width="31.5703125" style="88" customWidth="1"/>
    <col min="12290" max="12290" width="13.85546875" style="88" customWidth="1"/>
    <col min="12291" max="12291" width="19.140625" style="88" customWidth="1"/>
    <col min="12292" max="12292" width="17.5703125" style="88" customWidth="1"/>
    <col min="12293" max="12293" width="14.7109375" style="88" customWidth="1"/>
    <col min="12294" max="12543" width="9.140625" style="88"/>
    <col min="12544" max="12544" width="8.7109375" style="88" customWidth="1"/>
    <col min="12545" max="12545" width="31.5703125" style="88" customWidth="1"/>
    <col min="12546" max="12546" width="13.85546875" style="88" customWidth="1"/>
    <col min="12547" max="12547" width="19.140625" style="88" customWidth="1"/>
    <col min="12548" max="12548" width="17.5703125" style="88" customWidth="1"/>
    <col min="12549" max="12549" width="14.7109375" style="88" customWidth="1"/>
    <col min="12550" max="12799" width="9.140625" style="88"/>
    <col min="12800" max="12800" width="8.7109375" style="88" customWidth="1"/>
    <col min="12801" max="12801" width="31.5703125" style="88" customWidth="1"/>
    <col min="12802" max="12802" width="13.85546875" style="88" customWidth="1"/>
    <col min="12803" max="12803" width="19.140625" style="88" customWidth="1"/>
    <col min="12804" max="12804" width="17.5703125" style="88" customWidth="1"/>
    <col min="12805" max="12805" width="14.7109375" style="88" customWidth="1"/>
    <col min="12806" max="13055" width="9.140625" style="88"/>
    <col min="13056" max="13056" width="8.7109375" style="88" customWidth="1"/>
    <col min="13057" max="13057" width="31.5703125" style="88" customWidth="1"/>
    <col min="13058" max="13058" width="13.85546875" style="88" customWidth="1"/>
    <col min="13059" max="13059" width="19.140625" style="88" customWidth="1"/>
    <col min="13060" max="13060" width="17.5703125" style="88" customWidth="1"/>
    <col min="13061" max="13061" width="14.7109375" style="88" customWidth="1"/>
    <col min="13062" max="13311" width="9.140625" style="88"/>
    <col min="13312" max="13312" width="8.7109375" style="88" customWidth="1"/>
    <col min="13313" max="13313" width="31.5703125" style="88" customWidth="1"/>
    <col min="13314" max="13314" width="13.85546875" style="88" customWidth="1"/>
    <col min="13315" max="13315" width="19.140625" style="88" customWidth="1"/>
    <col min="13316" max="13316" width="17.5703125" style="88" customWidth="1"/>
    <col min="13317" max="13317" width="14.7109375" style="88" customWidth="1"/>
    <col min="13318" max="13567" width="9.140625" style="88"/>
    <col min="13568" max="13568" width="8.7109375" style="88" customWidth="1"/>
    <col min="13569" max="13569" width="31.5703125" style="88" customWidth="1"/>
    <col min="13570" max="13570" width="13.85546875" style="88" customWidth="1"/>
    <col min="13571" max="13571" width="19.140625" style="88" customWidth="1"/>
    <col min="13572" max="13572" width="17.5703125" style="88" customWidth="1"/>
    <col min="13573" max="13573" width="14.7109375" style="88" customWidth="1"/>
    <col min="13574" max="13823" width="9.140625" style="88"/>
    <col min="13824" max="13824" width="8.7109375" style="88" customWidth="1"/>
    <col min="13825" max="13825" width="31.5703125" style="88" customWidth="1"/>
    <col min="13826" max="13826" width="13.85546875" style="88" customWidth="1"/>
    <col min="13827" max="13827" width="19.140625" style="88" customWidth="1"/>
    <col min="13828" max="13828" width="17.5703125" style="88" customWidth="1"/>
    <col min="13829" max="13829" width="14.7109375" style="88" customWidth="1"/>
    <col min="13830" max="14079" width="9.140625" style="88"/>
    <col min="14080" max="14080" width="8.7109375" style="88" customWidth="1"/>
    <col min="14081" max="14081" width="31.5703125" style="88" customWidth="1"/>
    <col min="14082" max="14082" width="13.85546875" style="88" customWidth="1"/>
    <col min="14083" max="14083" width="19.140625" style="88" customWidth="1"/>
    <col min="14084" max="14084" width="17.5703125" style="88" customWidth="1"/>
    <col min="14085" max="14085" width="14.7109375" style="88" customWidth="1"/>
    <col min="14086" max="14335" width="9.140625" style="88"/>
    <col min="14336" max="14336" width="8.7109375" style="88" customWidth="1"/>
    <col min="14337" max="14337" width="31.5703125" style="88" customWidth="1"/>
    <col min="14338" max="14338" width="13.85546875" style="88" customWidth="1"/>
    <col min="14339" max="14339" width="19.140625" style="88" customWidth="1"/>
    <col min="14340" max="14340" width="17.5703125" style="88" customWidth="1"/>
    <col min="14341" max="14341" width="14.7109375" style="88" customWidth="1"/>
    <col min="14342" max="14591" width="9.140625" style="88"/>
    <col min="14592" max="14592" width="8.7109375" style="88" customWidth="1"/>
    <col min="14593" max="14593" width="31.5703125" style="88" customWidth="1"/>
    <col min="14594" max="14594" width="13.85546875" style="88" customWidth="1"/>
    <col min="14595" max="14595" width="19.140625" style="88" customWidth="1"/>
    <col min="14596" max="14596" width="17.5703125" style="88" customWidth="1"/>
    <col min="14597" max="14597" width="14.7109375" style="88" customWidth="1"/>
    <col min="14598" max="14847" width="9.140625" style="88"/>
    <col min="14848" max="14848" width="8.7109375" style="88" customWidth="1"/>
    <col min="14849" max="14849" width="31.5703125" style="88" customWidth="1"/>
    <col min="14850" max="14850" width="13.85546875" style="88" customWidth="1"/>
    <col min="14851" max="14851" width="19.140625" style="88" customWidth="1"/>
    <col min="14852" max="14852" width="17.5703125" style="88" customWidth="1"/>
    <col min="14853" max="14853" width="14.7109375" style="88" customWidth="1"/>
    <col min="14854" max="15103" width="9.140625" style="88"/>
    <col min="15104" max="15104" width="8.7109375" style="88" customWidth="1"/>
    <col min="15105" max="15105" width="31.5703125" style="88" customWidth="1"/>
    <col min="15106" max="15106" width="13.85546875" style="88" customWidth="1"/>
    <col min="15107" max="15107" width="19.140625" style="88" customWidth="1"/>
    <col min="15108" max="15108" width="17.5703125" style="88" customWidth="1"/>
    <col min="15109" max="15109" width="14.7109375" style="88" customWidth="1"/>
    <col min="15110" max="15359" width="9.140625" style="88"/>
    <col min="15360" max="15360" width="8.7109375" style="88" customWidth="1"/>
    <col min="15361" max="15361" width="31.5703125" style="88" customWidth="1"/>
    <col min="15362" max="15362" width="13.85546875" style="88" customWidth="1"/>
    <col min="15363" max="15363" width="19.140625" style="88" customWidth="1"/>
    <col min="15364" max="15364" width="17.5703125" style="88" customWidth="1"/>
    <col min="15365" max="15365" width="14.7109375" style="88" customWidth="1"/>
    <col min="15366" max="15615" width="9.140625" style="88"/>
    <col min="15616" max="15616" width="8.7109375" style="88" customWidth="1"/>
    <col min="15617" max="15617" width="31.5703125" style="88" customWidth="1"/>
    <col min="15618" max="15618" width="13.85546875" style="88" customWidth="1"/>
    <col min="15619" max="15619" width="19.140625" style="88" customWidth="1"/>
    <col min="15620" max="15620" width="17.5703125" style="88" customWidth="1"/>
    <col min="15621" max="15621" width="14.7109375" style="88" customWidth="1"/>
    <col min="15622" max="15871" width="9.140625" style="88"/>
    <col min="15872" max="15872" width="8.7109375" style="88" customWidth="1"/>
    <col min="15873" max="15873" width="31.5703125" style="88" customWidth="1"/>
    <col min="15874" max="15874" width="13.85546875" style="88" customWidth="1"/>
    <col min="15875" max="15875" width="19.140625" style="88" customWidth="1"/>
    <col min="15876" max="15876" width="17.5703125" style="88" customWidth="1"/>
    <col min="15877" max="15877" width="14.7109375" style="88" customWidth="1"/>
    <col min="15878" max="16127" width="9.140625" style="88"/>
    <col min="16128" max="16128" width="8.7109375" style="88" customWidth="1"/>
    <col min="16129" max="16129" width="31.5703125" style="88" customWidth="1"/>
    <col min="16130" max="16130" width="13.85546875" style="88" customWidth="1"/>
    <col min="16131" max="16131" width="19.140625" style="88" customWidth="1"/>
    <col min="16132" max="16132" width="17.5703125" style="88" customWidth="1"/>
    <col min="16133" max="16133" width="14.7109375" style="88" customWidth="1"/>
    <col min="16134" max="16384" width="9.140625" style="88"/>
  </cols>
  <sheetData>
    <row r="1" spans="1:5" ht="23.25" customHeight="1" x14ac:dyDescent="0.25">
      <c r="E1" s="117"/>
    </row>
    <row r="2" spans="1:5" x14ac:dyDescent="0.25">
      <c r="A2" s="123" t="s">
        <v>198</v>
      </c>
    </row>
    <row r="3" spans="1:5" ht="15.75" customHeight="1" x14ac:dyDescent="0.25">
      <c r="B3" s="120" t="s">
        <v>270</v>
      </c>
      <c r="C3" s="118"/>
      <c r="D3" s="118"/>
    </row>
    <row r="4" spans="1:5" x14ac:dyDescent="0.25">
      <c r="B4" s="120" t="s">
        <v>199</v>
      </c>
      <c r="C4" s="119"/>
      <c r="D4" s="119"/>
    </row>
    <row r="5" spans="1:5" x14ac:dyDescent="0.25">
      <c r="B5" s="120" t="s">
        <v>200</v>
      </c>
      <c r="C5" s="119"/>
      <c r="D5" s="119"/>
    </row>
    <row r="6" spans="1:5" ht="26.25" customHeight="1" x14ac:dyDescent="0.25">
      <c r="A6" s="124" t="s">
        <v>201</v>
      </c>
      <c r="E6" s="120" t="s">
        <v>202</v>
      </c>
    </row>
    <row r="8" spans="1:5" ht="28.5" customHeight="1" x14ac:dyDescent="0.25">
      <c r="A8" s="213" t="s">
        <v>265</v>
      </c>
      <c r="B8" s="213"/>
      <c r="C8" s="213"/>
      <c r="D8" s="213"/>
      <c r="E8" s="213"/>
    </row>
    <row r="9" spans="1:5" ht="30.75" customHeight="1" x14ac:dyDescent="0.25">
      <c r="A9" s="213" t="s">
        <v>203</v>
      </c>
      <c r="B9" s="213"/>
      <c r="C9" s="213"/>
      <c r="D9" s="213"/>
      <c r="E9" s="213"/>
    </row>
    <row r="10" spans="1:5" ht="28.5" customHeight="1" x14ac:dyDescent="0.25">
      <c r="A10" s="213" t="s">
        <v>204</v>
      </c>
      <c r="B10" s="213"/>
      <c r="C10" s="213"/>
      <c r="D10" s="213"/>
      <c r="E10" s="213"/>
    </row>
    <row r="11" spans="1:5" ht="30" customHeight="1" x14ac:dyDescent="0.25">
      <c r="A11" s="213" t="s">
        <v>205</v>
      </c>
      <c r="B11" s="213"/>
      <c r="C11" s="213"/>
      <c r="D11" s="213"/>
      <c r="E11" s="213"/>
    </row>
    <row r="12" spans="1:5" ht="29.25" customHeight="1" x14ac:dyDescent="0.25">
      <c r="A12" s="213" t="s">
        <v>206</v>
      </c>
      <c r="B12" s="213"/>
      <c r="C12" s="213"/>
      <c r="D12" s="213"/>
      <c r="E12" s="213"/>
    </row>
    <row r="13" spans="1:5" ht="28.5" customHeight="1" x14ac:dyDescent="0.25">
      <c r="A13" s="213" t="s">
        <v>207</v>
      </c>
      <c r="B13" s="213"/>
      <c r="C13" s="213"/>
      <c r="D13" s="213"/>
      <c r="E13" s="213"/>
    </row>
    <row r="14" spans="1:5" ht="15.75" customHeight="1" x14ac:dyDescent="0.25"/>
    <row r="15" spans="1:5" ht="150" x14ac:dyDescent="0.25">
      <c r="A15" s="126" t="s">
        <v>2</v>
      </c>
      <c r="B15" s="127" t="s">
        <v>209</v>
      </c>
      <c r="C15" s="127" t="s">
        <v>0</v>
      </c>
      <c r="D15" s="127" t="s">
        <v>208</v>
      </c>
      <c r="E15" s="127" t="s">
        <v>1</v>
      </c>
    </row>
    <row r="16" spans="1:5" x14ac:dyDescent="0.25">
      <c r="A16" s="130" t="s">
        <v>8</v>
      </c>
      <c r="B16" s="128"/>
      <c r="C16" s="128"/>
      <c r="D16" s="128"/>
      <c r="E16" s="128"/>
    </row>
    <row r="17" spans="1:5" x14ac:dyDescent="0.25">
      <c r="A17" s="126" t="s">
        <v>52</v>
      </c>
      <c r="B17" s="129" t="s">
        <v>21</v>
      </c>
      <c r="C17" s="129" t="s">
        <v>11</v>
      </c>
      <c r="D17" s="129">
        <v>0.13</v>
      </c>
      <c r="E17" s="129">
        <v>3773.64</v>
      </c>
    </row>
    <row r="18" spans="1:5" ht="28.5" x14ac:dyDescent="0.25">
      <c r="A18" s="130" t="s">
        <v>210</v>
      </c>
      <c r="B18" s="128"/>
      <c r="C18" s="128"/>
      <c r="D18" s="128"/>
      <c r="E18" s="128"/>
    </row>
    <row r="19" spans="1:5" x14ac:dyDescent="0.25">
      <c r="A19" s="126" t="s">
        <v>211</v>
      </c>
      <c r="B19" s="129">
        <v>1</v>
      </c>
      <c r="C19" s="129" t="s">
        <v>13</v>
      </c>
      <c r="D19" s="129">
        <f>E19/B19</f>
        <v>3589.38</v>
      </c>
      <c r="E19" s="129">
        <v>3589.38</v>
      </c>
    </row>
    <row r="20" spans="1:5" ht="30" x14ac:dyDescent="0.25">
      <c r="A20" s="126" t="s">
        <v>212</v>
      </c>
      <c r="B20" s="129" t="s">
        <v>266</v>
      </c>
      <c r="C20" s="129" t="s">
        <v>12</v>
      </c>
      <c r="D20" s="129">
        <f>E20</f>
        <v>178812.48</v>
      </c>
      <c r="E20" s="129">
        <v>178812.48</v>
      </c>
    </row>
    <row r="21" spans="1:5" x14ac:dyDescent="0.25">
      <c r="A21" s="126" t="s">
        <v>213</v>
      </c>
      <c r="B21" s="129" t="s">
        <v>266</v>
      </c>
      <c r="C21" s="129" t="s">
        <v>12</v>
      </c>
      <c r="D21" s="129">
        <f t="shared" ref="D21:D22" si="0">E21</f>
        <v>1693.44</v>
      </c>
      <c r="E21" s="129">
        <v>1693.44</v>
      </c>
    </row>
    <row r="22" spans="1:5" ht="30" x14ac:dyDescent="0.25">
      <c r="A22" s="126" t="s">
        <v>214</v>
      </c>
      <c r="B22" s="129" t="s">
        <v>22</v>
      </c>
      <c r="C22" s="129" t="s">
        <v>11</v>
      </c>
      <c r="D22" s="129">
        <f t="shared" si="0"/>
        <v>54.31</v>
      </c>
      <c r="E22" s="129">
        <v>54.31</v>
      </c>
    </row>
    <row r="23" spans="1:5" ht="28.5" x14ac:dyDescent="0.25">
      <c r="A23" s="130" t="s">
        <v>91</v>
      </c>
      <c r="B23" s="128"/>
      <c r="C23" s="128"/>
      <c r="D23" s="129"/>
      <c r="E23" s="128"/>
    </row>
    <row r="24" spans="1:5" ht="30" x14ac:dyDescent="0.25">
      <c r="A24" s="126" t="s">
        <v>154</v>
      </c>
      <c r="B24" s="129" t="s">
        <v>22</v>
      </c>
      <c r="C24" s="129" t="s">
        <v>11</v>
      </c>
      <c r="D24" s="129">
        <f>E24</f>
        <v>17425.830000000002</v>
      </c>
      <c r="E24" s="129">
        <v>17425.830000000002</v>
      </c>
    </row>
    <row r="25" spans="1:5" ht="28.5" x14ac:dyDescent="0.25">
      <c r="A25" s="130" t="s">
        <v>215</v>
      </c>
      <c r="B25" s="128"/>
      <c r="C25" s="128"/>
      <c r="D25" s="129"/>
      <c r="E25" s="128"/>
    </row>
    <row r="26" spans="1:5" x14ac:dyDescent="0.25">
      <c r="A26" s="126" t="s">
        <v>216</v>
      </c>
      <c r="B26" s="129">
        <v>0.3</v>
      </c>
      <c r="C26" s="129" t="s">
        <v>13</v>
      </c>
      <c r="D26" s="129">
        <f t="shared" ref="D26:D83" si="1">E26/B26</f>
        <v>816.76666666666665</v>
      </c>
      <c r="E26" s="129">
        <v>245.03</v>
      </c>
    </row>
    <row r="27" spans="1:5" ht="30" x14ac:dyDescent="0.25">
      <c r="A27" s="126" t="s">
        <v>217</v>
      </c>
      <c r="B27" s="129">
        <v>8.9999999999999993E-3</v>
      </c>
      <c r="C27" s="129" t="s">
        <v>147</v>
      </c>
      <c r="D27" s="129">
        <f t="shared" si="1"/>
        <v>21663.333333333336</v>
      </c>
      <c r="E27" s="129">
        <v>194.97</v>
      </c>
    </row>
    <row r="28" spans="1:5" x14ac:dyDescent="0.25">
      <c r="A28" s="126" t="s">
        <v>64</v>
      </c>
      <c r="B28" s="129">
        <v>2</v>
      </c>
      <c r="C28" s="129" t="s">
        <v>13</v>
      </c>
      <c r="D28" s="129">
        <f t="shared" si="1"/>
        <v>1173.905</v>
      </c>
      <c r="E28" s="129">
        <v>2347.81</v>
      </c>
    </row>
    <row r="29" spans="1:5" ht="30" x14ac:dyDescent="0.25">
      <c r="A29" s="126" t="s">
        <v>218</v>
      </c>
      <c r="B29" s="129">
        <v>3</v>
      </c>
      <c r="C29" s="129" t="s">
        <v>13</v>
      </c>
      <c r="D29" s="129">
        <f t="shared" si="1"/>
        <v>303.21333333333331</v>
      </c>
      <c r="E29" s="129">
        <v>909.64</v>
      </c>
    </row>
    <row r="30" spans="1:5" x14ac:dyDescent="0.25">
      <c r="A30" s="126" t="s">
        <v>219</v>
      </c>
      <c r="B30" s="129">
        <v>1</v>
      </c>
      <c r="C30" s="129" t="s">
        <v>13</v>
      </c>
      <c r="D30" s="129">
        <f t="shared" si="1"/>
        <v>1188.56</v>
      </c>
      <c r="E30" s="129">
        <v>1188.56</v>
      </c>
    </row>
    <row r="31" spans="1:5" x14ac:dyDescent="0.25">
      <c r="A31" s="126" t="s">
        <v>220</v>
      </c>
      <c r="B31" s="129">
        <v>0.01</v>
      </c>
      <c r="C31" s="129" t="s">
        <v>17</v>
      </c>
      <c r="D31" s="129">
        <f t="shared" si="1"/>
        <v>33906</v>
      </c>
      <c r="E31" s="129">
        <v>339.06</v>
      </c>
    </row>
    <row r="32" spans="1:5" x14ac:dyDescent="0.25">
      <c r="A32" s="126" t="s">
        <v>155</v>
      </c>
      <c r="B32" s="129">
        <v>2</v>
      </c>
      <c r="C32" s="129" t="s">
        <v>156</v>
      </c>
      <c r="D32" s="129">
        <f t="shared" si="1"/>
        <v>90.974999999999994</v>
      </c>
      <c r="E32" s="129">
        <v>181.95</v>
      </c>
    </row>
    <row r="33" spans="1:5" x14ac:dyDescent="0.25">
      <c r="A33" s="126" t="s">
        <v>55</v>
      </c>
      <c r="B33" s="129">
        <v>1</v>
      </c>
      <c r="C33" s="129" t="s">
        <v>14</v>
      </c>
      <c r="D33" s="129">
        <f t="shared" si="1"/>
        <v>907.5</v>
      </c>
      <c r="E33" s="129">
        <v>907.5</v>
      </c>
    </row>
    <row r="34" spans="1:5" ht="30" x14ac:dyDescent="0.25">
      <c r="A34" s="126" t="s">
        <v>221</v>
      </c>
      <c r="B34" s="129">
        <v>1</v>
      </c>
      <c r="C34" s="129" t="s">
        <v>222</v>
      </c>
      <c r="D34" s="129">
        <f t="shared" si="1"/>
        <v>512.88</v>
      </c>
      <c r="E34" s="129">
        <v>512.88</v>
      </c>
    </row>
    <row r="35" spans="1:5" ht="30" x14ac:dyDescent="0.25">
      <c r="A35" s="126" t="s">
        <v>223</v>
      </c>
      <c r="B35" s="129">
        <v>4</v>
      </c>
      <c r="C35" s="129" t="s">
        <v>224</v>
      </c>
      <c r="D35" s="129">
        <f t="shared" si="1"/>
        <v>546.35749999999996</v>
      </c>
      <c r="E35" s="129">
        <v>2185.4299999999998</v>
      </c>
    </row>
    <row r="36" spans="1:5" ht="30" x14ac:dyDescent="0.25">
      <c r="A36" s="126" t="s">
        <v>225</v>
      </c>
      <c r="B36" s="129">
        <v>0.1</v>
      </c>
      <c r="C36" s="129" t="s">
        <v>16</v>
      </c>
      <c r="D36" s="129">
        <f t="shared" si="1"/>
        <v>1791.3</v>
      </c>
      <c r="E36" s="129">
        <v>179.13</v>
      </c>
    </row>
    <row r="37" spans="1:5" x14ac:dyDescent="0.25">
      <c r="A37" s="126" t="s">
        <v>71</v>
      </c>
      <c r="B37" s="129">
        <v>0.09</v>
      </c>
      <c r="C37" s="129" t="s">
        <v>72</v>
      </c>
      <c r="D37" s="129">
        <f t="shared" si="1"/>
        <v>27289.222222222226</v>
      </c>
      <c r="E37" s="129">
        <v>2456.0300000000002</v>
      </c>
    </row>
    <row r="38" spans="1:5" ht="30" x14ac:dyDescent="0.25">
      <c r="A38" s="126" t="s">
        <v>57</v>
      </c>
      <c r="B38" s="129">
        <v>2.61</v>
      </c>
      <c r="C38" s="129" t="s">
        <v>16</v>
      </c>
      <c r="D38" s="129">
        <f t="shared" si="1"/>
        <v>1821.3103448275863</v>
      </c>
      <c r="E38" s="129">
        <v>4753.62</v>
      </c>
    </row>
    <row r="39" spans="1:5" ht="30" x14ac:dyDescent="0.25">
      <c r="A39" s="126" t="s">
        <v>226</v>
      </c>
      <c r="B39" s="129">
        <v>0.01</v>
      </c>
      <c r="C39" s="129" t="s">
        <v>17</v>
      </c>
      <c r="D39" s="129">
        <f t="shared" si="1"/>
        <v>27207.999999999996</v>
      </c>
      <c r="E39" s="129">
        <v>272.08</v>
      </c>
    </row>
    <row r="40" spans="1:5" ht="30" x14ac:dyDescent="0.25">
      <c r="A40" s="126" t="s">
        <v>158</v>
      </c>
      <c r="B40" s="129">
        <v>1</v>
      </c>
      <c r="C40" s="129" t="s">
        <v>14</v>
      </c>
      <c r="D40" s="129">
        <f t="shared" si="1"/>
        <v>549.39</v>
      </c>
      <c r="E40" s="129">
        <v>549.39</v>
      </c>
    </row>
    <row r="41" spans="1:5" x14ac:dyDescent="0.25">
      <c r="A41" s="126" t="s">
        <v>227</v>
      </c>
      <c r="B41" s="129">
        <v>2</v>
      </c>
      <c r="C41" s="129" t="s">
        <v>90</v>
      </c>
      <c r="D41" s="129">
        <f t="shared" si="1"/>
        <v>399.42</v>
      </c>
      <c r="E41" s="129">
        <v>798.84</v>
      </c>
    </row>
    <row r="42" spans="1:5" x14ac:dyDescent="0.25">
      <c r="A42" s="126" t="s">
        <v>159</v>
      </c>
      <c r="B42" s="129">
        <v>0.52</v>
      </c>
      <c r="C42" s="129" t="s">
        <v>15</v>
      </c>
      <c r="D42" s="129">
        <f t="shared" si="1"/>
        <v>15764.846153846152</v>
      </c>
      <c r="E42" s="129">
        <v>8197.7199999999993</v>
      </c>
    </row>
    <row r="43" spans="1:5" ht="30" x14ac:dyDescent="0.25">
      <c r="A43" s="126" t="s">
        <v>59</v>
      </c>
      <c r="B43" s="129">
        <v>4</v>
      </c>
      <c r="C43" s="129" t="s">
        <v>18</v>
      </c>
      <c r="D43" s="129">
        <f t="shared" si="1"/>
        <v>225.345</v>
      </c>
      <c r="E43" s="129">
        <v>901.38</v>
      </c>
    </row>
    <row r="44" spans="1:5" x14ac:dyDescent="0.25">
      <c r="A44" s="126" t="s">
        <v>160</v>
      </c>
      <c r="B44" s="129">
        <v>1</v>
      </c>
      <c r="C44" s="129" t="s">
        <v>156</v>
      </c>
      <c r="D44" s="129">
        <f t="shared" si="1"/>
        <v>73.400000000000006</v>
      </c>
      <c r="E44" s="129">
        <v>73.400000000000006</v>
      </c>
    </row>
    <row r="45" spans="1:5" x14ac:dyDescent="0.25">
      <c r="A45" s="126" t="s">
        <v>228</v>
      </c>
      <c r="B45" s="129">
        <v>1</v>
      </c>
      <c r="C45" s="129" t="s">
        <v>99</v>
      </c>
      <c r="D45" s="129">
        <f t="shared" si="1"/>
        <v>350.27</v>
      </c>
      <c r="E45" s="129">
        <v>350.27</v>
      </c>
    </row>
    <row r="46" spans="1:5" x14ac:dyDescent="0.25">
      <c r="A46" s="126" t="s">
        <v>229</v>
      </c>
      <c r="B46" s="129">
        <v>1</v>
      </c>
      <c r="C46" s="129" t="s">
        <v>13</v>
      </c>
      <c r="D46" s="129">
        <f t="shared" si="1"/>
        <v>4365.08</v>
      </c>
      <c r="E46" s="129">
        <v>4365.08</v>
      </c>
    </row>
    <row r="47" spans="1:5" ht="30" x14ac:dyDescent="0.25">
      <c r="A47" s="126" t="s">
        <v>230</v>
      </c>
      <c r="B47" s="129" t="s">
        <v>267</v>
      </c>
      <c r="C47" s="129" t="s">
        <v>11</v>
      </c>
      <c r="D47" s="129">
        <f>E47</f>
        <v>4600</v>
      </c>
      <c r="E47" s="129">
        <v>4600</v>
      </c>
    </row>
    <row r="48" spans="1:5" x14ac:dyDescent="0.25">
      <c r="A48" s="126" t="s">
        <v>78</v>
      </c>
      <c r="B48" s="129">
        <v>6202</v>
      </c>
      <c r="C48" s="129" t="s">
        <v>79</v>
      </c>
      <c r="D48" s="129">
        <f t="shared" si="1"/>
        <v>1.2219429216381812</v>
      </c>
      <c r="E48" s="129">
        <v>7578.49</v>
      </c>
    </row>
    <row r="49" spans="1:5" ht="30" x14ac:dyDescent="0.25">
      <c r="A49" s="126" t="s">
        <v>163</v>
      </c>
      <c r="B49" s="129">
        <v>1</v>
      </c>
      <c r="C49" s="129" t="s">
        <v>19</v>
      </c>
      <c r="D49" s="129">
        <f t="shared" si="1"/>
        <v>1174.1099999999999</v>
      </c>
      <c r="E49" s="129">
        <v>1174.1099999999999</v>
      </c>
    </row>
    <row r="50" spans="1:5" ht="30" x14ac:dyDescent="0.25">
      <c r="A50" s="126" t="s">
        <v>231</v>
      </c>
      <c r="B50" s="129">
        <v>1</v>
      </c>
      <c r="C50" s="129" t="s">
        <v>19</v>
      </c>
      <c r="D50" s="129">
        <f t="shared" si="1"/>
        <v>604.44000000000005</v>
      </c>
      <c r="E50" s="129">
        <v>604.44000000000005</v>
      </c>
    </row>
    <row r="51" spans="1:5" x14ac:dyDescent="0.25">
      <c r="A51" s="126" t="s">
        <v>164</v>
      </c>
      <c r="B51" s="129">
        <v>2</v>
      </c>
      <c r="C51" s="129" t="s">
        <v>165</v>
      </c>
      <c r="D51" s="129">
        <f t="shared" si="1"/>
        <v>271.87</v>
      </c>
      <c r="E51" s="129">
        <v>543.74</v>
      </c>
    </row>
    <row r="52" spans="1:5" x14ac:dyDescent="0.25">
      <c r="A52" s="126" t="s">
        <v>63</v>
      </c>
      <c r="B52" s="129">
        <v>36</v>
      </c>
      <c r="C52" s="129" t="s">
        <v>19</v>
      </c>
      <c r="D52" s="129">
        <f t="shared" si="1"/>
        <v>271.3127777777778</v>
      </c>
      <c r="E52" s="129">
        <v>9767.26</v>
      </c>
    </row>
    <row r="53" spans="1:5" ht="30" x14ac:dyDescent="0.25">
      <c r="A53" s="126" t="s">
        <v>98</v>
      </c>
      <c r="B53" s="129">
        <v>1</v>
      </c>
      <c r="C53" s="129" t="s">
        <v>99</v>
      </c>
      <c r="D53" s="129">
        <f t="shared" si="1"/>
        <v>76.13</v>
      </c>
      <c r="E53" s="129">
        <v>76.13</v>
      </c>
    </row>
    <row r="54" spans="1:5" ht="28.5" x14ac:dyDescent="0.25">
      <c r="A54" s="130" t="s">
        <v>232</v>
      </c>
      <c r="B54" s="128"/>
      <c r="C54" s="128"/>
      <c r="D54" s="129"/>
      <c r="E54" s="128"/>
    </row>
    <row r="55" spans="1:5" x14ac:dyDescent="0.25">
      <c r="A55" s="126" t="s">
        <v>233</v>
      </c>
      <c r="B55" s="129">
        <v>1.4E-2</v>
      </c>
      <c r="C55" s="129" t="s">
        <v>103</v>
      </c>
      <c r="D55" s="129">
        <f t="shared" si="1"/>
        <v>6202.1428571428569</v>
      </c>
      <c r="E55" s="129">
        <v>86.83</v>
      </c>
    </row>
    <row r="56" spans="1:5" x14ac:dyDescent="0.25">
      <c r="A56" s="126" t="s">
        <v>234</v>
      </c>
      <c r="B56" s="129">
        <v>3.0000000000000001E-3</v>
      </c>
      <c r="C56" s="129" t="s">
        <v>149</v>
      </c>
      <c r="D56" s="129">
        <f t="shared" si="1"/>
        <v>80350</v>
      </c>
      <c r="E56" s="129">
        <v>241.05</v>
      </c>
    </row>
    <row r="57" spans="1:5" ht="45" x14ac:dyDescent="0.25">
      <c r="A57" s="126" t="s">
        <v>235</v>
      </c>
      <c r="B57" s="129">
        <v>3.6999999999999998E-2</v>
      </c>
      <c r="C57" s="129" t="s">
        <v>103</v>
      </c>
      <c r="D57" s="129">
        <f t="shared" si="1"/>
        <v>10283.783783783785</v>
      </c>
      <c r="E57" s="129">
        <v>380.5</v>
      </c>
    </row>
    <row r="58" spans="1:5" ht="30" x14ac:dyDescent="0.25">
      <c r="A58" s="126" t="s">
        <v>236</v>
      </c>
      <c r="B58" s="129">
        <v>0.01</v>
      </c>
      <c r="C58" s="129" t="s">
        <v>103</v>
      </c>
      <c r="D58" s="129">
        <f t="shared" si="1"/>
        <v>30026.999999999996</v>
      </c>
      <c r="E58" s="129">
        <v>300.27</v>
      </c>
    </row>
    <row r="59" spans="1:5" x14ac:dyDescent="0.25">
      <c r="A59" s="126" t="s">
        <v>237</v>
      </c>
      <c r="B59" s="129">
        <v>0.08</v>
      </c>
      <c r="C59" s="129" t="s">
        <v>17</v>
      </c>
      <c r="D59" s="129">
        <f t="shared" si="1"/>
        <v>4024.875</v>
      </c>
      <c r="E59" s="129">
        <v>321.99</v>
      </c>
    </row>
    <row r="60" spans="1:5" x14ac:dyDescent="0.25">
      <c r="A60" s="126" t="s">
        <v>238</v>
      </c>
      <c r="B60" s="129">
        <v>7.6999999999999999E-2</v>
      </c>
      <c r="C60" s="129" t="s">
        <v>147</v>
      </c>
      <c r="D60" s="129">
        <f t="shared" si="1"/>
        <v>4747.9220779220777</v>
      </c>
      <c r="E60" s="129">
        <v>365.59</v>
      </c>
    </row>
    <row r="61" spans="1:5" x14ac:dyDescent="0.25">
      <c r="A61" s="126" t="s">
        <v>239</v>
      </c>
      <c r="B61" s="129">
        <v>0.14299999999999999</v>
      </c>
      <c r="C61" s="129" t="s">
        <v>79</v>
      </c>
      <c r="D61" s="129">
        <f t="shared" si="1"/>
        <v>17474.685314685317</v>
      </c>
      <c r="E61" s="129">
        <v>2498.88</v>
      </c>
    </row>
    <row r="62" spans="1:5" ht="45" x14ac:dyDescent="0.25">
      <c r="A62" s="126" t="s">
        <v>240</v>
      </c>
      <c r="B62" s="129">
        <v>6.0000000000000001E-3</v>
      </c>
      <c r="C62" s="129" t="s">
        <v>103</v>
      </c>
      <c r="D62" s="129">
        <f t="shared" si="1"/>
        <v>151555</v>
      </c>
      <c r="E62" s="129">
        <v>909.33</v>
      </c>
    </row>
    <row r="63" spans="1:5" ht="30" x14ac:dyDescent="0.25">
      <c r="A63" s="126" t="s">
        <v>241</v>
      </c>
      <c r="B63" s="129">
        <v>2.3E-2</v>
      </c>
      <c r="C63" s="129" t="s">
        <v>103</v>
      </c>
      <c r="D63" s="129">
        <f t="shared" si="1"/>
        <v>94584.34782608696</v>
      </c>
      <c r="E63" s="129">
        <v>2175.44</v>
      </c>
    </row>
    <row r="64" spans="1:5" ht="30" x14ac:dyDescent="0.25">
      <c r="A64" s="126" t="s">
        <v>242</v>
      </c>
      <c r="B64" s="129">
        <v>2.5000000000000001E-2</v>
      </c>
      <c r="C64" s="129" t="s">
        <v>103</v>
      </c>
      <c r="D64" s="129">
        <f t="shared" si="1"/>
        <v>52231.999999999993</v>
      </c>
      <c r="E64" s="129">
        <v>1305.8</v>
      </c>
    </row>
    <row r="65" spans="1:5" ht="30" x14ac:dyDescent="0.25">
      <c r="A65" s="126" t="s">
        <v>243</v>
      </c>
      <c r="B65" s="129">
        <v>0.02</v>
      </c>
      <c r="C65" s="129" t="s">
        <v>15</v>
      </c>
      <c r="D65" s="129">
        <f t="shared" si="1"/>
        <v>32047.000000000004</v>
      </c>
      <c r="E65" s="129">
        <v>640.94000000000005</v>
      </c>
    </row>
    <row r="66" spans="1:5" ht="30" x14ac:dyDescent="0.25">
      <c r="A66" s="126" t="s">
        <v>244</v>
      </c>
      <c r="B66" s="129">
        <v>1.0999999999999999E-2</v>
      </c>
      <c r="C66" s="129" t="s">
        <v>15</v>
      </c>
      <c r="D66" s="129">
        <f t="shared" si="1"/>
        <v>49794.545454545456</v>
      </c>
      <c r="E66" s="129">
        <v>547.74</v>
      </c>
    </row>
    <row r="67" spans="1:5" x14ac:dyDescent="0.25">
      <c r="A67" s="126" t="s">
        <v>245</v>
      </c>
      <c r="B67" s="129">
        <v>0.01</v>
      </c>
      <c r="C67" s="129" t="s">
        <v>17</v>
      </c>
      <c r="D67" s="129">
        <f t="shared" si="1"/>
        <v>38260</v>
      </c>
      <c r="E67" s="129">
        <v>382.6</v>
      </c>
    </row>
    <row r="68" spans="1:5" x14ac:dyDescent="0.25">
      <c r="A68" s="126" t="s">
        <v>246</v>
      </c>
      <c r="B68" s="129">
        <v>0.02</v>
      </c>
      <c r="C68" s="129" t="s">
        <v>17</v>
      </c>
      <c r="D68" s="129">
        <f t="shared" si="1"/>
        <v>49296</v>
      </c>
      <c r="E68" s="129">
        <v>985.92</v>
      </c>
    </row>
    <row r="69" spans="1:5" x14ac:dyDescent="0.25">
      <c r="A69" s="126" t="s">
        <v>247</v>
      </c>
      <c r="B69" s="129">
        <v>0.01</v>
      </c>
      <c r="C69" s="129" t="s">
        <v>72</v>
      </c>
      <c r="D69" s="129">
        <f t="shared" si="1"/>
        <v>27498</v>
      </c>
      <c r="E69" s="129">
        <v>274.98</v>
      </c>
    </row>
    <row r="70" spans="1:5" x14ac:dyDescent="0.25">
      <c r="A70" s="126" t="s">
        <v>248</v>
      </c>
      <c r="B70" s="129">
        <v>0.17</v>
      </c>
      <c r="C70" s="129" t="s">
        <v>16</v>
      </c>
      <c r="D70" s="129">
        <f t="shared" si="1"/>
        <v>1906.9411764705881</v>
      </c>
      <c r="E70" s="129">
        <v>324.18</v>
      </c>
    </row>
    <row r="71" spans="1:5" ht="30" x14ac:dyDescent="0.25">
      <c r="A71" s="126" t="s">
        <v>249</v>
      </c>
      <c r="B71" s="129">
        <v>1.31</v>
      </c>
      <c r="C71" s="129" t="s">
        <v>16</v>
      </c>
      <c r="D71" s="129">
        <f t="shared" si="1"/>
        <v>1814.3587786259541</v>
      </c>
      <c r="E71" s="129">
        <v>2376.81</v>
      </c>
    </row>
    <row r="72" spans="1:5" ht="30" x14ac:dyDescent="0.25">
      <c r="A72" s="126" t="s">
        <v>168</v>
      </c>
      <c r="B72" s="129">
        <v>1.36</v>
      </c>
      <c r="C72" s="129" t="s">
        <v>16</v>
      </c>
      <c r="D72" s="129">
        <f t="shared" si="1"/>
        <v>1834.2205882352939</v>
      </c>
      <c r="E72" s="129">
        <v>2494.54</v>
      </c>
    </row>
    <row r="73" spans="1:5" ht="30" x14ac:dyDescent="0.25">
      <c r="A73" s="126" t="s">
        <v>250</v>
      </c>
      <c r="B73" s="129">
        <v>72</v>
      </c>
      <c r="C73" s="129" t="s">
        <v>251</v>
      </c>
      <c r="D73" s="129">
        <f t="shared" si="1"/>
        <v>73.265555555555551</v>
      </c>
      <c r="E73" s="129">
        <v>5275.12</v>
      </c>
    </row>
    <row r="74" spans="1:5" ht="30" x14ac:dyDescent="0.25">
      <c r="A74" s="126" t="s">
        <v>252</v>
      </c>
      <c r="B74" s="129">
        <v>2</v>
      </c>
      <c r="C74" s="129" t="s">
        <v>13</v>
      </c>
      <c r="D74" s="129">
        <f t="shared" si="1"/>
        <v>457.60500000000002</v>
      </c>
      <c r="E74" s="129">
        <v>915.21</v>
      </c>
    </row>
    <row r="75" spans="1:5" ht="30" x14ac:dyDescent="0.25">
      <c r="A75" s="126" t="s">
        <v>172</v>
      </c>
      <c r="B75" s="129" t="s">
        <v>268</v>
      </c>
      <c r="C75" s="129" t="s">
        <v>16</v>
      </c>
      <c r="D75" s="129">
        <f>E75</f>
        <v>8531.06</v>
      </c>
      <c r="E75" s="129">
        <v>8531.06</v>
      </c>
    </row>
    <row r="76" spans="1:5" x14ac:dyDescent="0.25">
      <c r="A76" s="126" t="s">
        <v>253</v>
      </c>
      <c r="B76" s="129">
        <v>9</v>
      </c>
      <c r="C76" s="129" t="s">
        <v>254</v>
      </c>
      <c r="D76" s="129">
        <f t="shared" si="1"/>
        <v>239.52333333333334</v>
      </c>
      <c r="E76" s="129">
        <v>2155.71</v>
      </c>
    </row>
    <row r="77" spans="1:5" ht="30" x14ac:dyDescent="0.25">
      <c r="A77" s="126" t="s">
        <v>255</v>
      </c>
      <c r="B77" s="129">
        <v>0.2</v>
      </c>
      <c r="C77" s="129" t="s">
        <v>16</v>
      </c>
      <c r="D77" s="129">
        <f t="shared" si="1"/>
        <v>1926.2</v>
      </c>
      <c r="E77" s="129">
        <v>385.24</v>
      </c>
    </row>
    <row r="78" spans="1:5" x14ac:dyDescent="0.25">
      <c r="A78" s="126" t="s">
        <v>256</v>
      </c>
      <c r="B78" s="129">
        <v>0.06</v>
      </c>
      <c r="C78" s="129" t="s">
        <v>16</v>
      </c>
      <c r="D78" s="129">
        <f t="shared" si="1"/>
        <v>1924.5</v>
      </c>
      <c r="E78" s="129">
        <v>115.47</v>
      </c>
    </row>
    <row r="79" spans="1:5" x14ac:dyDescent="0.25">
      <c r="A79" s="126" t="s">
        <v>257</v>
      </c>
      <c r="B79" s="129">
        <v>0.01</v>
      </c>
      <c r="C79" s="129" t="s">
        <v>15</v>
      </c>
      <c r="D79" s="129">
        <f t="shared" si="1"/>
        <v>11581</v>
      </c>
      <c r="E79" s="129">
        <v>115.81</v>
      </c>
    </row>
    <row r="80" spans="1:5" x14ac:dyDescent="0.25">
      <c r="A80" s="126" t="s">
        <v>258</v>
      </c>
      <c r="B80" s="129">
        <v>0.02</v>
      </c>
      <c r="C80" s="129" t="s">
        <v>17</v>
      </c>
      <c r="D80" s="129">
        <f t="shared" si="1"/>
        <v>34794.5</v>
      </c>
      <c r="E80" s="129">
        <v>695.89</v>
      </c>
    </row>
    <row r="81" spans="1:5" ht="30" x14ac:dyDescent="0.25">
      <c r="A81" s="126" t="s">
        <v>102</v>
      </c>
      <c r="B81" s="129">
        <v>1E-3</v>
      </c>
      <c r="C81" s="129" t="s">
        <v>103</v>
      </c>
      <c r="D81" s="129">
        <f t="shared" si="1"/>
        <v>147230</v>
      </c>
      <c r="E81" s="129">
        <v>147.22999999999999</v>
      </c>
    </row>
    <row r="82" spans="1:5" ht="30" x14ac:dyDescent="0.25">
      <c r="A82" s="126" t="s">
        <v>259</v>
      </c>
      <c r="B82" s="129">
        <v>4.0000000000000001E-3</v>
      </c>
      <c r="C82" s="129" t="s">
        <v>103</v>
      </c>
      <c r="D82" s="129">
        <f t="shared" si="1"/>
        <v>106630</v>
      </c>
      <c r="E82" s="129">
        <v>426.52</v>
      </c>
    </row>
    <row r="83" spans="1:5" ht="30" x14ac:dyDescent="0.25">
      <c r="A83" s="126" t="s">
        <v>260</v>
      </c>
      <c r="B83" s="129">
        <v>0.01</v>
      </c>
      <c r="C83" s="129" t="s">
        <v>17</v>
      </c>
      <c r="D83" s="129">
        <f t="shared" si="1"/>
        <v>30305</v>
      </c>
      <c r="E83" s="129">
        <v>303.05</v>
      </c>
    </row>
    <row r="84" spans="1:5" ht="28.5" x14ac:dyDescent="0.25">
      <c r="A84" s="130" t="s">
        <v>76</v>
      </c>
      <c r="B84" s="128"/>
      <c r="C84" s="128"/>
      <c r="D84" s="129"/>
      <c r="E84" s="128"/>
    </row>
    <row r="85" spans="1:5" ht="30" x14ac:dyDescent="0.25">
      <c r="A85" s="126" t="s">
        <v>77</v>
      </c>
      <c r="B85" s="129" t="s">
        <v>267</v>
      </c>
      <c r="C85" s="129" t="s">
        <v>11</v>
      </c>
      <c r="D85" s="129">
        <f>E85</f>
        <v>6818.51</v>
      </c>
      <c r="E85" s="129">
        <v>6818.51</v>
      </c>
    </row>
    <row r="86" spans="1:5" x14ac:dyDescent="0.25">
      <c r="A86" s="130" t="s">
        <v>83</v>
      </c>
      <c r="B86" s="128"/>
      <c r="C86" s="128"/>
      <c r="D86" s="129"/>
      <c r="E86" s="128"/>
    </row>
    <row r="87" spans="1:5" x14ac:dyDescent="0.25">
      <c r="A87" s="126" t="s">
        <v>84</v>
      </c>
      <c r="B87" s="129" t="s">
        <v>267</v>
      </c>
      <c r="C87" s="129" t="s">
        <v>11</v>
      </c>
      <c r="D87" s="129">
        <f>E87</f>
        <v>21600</v>
      </c>
      <c r="E87" s="129">
        <v>21600</v>
      </c>
    </row>
    <row r="88" spans="1:5" ht="28.5" x14ac:dyDescent="0.25">
      <c r="A88" s="130" t="s">
        <v>173</v>
      </c>
      <c r="B88" s="128"/>
      <c r="C88" s="128"/>
      <c r="D88" s="129"/>
      <c r="E88" s="128"/>
    </row>
    <row r="89" spans="1:5" x14ac:dyDescent="0.25">
      <c r="A89" s="126" t="s">
        <v>174</v>
      </c>
      <c r="B89" s="129" t="s">
        <v>22</v>
      </c>
      <c r="C89" s="129" t="s">
        <v>11</v>
      </c>
      <c r="D89" s="129">
        <f>E89</f>
        <v>2897.88</v>
      </c>
      <c r="E89" s="129">
        <v>2897.88</v>
      </c>
    </row>
    <row r="90" spans="1:5" s="36" customFormat="1" ht="14.25" x14ac:dyDescent="0.25">
      <c r="A90" s="38" t="s">
        <v>10</v>
      </c>
      <c r="B90" s="39"/>
      <c r="C90" s="39"/>
      <c r="D90" s="40"/>
      <c r="E90" s="41"/>
    </row>
    <row r="91" spans="1:5" s="37" customFormat="1" x14ac:dyDescent="0.25">
      <c r="A91" s="42" t="s">
        <v>67</v>
      </c>
      <c r="B91" s="43" t="s">
        <v>21</v>
      </c>
      <c r="C91" s="43" t="s">
        <v>11</v>
      </c>
      <c r="D91" s="44">
        <f>E91</f>
        <v>32859.910999999993</v>
      </c>
      <c r="E91" s="45">
        <f>SUM(E16:E89)*10%</f>
        <v>32859.910999999993</v>
      </c>
    </row>
    <row r="92" spans="1:5" x14ac:dyDescent="0.25">
      <c r="A92" s="131" t="s">
        <v>24</v>
      </c>
      <c r="B92" s="132"/>
      <c r="C92" s="132"/>
      <c r="D92" s="133"/>
      <c r="E92" s="132">
        <f>SUM(E16:E91)</f>
        <v>361459.02099999995</v>
      </c>
    </row>
    <row r="95" spans="1:5" ht="39.75" customHeight="1" x14ac:dyDescent="0.25">
      <c r="A95" s="213" t="s">
        <v>271</v>
      </c>
      <c r="B95" s="213"/>
      <c r="C95" s="213"/>
      <c r="D95" s="213"/>
      <c r="E95" s="213"/>
    </row>
    <row r="96" spans="1:5" ht="27.75" customHeight="1" x14ac:dyDescent="0.25">
      <c r="A96" s="213" t="s">
        <v>261</v>
      </c>
      <c r="B96" s="213"/>
      <c r="C96" s="213"/>
      <c r="D96" s="213"/>
      <c r="E96" s="213"/>
    </row>
    <row r="97" spans="1:5" ht="24" customHeight="1" x14ac:dyDescent="0.25">
      <c r="A97" s="213" t="s">
        <v>262</v>
      </c>
      <c r="B97" s="213"/>
      <c r="C97" s="213"/>
      <c r="D97" s="213"/>
      <c r="E97" s="213"/>
    </row>
    <row r="98" spans="1:5" ht="30.75" customHeight="1" x14ac:dyDescent="0.25">
      <c r="A98" s="213" t="s">
        <v>263</v>
      </c>
      <c r="B98" s="213"/>
      <c r="C98" s="213"/>
      <c r="D98" s="213"/>
      <c r="E98" s="213"/>
    </row>
    <row r="100" spans="1:5" ht="24.75" customHeight="1" x14ac:dyDescent="0.25">
      <c r="B100" s="118"/>
      <c r="C100" s="118"/>
      <c r="D100" s="118"/>
    </row>
    <row r="101" spans="1:5" ht="18.75" customHeight="1" x14ac:dyDescent="0.25">
      <c r="A101" s="125" t="s">
        <v>272</v>
      </c>
    </row>
    <row r="102" spans="1:5" ht="15.75" customHeight="1" x14ac:dyDescent="0.25">
      <c r="A102" s="121" t="s">
        <v>269</v>
      </c>
    </row>
    <row r="103" spans="1:5" ht="10.5" customHeight="1" x14ac:dyDescent="0.25">
      <c r="B103" s="119"/>
      <c r="D103" s="122" t="s">
        <v>26</v>
      </c>
    </row>
    <row r="105" spans="1:5" x14ac:dyDescent="0.25">
      <c r="A105" s="125" t="s">
        <v>264</v>
      </c>
    </row>
    <row r="106" spans="1:5" ht="10.5" customHeight="1" x14ac:dyDescent="0.25">
      <c r="B106" s="119"/>
      <c r="D106" s="122" t="s">
        <v>26</v>
      </c>
    </row>
    <row r="107" spans="1:5" ht="11.25" customHeight="1" x14ac:dyDescent="0.25"/>
  </sheetData>
  <mergeCells count="10">
    <mergeCell ref="A95:E95"/>
    <mergeCell ref="A96:E96"/>
    <mergeCell ref="A97:E97"/>
    <mergeCell ref="A98:E98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3" t="s">
        <v>273</v>
      </c>
      <c r="B1" s="193"/>
      <c r="C1" s="193"/>
      <c r="D1" s="193"/>
      <c r="E1" s="193"/>
      <c r="F1" s="193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274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4" t="s">
        <v>119</v>
      </c>
      <c r="B5" s="194"/>
      <c r="C5" s="194"/>
      <c r="D5" s="194"/>
      <c r="E5" s="194"/>
      <c r="F5" s="194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15" t="s">
        <v>120</v>
      </c>
      <c r="B6" s="115">
        <v>4</v>
      </c>
      <c r="C6" s="115" t="s">
        <v>121</v>
      </c>
      <c r="D6" s="116">
        <v>1546.4</v>
      </c>
      <c r="E6" s="115" t="s">
        <v>122</v>
      </c>
      <c r="F6" s="116">
        <v>1293</v>
      </c>
      <c r="G6" s="63"/>
      <c r="H6" s="65"/>
      <c r="I6" s="66"/>
      <c r="J6" s="67"/>
      <c r="K6" s="135"/>
      <c r="L6" s="69"/>
      <c r="M6" s="69"/>
      <c r="N6" s="69"/>
      <c r="O6" s="69"/>
      <c r="P6" s="70"/>
      <c r="Q6" s="195"/>
      <c r="R6" s="196"/>
      <c r="S6" s="71"/>
    </row>
    <row r="7" spans="1:19" s="74" customFormat="1" ht="32.25" customHeight="1" x14ac:dyDescent="0.25">
      <c r="A7" s="115" t="s">
        <v>123</v>
      </c>
      <c r="B7" s="115">
        <v>3</v>
      </c>
      <c r="C7" s="115" t="s">
        <v>124</v>
      </c>
      <c r="D7" s="116">
        <v>872.6</v>
      </c>
      <c r="E7" s="115" t="s">
        <v>125</v>
      </c>
      <c r="F7" s="116">
        <v>834.2</v>
      </c>
      <c r="G7" s="63"/>
      <c r="H7" s="65"/>
      <c r="I7" s="66"/>
      <c r="J7" s="67"/>
      <c r="K7" s="135"/>
      <c r="L7" s="69"/>
      <c r="M7" s="69"/>
      <c r="N7" s="69"/>
      <c r="O7" s="69"/>
      <c r="P7" s="70"/>
      <c r="Q7" s="195"/>
      <c r="R7" s="197"/>
      <c r="S7" s="73"/>
    </row>
    <row r="8" spans="1:19" s="74" customFormat="1" ht="45.75" customHeight="1" x14ac:dyDescent="0.25">
      <c r="A8" s="115" t="s">
        <v>126</v>
      </c>
      <c r="B8" s="115">
        <v>32</v>
      </c>
      <c r="C8" s="115" t="s">
        <v>127</v>
      </c>
      <c r="D8" s="116">
        <v>221</v>
      </c>
      <c r="E8" s="115" t="s">
        <v>128</v>
      </c>
      <c r="F8" s="116">
        <v>255.3</v>
      </c>
      <c r="G8" s="63"/>
      <c r="H8" s="65"/>
      <c r="I8" s="66"/>
      <c r="J8" s="67"/>
      <c r="K8" s="135"/>
      <c r="L8" s="69"/>
      <c r="M8" s="69"/>
      <c r="N8" s="69"/>
      <c r="O8" s="69"/>
      <c r="P8" s="70"/>
      <c r="Q8" s="195"/>
      <c r="R8" s="196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35"/>
      <c r="L9" s="69"/>
      <c r="M9" s="69"/>
      <c r="N9" s="69"/>
      <c r="O9" s="69"/>
      <c r="P9" s="63"/>
      <c r="Q9" s="135"/>
      <c r="R9" s="136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34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90" t="s">
        <v>129</v>
      </c>
      <c r="B11" s="191"/>
      <c r="C11" s="191"/>
      <c r="D11" s="191"/>
      <c r="E11" s="192"/>
      <c r="F11" s="81" t="s">
        <v>130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6" customFormat="1" ht="30" customHeight="1" x14ac:dyDescent="0.25">
      <c r="A12" s="198" t="s">
        <v>132</v>
      </c>
      <c r="B12" s="199"/>
      <c r="C12" s="199"/>
      <c r="D12" s="199"/>
      <c r="E12" s="200"/>
      <c r="F12" s="104">
        <v>74864.927000000083</v>
      </c>
      <c r="G12" s="105"/>
    </row>
    <row r="13" spans="1:19" s="106" customFormat="1" ht="30" customHeight="1" x14ac:dyDescent="0.25">
      <c r="A13" s="198" t="s">
        <v>133</v>
      </c>
      <c r="B13" s="199"/>
      <c r="C13" s="199"/>
      <c r="D13" s="199"/>
      <c r="E13" s="200"/>
      <c r="F13" s="104">
        <v>115514.60000000003</v>
      </c>
    </row>
    <row r="14" spans="1:19" s="106" customFormat="1" ht="30" customHeight="1" x14ac:dyDescent="0.25">
      <c r="A14" s="198" t="s">
        <v>134</v>
      </c>
      <c r="B14" s="199"/>
      <c r="C14" s="199"/>
      <c r="D14" s="199"/>
      <c r="E14" s="200"/>
      <c r="F14" s="107">
        <f>SUM(F15:F17)</f>
        <v>421076.98</v>
      </c>
    </row>
    <row r="15" spans="1:19" s="80" customFormat="1" ht="28.5" customHeight="1" x14ac:dyDescent="0.25">
      <c r="A15" s="204" t="s">
        <v>135</v>
      </c>
      <c r="B15" s="205"/>
      <c r="C15" s="205"/>
      <c r="D15" s="205"/>
      <c r="E15" s="206"/>
      <c r="F15" s="83">
        <f>269148.42-3120.31+2069.66</f>
        <v>268097.76999999996</v>
      </c>
    </row>
    <row r="16" spans="1:19" s="80" customFormat="1" ht="24.75" customHeight="1" x14ac:dyDescent="0.25">
      <c r="A16" s="204" t="s">
        <v>136</v>
      </c>
      <c r="B16" s="205"/>
      <c r="C16" s="205"/>
      <c r="D16" s="205"/>
      <c r="E16" s="206"/>
      <c r="F16" s="83">
        <v>150279.21</v>
      </c>
    </row>
    <row r="17" spans="1:19" s="80" customFormat="1" ht="24" customHeight="1" x14ac:dyDescent="0.25">
      <c r="A17" s="204" t="s">
        <v>137</v>
      </c>
      <c r="B17" s="205"/>
      <c r="C17" s="205"/>
      <c r="D17" s="205"/>
      <c r="E17" s="206"/>
      <c r="F17" s="83">
        <v>2700</v>
      </c>
    </row>
    <row r="18" spans="1:19" s="106" customFormat="1" ht="30" customHeight="1" x14ac:dyDescent="0.25">
      <c r="A18" s="198" t="s">
        <v>138</v>
      </c>
      <c r="B18" s="199"/>
      <c r="C18" s="199"/>
      <c r="D18" s="199"/>
      <c r="E18" s="200"/>
      <c r="F18" s="107">
        <f>SUM(F19:F21)</f>
        <v>389074.33</v>
      </c>
    </row>
    <row r="19" spans="1:19" s="80" customFormat="1" ht="30" customHeight="1" x14ac:dyDescent="0.25">
      <c r="A19" s="204" t="s">
        <v>135</v>
      </c>
      <c r="B19" s="205"/>
      <c r="C19" s="205"/>
      <c r="D19" s="205"/>
      <c r="E19" s="206"/>
      <c r="F19" s="83">
        <f>236111.79+2069.66</f>
        <v>238181.45</v>
      </c>
    </row>
    <row r="20" spans="1:19" s="80" customFormat="1" ht="30" customHeight="1" x14ac:dyDescent="0.25">
      <c r="A20" s="204" t="s">
        <v>136</v>
      </c>
      <c r="B20" s="205"/>
      <c r="C20" s="205"/>
      <c r="D20" s="205"/>
      <c r="E20" s="206"/>
      <c r="F20" s="83">
        <v>148642.88</v>
      </c>
    </row>
    <row r="21" spans="1:19" s="84" customFormat="1" ht="24" customHeight="1" x14ac:dyDescent="0.2">
      <c r="A21" s="204" t="s">
        <v>137</v>
      </c>
      <c r="B21" s="205"/>
      <c r="C21" s="205"/>
      <c r="D21" s="205"/>
      <c r="E21" s="206"/>
      <c r="F21" s="83">
        <v>2250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8" customFormat="1" ht="30" customHeight="1" x14ac:dyDescent="0.25">
      <c r="A22" s="198" t="s">
        <v>139</v>
      </c>
      <c r="B22" s="199"/>
      <c r="C22" s="199"/>
      <c r="D22" s="199"/>
      <c r="E22" s="200"/>
      <c r="F22" s="107">
        <f>F12+F18</f>
        <v>463939.2570000001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98" t="s">
        <v>140</v>
      </c>
      <c r="B23" s="199"/>
      <c r="C23" s="199"/>
      <c r="D23" s="199"/>
      <c r="E23" s="200"/>
      <c r="F23" s="107">
        <f>Лист1!E88</f>
        <v>559278.94000000006</v>
      </c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98" t="s">
        <v>275</v>
      </c>
      <c r="B24" s="199"/>
      <c r="C24" s="199"/>
      <c r="D24" s="199"/>
      <c r="E24" s="200"/>
      <c r="F24" s="107">
        <f>F22-F23</f>
        <v>-95339.682999999961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98" t="s">
        <v>142</v>
      </c>
      <c r="B25" s="199"/>
      <c r="C25" s="199"/>
      <c r="D25" s="199"/>
      <c r="E25" s="200"/>
      <c r="F25" s="104">
        <f>F13+F14-F18</f>
        <v>147517.25000000006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7" t="s">
        <v>143</v>
      </c>
      <c r="B27" s="207"/>
      <c r="C27" s="207"/>
      <c r="D27" s="207"/>
    </row>
    <row r="28" spans="1:19" s="58" customFormat="1" ht="21.75" customHeight="1" x14ac:dyDescent="0.25">
      <c r="A28" s="208" t="s">
        <v>144</v>
      </c>
      <c r="B28" s="208"/>
      <c r="C28" s="208"/>
      <c r="D28" s="208"/>
    </row>
    <row r="29" spans="1:19" s="58" customFormat="1" ht="22.5" customHeight="1" x14ac:dyDescent="0.25">
      <c r="A29" s="207" t="s">
        <v>42</v>
      </c>
      <c r="B29" s="207"/>
      <c r="C29" s="207"/>
      <c r="D29" s="207"/>
    </row>
    <row r="30" spans="1:19" s="58" customFormat="1" ht="22.5" customHeight="1" x14ac:dyDescent="0.25">
      <c r="A30" s="207" t="s">
        <v>43</v>
      </c>
      <c r="B30" s="207"/>
      <c r="C30" s="207"/>
      <c r="D30" s="5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42578125" style="137" customWidth="1"/>
    <col min="2" max="2" width="13.85546875" style="137" customWidth="1"/>
    <col min="3" max="3" width="13" style="137" customWidth="1"/>
    <col min="4" max="4" width="15" style="137" customWidth="1"/>
    <col min="5" max="5" width="14.7109375" style="137" customWidth="1"/>
    <col min="6" max="255" width="8.140625" style="137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7" customFormat="1" ht="23.25" customHeight="1" x14ac:dyDescent="0.25">
      <c r="A1" s="214"/>
      <c r="B1" s="214"/>
      <c r="C1" s="214"/>
      <c r="D1" s="214"/>
      <c r="E1" s="214"/>
    </row>
    <row r="2" spans="1:5" s="137" customFormat="1" x14ac:dyDescent="0.25">
      <c r="A2" s="214" t="s">
        <v>198</v>
      </c>
      <c r="B2" s="214"/>
      <c r="C2" s="214"/>
      <c r="D2" s="214"/>
      <c r="E2" s="214"/>
    </row>
    <row r="3" spans="1:5" s="137" customFormat="1" ht="15.75" customHeight="1" x14ac:dyDescent="0.25">
      <c r="B3" s="214" t="s">
        <v>270</v>
      </c>
      <c r="C3" s="214"/>
      <c r="D3" s="214"/>
      <c r="E3" s="214"/>
    </row>
    <row r="4" spans="1:5" s="137" customFormat="1" x14ac:dyDescent="0.25">
      <c r="A4" s="216" t="s">
        <v>199</v>
      </c>
      <c r="B4" s="216"/>
      <c r="C4" s="216"/>
      <c r="D4" s="216"/>
      <c r="E4" s="216"/>
    </row>
    <row r="5" spans="1:5" s="137" customFormat="1" x14ac:dyDescent="0.25">
      <c r="A5" s="216" t="s">
        <v>200</v>
      </c>
      <c r="B5" s="216"/>
      <c r="C5" s="216"/>
      <c r="D5" s="216"/>
      <c r="E5" s="216"/>
    </row>
    <row r="6" spans="1:5" s="137" customFormat="1" ht="26.25" customHeight="1" x14ac:dyDescent="0.25">
      <c r="A6" s="214" t="s">
        <v>201</v>
      </c>
      <c r="B6" s="214"/>
      <c r="C6" s="214"/>
      <c r="D6" s="214"/>
      <c r="E6" s="137" t="s">
        <v>276</v>
      </c>
    </row>
    <row r="7" spans="1:5" s="137" customFormat="1" x14ac:dyDescent="0.25">
      <c r="A7" s="214"/>
      <c r="B7" s="214"/>
      <c r="C7" s="214"/>
      <c r="D7" s="214"/>
      <c r="E7" s="214"/>
    </row>
    <row r="8" spans="1:5" s="137" customFormat="1" ht="28.5" customHeight="1" x14ac:dyDescent="0.25">
      <c r="A8" s="215" t="s">
        <v>265</v>
      </c>
      <c r="B8" s="215"/>
      <c r="C8" s="215"/>
      <c r="D8" s="215"/>
      <c r="E8" s="215"/>
    </row>
    <row r="9" spans="1:5" s="137" customFormat="1" ht="29.25" customHeight="1" x14ac:dyDescent="0.25">
      <c r="A9" s="215" t="s">
        <v>203</v>
      </c>
      <c r="B9" s="215"/>
      <c r="C9" s="215"/>
      <c r="D9" s="215"/>
      <c r="E9" s="215"/>
    </row>
    <row r="10" spans="1:5" s="137" customFormat="1" ht="30" customHeight="1" x14ac:dyDescent="0.25">
      <c r="A10" s="215" t="s">
        <v>204</v>
      </c>
      <c r="B10" s="215"/>
      <c r="C10" s="215"/>
      <c r="D10" s="215"/>
      <c r="E10" s="215"/>
    </row>
    <row r="11" spans="1:5" s="137" customFormat="1" ht="30" customHeight="1" x14ac:dyDescent="0.25">
      <c r="A11" s="215" t="s">
        <v>205</v>
      </c>
      <c r="B11" s="215"/>
      <c r="C11" s="215"/>
      <c r="D11" s="215"/>
      <c r="E11" s="215"/>
    </row>
    <row r="12" spans="1:5" s="137" customFormat="1" ht="29.25" customHeight="1" x14ac:dyDescent="0.25">
      <c r="A12" s="215" t="s">
        <v>206</v>
      </c>
      <c r="B12" s="215"/>
      <c r="C12" s="215"/>
      <c r="D12" s="215"/>
      <c r="E12" s="215"/>
    </row>
    <row r="13" spans="1:5" s="137" customFormat="1" ht="28.5" customHeight="1" x14ac:dyDescent="0.25">
      <c r="A13" s="215" t="s">
        <v>207</v>
      </c>
      <c r="B13" s="215"/>
      <c r="C13" s="215"/>
      <c r="D13" s="215"/>
      <c r="E13" s="215"/>
    </row>
    <row r="14" spans="1:5" s="137" customFormat="1" ht="15.75" customHeight="1" x14ac:dyDescent="0.25">
      <c r="A14" s="214"/>
      <c r="B14" s="214"/>
      <c r="C14" s="214"/>
      <c r="D14" s="214"/>
      <c r="E14" s="214"/>
    </row>
    <row r="15" spans="1:5" s="137" customFormat="1" ht="135" x14ac:dyDescent="0.25">
      <c r="A15" s="138" t="s">
        <v>2</v>
      </c>
      <c r="B15" s="139" t="s">
        <v>209</v>
      </c>
      <c r="C15" s="139" t="s">
        <v>0</v>
      </c>
      <c r="D15" s="139" t="s">
        <v>208</v>
      </c>
      <c r="E15" s="139" t="s">
        <v>1</v>
      </c>
    </row>
    <row r="16" spans="1:5" s="137" customFormat="1" x14ac:dyDescent="0.25">
      <c r="A16" s="148" t="s">
        <v>8</v>
      </c>
      <c r="B16" s="144"/>
      <c r="C16" s="144"/>
      <c r="D16" s="144"/>
      <c r="E16" s="144"/>
    </row>
    <row r="17" spans="1:5" s="137" customFormat="1" x14ac:dyDescent="0.25">
      <c r="A17" s="138" t="s">
        <v>52</v>
      </c>
      <c r="B17" s="145" t="s">
        <v>21</v>
      </c>
      <c r="C17" s="145" t="s">
        <v>11</v>
      </c>
      <c r="D17" s="145">
        <v>0.13</v>
      </c>
      <c r="E17" s="145">
        <v>3773.64</v>
      </c>
    </row>
    <row r="18" spans="1:5" s="137" customFormat="1" ht="28.5" x14ac:dyDescent="0.25">
      <c r="A18" s="148" t="s">
        <v>210</v>
      </c>
      <c r="B18" s="144"/>
      <c r="C18" s="144"/>
      <c r="D18" s="144"/>
      <c r="E18" s="144"/>
    </row>
    <row r="19" spans="1:5" s="137" customFormat="1" x14ac:dyDescent="0.25">
      <c r="A19" s="138" t="s">
        <v>88</v>
      </c>
      <c r="B19" s="145" t="s">
        <v>22</v>
      </c>
      <c r="C19" s="145" t="s">
        <v>12</v>
      </c>
      <c r="D19" s="145">
        <f>E19</f>
        <v>191.91</v>
      </c>
      <c r="E19" s="145">
        <v>191.91</v>
      </c>
    </row>
    <row r="20" spans="1:5" s="137" customFormat="1" x14ac:dyDescent="0.25">
      <c r="A20" s="138" t="s">
        <v>279</v>
      </c>
      <c r="B20" s="145" t="s">
        <v>22</v>
      </c>
      <c r="C20" s="145" t="s">
        <v>12</v>
      </c>
      <c r="D20" s="145">
        <f t="shared" ref="D20:D28" si="0">E20</f>
        <v>11111</v>
      </c>
      <c r="E20" s="145">
        <v>11111</v>
      </c>
    </row>
    <row r="21" spans="1:5" s="137" customFormat="1" ht="30" x14ac:dyDescent="0.25">
      <c r="A21" s="138" t="s">
        <v>150</v>
      </c>
      <c r="B21" s="145" t="s">
        <v>22</v>
      </c>
      <c r="C21" s="145" t="s">
        <v>103</v>
      </c>
      <c r="D21" s="145">
        <f t="shared" si="0"/>
        <v>1278.27</v>
      </c>
      <c r="E21" s="145">
        <v>1278.27</v>
      </c>
    </row>
    <row r="22" spans="1:5" s="137" customFormat="1" ht="30" x14ac:dyDescent="0.25">
      <c r="A22" s="138" t="s">
        <v>280</v>
      </c>
      <c r="B22" s="145" t="s">
        <v>22</v>
      </c>
      <c r="C22" s="145" t="s">
        <v>103</v>
      </c>
      <c r="D22" s="145">
        <f t="shared" si="0"/>
        <v>1138.8599999999999</v>
      </c>
      <c r="E22" s="145">
        <v>1138.8599999999999</v>
      </c>
    </row>
    <row r="23" spans="1:5" s="137" customFormat="1" x14ac:dyDescent="0.25">
      <c r="A23" s="138" t="s">
        <v>212</v>
      </c>
      <c r="B23" s="145" t="s">
        <v>266</v>
      </c>
      <c r="C23" s="145" t="s">
        <v>12</v>
      </c>
      <c r="D23" s="145">
        <f t="shared" si="0"/>
        <v>179393.04</v>
      </c>
      <c r="E23" s="145">
        <v>179393.04</v>
      </c>
    </row>
    <row r="24" spans="1:5" s="137" customFormat="1" x14ac:dyDescent="0.25">
      <c r="A24" s="138" t="s">
        <v>213</v>
      </c>
      <c r="B24" s="145" t="s">
        <v>266</v>
      </c>
      <c r="C24" s="145" t="s">
        <v>12</v>
      </c>
      <c r="D24" s="145">
        <f t="shared" si="0"/>
        <v>338.52</v>
      </c>
      <c r="E24" s="145">
        <v>338.52</v>
      </c>
    </row>
    <row r="25" spans="1:5" s="137" customFormat="1" x14ac:dyDescent="0.25">
      <c r="A25" s="148" t="s">
        <v>281</v>
      </c>
      <c r="B25" s="144"/>
      <c r="C25" s="144"/>
      <c r="D25" s="145"/>
      <c r="E25" s="144"/>
    </row>
    <row r="26" spans="1:5" s="137" customFormat="1" x14ac:dyDescent="0.25">
      <c r="A26" s="138" t="s">
        <v>282</v>
      </c>
      <c r="B26" s="145" t="s">
        <v>22</v>
      </c>
      <c r="C26" s="145" t="s">
        <v>13</v>
      </c>
      <c r="D26" s="145">
        <f t="shared" si="0"/>
        <v>250</v>
      </c>
      <c r="E26" s="145">
        <v>250</v>
      </c>
    </row>
    <row r="27" spans="1:5" s="137" customFormat="1" ht="28.5" x14ac:dyDescent="0.25">
      <c r="A27" s="148" t="s">
        <v>91</v>
      </c>
      <c r="B27" s="144"/>
      <c r="C27" s="144"/>
      <c r="D27" s="145"/>
      <c r="E27" s="144"/>
    </row>
    <row r="28" spans="1:5" s="137" customFormat="1" ht="30" x14ac:dyDescent="0.25">
      <c r="A28" s="138" t="s">
        <v>154</v>
      </c>
      <c r="B28" s="145" t="s">
        <v>22</v>
      </c>
      <c r="C28" s="145" t="s">
        <v>11</v>
      </c>
      <c r="D28" s="145">
        <f t="shared" si="0"/>
        <v>34375.43</v>
      </c>
      <c r="E28" s="145">
        <v>34375.43</v>
      </c>
    </row>
    <row r="29" spans="1:5" s="137" customFormat="1" ht="28.5" x14ac:dyDescent="0.25">
      <c r="A29" s="148" t="s">
        <v>215</v>
      </c>
      <c r="B29" s="144"/>
      <c r="C29" s="144"/>
      <c r="D29" s="144"/>
      <c r="E29" s="144"/>
    </row>
    <row r="30" spans="1:5" s="137" customFormat="1" x14ac:dyDescent="0.25">
      <c r="A30" s="138" t="s">
        <v>283</v>
      </c>
      <c r="B30" s="145">
        <v>1</v>
      </c>
      <c r="C30" s="145" t="s">
        <v>15</v>
      </c>
      <c r="D30" s="145">
        <f>E30/B30</f>
        <v>724.61</v>
      </c>
      <c r="E30" s="145">
        <v>724.61</v>
      </c>
    </row>
    <row r="31" spans="1:5" s="137" customFormat="1" ht="30" x14ac:dyDescent="0.25">
      <c r="A31" s="138" t="s">
        <v>284</v>
      </c>
      <c r="B31" s="145" t="s">
        <v>22</v>
      </c>
      <c r="C31" s="145" t="s">
        <v>16</v>
      </c>
      <c r="D31" s="145">
        <f>E31</f>
        <v>2627.25</v>
      </c>
      <c r="E31" s="145">
        <v>2627.25</v>
      </c>
    </row>
    <row r="32" spans="1:5" s="137" customFormat="1" ht="30" x14ac:dyDescent="0.25">
      <c r="A32" s="138" t="s">
        <v>285</v>
      </c>
      <c r="B32" s="145">
        <v>0.01</v>
      </c>
      <c r="C32" s="145" t="s">
        <v>17</v>
      </c>
      <c r="D32" s="145">
        <f t="shared" ref="D32:D73" si="1">E32/B32</f>
        <v>30407</v>
      </c>
      <c r="E32" s="145">
        <v>304.07</v>
      </c>
    </row>
    <row r="33" spans="1:5" s="137" customFormat="1" x14ac:dyDescent="0.25">
      <c r="A33" s="138" t="s">
        <v>286</v>
      </c>
      <c r="B33" s="145">
        <v>2</v>
      </c>
      <c r="C33" s="145" t="s">
        <v>13</v>
      </c>
      <c r="D33" s="145">
        <f t="shared" si="1"/>
        <v>504.51499999999999</v>
      </c>
      <c r="E33" s="145">
        <v>1009.03</v>
      </c>
    </row>
    <row r="34" spans="1:5" s="137" customFormat="1" x14ac:dyDescent="0.25">
      <c r="A34" s="138" t="s">
        <v>287</v>
      </c>
      <c r="B34" s="145">
        <v>1</v>
      </c>
      <c r="C34" s="145" t="s">
        <v>13</v>
      </c>
      <c r="D34" s="145">
        <f t="shared" si="1"/>
        <v>988.45</v>
      </c>
      <c r="E34" s="145">
        <v>988.45</v>
      </c>
    </row>
    <row r="35" spans="1:5" s="137" customFormat="1" x14ac:dyDescent="0.25">
      <c r="A35" s="138" t="s">
        <v>288</v>
      </c>
      <c r="B35" s="145">
        <v>1</v>
      </c>
      <c r="C35" s="145" t="s">
        <v>13</v>
      </c>
      <c r="D35" s="145">
        <f t="shared" si="1"/>
        <v>1003.58</v>
      </c>
      <c r="E35" s="145">
        <v>1003.58</v>
      </c>
    </row>
    <row r="36" spans="1:5" s="137" customFormat="1" x14ac:dyDescent="0.25">
      <c r="A36" s="138" t="s">
        <v>289</v>
      </c>
      <c r="B36" s="145">
        <v>2</v>
      </c>
      <c r="C36" s="145" t="s">
        <v>99</v>
      </c>
      <c r="D36" s="145">
        <f t="shared" si="1"/>
        <v>75.819999999999993</v>
      </c>
      <c r="E36" s="145">
        <v>151.63999999999999</v>
      </c>
    </row>
    <row r="37" spans="1:5" s="137" customFormat="1" x14ac:dyDescent="0.25">
      <c r="A37" s="138" t="s">
        <v>290</v>
      </c>
      <c r="B37" s="145">
        <v>2</v>
      </c>
      <c r="C37" s="145" t="s">
        <v>156</v>
      </c>
      <c r="D37" s="145">
        <f t="shared" si="1"/>
        <v>101.47</v>
      </c>
      <c r="E37" s="145">
        <v>202.94</v>
      </c>
    </row>
    <row r="38" spans="1:5" s="137" customFormat="1" x14ac:dyDescent="0.25">
      <c r="A38" s="138" t="s">
        <v>55</v>
      </c>
      <c r="B38" s="145">
        <v>1</v>
      </c>
      <c r="C38" s="145" t="s">
        <v>14</v>
      </c>
      <c r="D38" s="145">
        <f t="shared" si="1"/>
        <v>1012.36</v>
      </c>
      <c r="E38" s="145">
        <v>1012.36</v>
      </c>
    </row>
    <row r="39" spans="1:5" s="137" customFormat="1" ht="30" x14ac:dyDescent="0.25">
      <c r="A39" s="138" t="s">
        <v>221</v>
      </c>
      <c r="B39" s="145">
        <v>3</v>
      </c>
      <c r="C39" s="145" t="s">
        <v>222</v>
      </c>
      <c r="D39" s="145">
        <f t="shared" si="1"/>
        <v>663.83</v>
      </c>
      <c r="E39" s="145">
        <v>1991.49</v>
      </c>
    </row>
    <row r="40" spans="1:5" s="137" customFormat="1" x14ac:dyDescent="0.25">
      <c r="A40" s="138" t="s">
        <v>291</v>
      </c>
      <c r="B40" s="145">
        <v>0.17</v>
      </c>
      <c r="C40" s="145" t="s">
        <v>16</v>
      </c>
      <c r="D40" s="145">
        <f t="shared" si="1"/>
        <v>1813.705882352941</v>
      </c>
      <c r="E40" s="145">
        <v>308.33</v>
      </c>
    </row>
    <row r="41" spans="1:5" s="137" customFormat="1" x14ac:dyDescent="0.25">
      <c r="A41" s="138" t="s">
        <v>71</v>
      </c>
      <c r="B41" s="145">
        <v>7.0000000000000007E-2</v>
      </c>
      <c r="C41" s="145" t="s">
        <v>72</v>
      </c>
      <c r="D41" s="145">
        <f t="shared" si="1"/>
        <v>30376</v>
      </c>
      <c r="E41" s="145">
        <v>2126.3200000000002</v>
      </c>
    </row>
    <row r="42" spans="1:5" s="137" customFormat="1" ht="30" x14ac:dyDescent="0.25">
      <c r="A42" s="138" t="s">
        <v>57</v>
      </c>
      <c r="B42" s="145">
        <v>1.36</v>
      </c>
      <c r="C42" s="145" t="s">
        <v>16</v>
      </c>
      <c r="D42" s="145">
        <f t="shared" si="1"/>
        <v>2028.2132352941173</v>
      </c>
      <c r="E42" s="145">
        <v>2758.37</v>
      </c>
    </row>
    <row r="43" spans="1:5" s="137" customFormat="1" ht="30" x14ac:dyDescent="0.25">
      <c r="A43" s="138" t="s">
        <v>226</v>
      </c>
      <c r="B43" s="145">
        <v>0.01</v>
      </c>
      <c r="C43" s="145" t="s">
        <v>17</v>
      </c>
      <c r="D43" s="145">
        <f t="shared" si="1"/>
        <v>30101.999999999996</v>
      </c>
      <c r="E43" s="145">
        <v>301.02</v>
      </c>
    </row>
    <row r="44" spans="1:5" s="137" customFormat="1" x14ac:dyDescent="0.25">
      <c r="A44" s="138" t="s">
        <v>159</v>
      </c>
      <c r="B44" s="145">
        <v>0.4</v>
      </c>
      <c r="C44" s="145" t="s">
        <v>15</v>
      </c>
      <c r="D44" s="145">
        <f t="shared" si="1"/>
        <v>17364.7</v>
      </c>
      <c r="E44" s="145">
        <v>6945.88</v>
      </c>
    </row>
    <row r="45" spans="1:5" s="137" customFormat="1" ht="30" x14ac:dyDescent="0.25">
      <c r="A45" s="138" t="s">
        <v>59</v>
      </c>
      <c r="B45" s="145">
        <v>6</v>
      </c>
      <c r="C45" s="145" t="s">
        <v>18</v>
      </c>
      <c r="D45" s="145">
        <f t="shared" si="1"/>
        <v>243.68333333333331</v>
      </c>
      <c r="E45" s="145">
        <v>1462.1</v>
      </c>
    </row>
    <row r="46" spans="1:5" s="137" customFormat="1" x14ac:dyDescent="0.25">
      <c r="A46" s="138" t="s">
        <v>292</v>
      </c>
      <c r="B46" s="145">
        <v>2</v>
      </c>
      <c r="C46" s="145" t="s">
        <v>156</v>
      </c>
      <c r="D46" s="145">
        <f t="shared" si="1"/>
        <v>81.484999999999999</v>
      </c>
      <c r="E46" s="145">
        <v>162.97</v>
      </c>
    </row>
    <row r="47" spans="1:5" s="137" customFormat="1" x14ac:dyDescent="0.25">
      <c r="A47" s="138" t="s">
        <v>228</v>
      </c>
      <c r="B47" s="145">
        <v>1</v>
      </c>
      <c r="C47" s="145" t="s">
        <v>99</v>
      </c>
      <c r="D47" s="145">
        <f t="shared" si="1"/>
        <v>589.69000000000005</v>
      </c>
      <c r="E47" s="145">
        <v>589.69000000000005</v>
      </c>
    </row>
    <row r="48" spans="1:5" s="137" customFormat="1" x14ac:dyDescent="0.25">
      <c r="A48" s="138" t="s">
        <v>229</v>
      </c>
      <c r="B48" s="145">
        <v>1</v>
      </c>
      <c r="C48" s="145" t="s">
        <v>13</v>
      </c>
      <c r="D48" s="145">
        <f t="shared" si="1"/>
        <v>4397.99</v>
      </c>
      <c r="E48" s="145">
        <v>4397.99</v>
      </c>
    </row>
    <row r="49" spans="1:5" s="137" customFormat="1" x14ac:dyDescent="0.25">
      <c r="A49" s="138" t="s">
        <v>78</v>
      </c>
      <c r="B49" s="145">
        <v>1</v>
      </c>
      <c r="C49" s="145" t="s">
        <v>14</v>
      </c>
      <c r="D49" s="145">
        <f>E49</f>
        <v>8045.48</v>
      </c>
      <c r="E49" s="145">
        <v>8045.48</v>
      </c>
    </row>
    <row r="50" spans="1:5" s="137" customFormat="1" ht="30" x14ac:dyDescent="0.25">
      <c r="A50" s="138" t="s">
        <v>277</v>
      </c>
      <c r="B50" s="145">
        <v>0.1</v>
      </c>
      <c r="C50" s="145" t="s">
        <v>278</v>
      </c>
      <c r="D50" s="145">
        <f t="shared" si="1"/>
        <v>5828.7</v>
      </c>
      <c r="E50" s="145">
        <v>582.87</v>
      </c>
    </row>
    <row r="51" spans="1:5" s="137" customFormat="1" ht="30" x14ac:dyDescent="0.25">
      <c r="A51" s="138" t="s">
        <v>163</v>
      </c>
      <c r="B51" s="145">
        <v>1</v>
      </c>
      <c r="C51" s="145" t="s">
        <v>19</v>
      </c>
      <c r="D51" s="145">
        <f t="shared" si="1"/>
        <v>868.12</v>
      </c>
      <c r="E51" s="145">
        <v>868.12</v>
      </c>
    </row>
    <row r="52" spans="1:5" s="137" customFormat="1" ht="30" x14ac:dyDescent="0.25">
      <c r="A52" s="138" t="s">
        <v>231</v>
      </c>
      <c r="B52" s="145">
        <v>0.01</v>
      </c>
      <c r="C52" s="145" t="s">
        <v>19</v>
      </c>
      <c r="D52" s="145">
        <f t="shared" si="1"/>
        <v>30424</v>
      </c>
      <c r="E52" s="145">
        <v>304.24</v>
      </c>
    </row>
    <row r="53" spans="1:5" s="137" customFormat="1" x14ac:dyDescent="0.25">
      <c r="A53" s="138" t="s">
        <v>63</v>
      </c>
      <c r="B53" s="145">
        <v>33</v>
      </c>
      <c r="C53" s="145" t="s">
        <v>19</v>
      </c>
      <c r="D53" s="145">
        <f t="shared" si="1"/>
        <v>300.79878787878789</v>
      </c>
      <c r="E53" s="145">
        <v>9926.36</v>
      </c>
    </row>
    <row r="54" spans="1:5" s="137" customFormat="1" ht="28.5" x14ac:dyDescent="0.25">
      <c r="A54" s="148" t="s">
        <v>232</v>
      </c>
      <c r="B54" s="144"/>
      <c r="C54" s="144"/>
      <c r="D54" s="145"/>
      <c r="E54" s="144"/>
    </row>
    <row r="55" spans="1:5" s="137" customFormat="1" x14ac:dyDescent="0.25">
      <c r="A55" s="138" t="s">
        <v>293</v>
      </c>
      <c r="B55" s="145">
        <v>0.17</v>
      </c>
      <c r="C55" s="145" t="s">
        <v>15</v>
      </c>
      <c r="D55" s="145">
        <f t="shared" si="1"/>
        <v>621.41176470588232</v>
      </c>
      <c r="E55" s="145">
        <v>105.64</v>
      </c>
    </row>
    <row r="56" spans="1:5" s="137" customFormat="1" ht="30" x14ac:dyDescent="0.25">
      <c r="A56" s="138" t="s">
        <v>236</v>
      </c>
      <c r="B56" s="145">
        <v>0.01</v>
      </c>
      <c r="C56" s="145" t="s">
        <v>103</v>
      </c>
      <c r="D56" s="145">
        <f t="shared" si="1"/>
        <v>34511</v>
      </c>
      <c r="E56" s="145">
        <v>345.11</v>
      </c>
    </row>
    <row r="57" spans="1:5" s="137" customFormat="1" ht="30" x14ac:dyDescent="0.25">
      <c r="A57" s="138" t="s">
        <v>294</v>
      </c>
      <c r="B57" s="145">
        <v>4.4999999999999998E-2</v>
      </c>
      <c r="C57" s="145" t="s">
        <v>103</v>
      </c>
      <c r="D57" s="145">
        <f t="shared" si="1"/>
        <v>13358.444444444445</v>
      </c>
      <c r="E57" s="145">
        <v>601.13</v>
      </c>
    </row>
    <row r="58" spans="1:5" s="137" customFormat="1" x14ac:dyDescent="0.25">
      <c r="A58" s="138" t="s">
        <v>295</v>
      </c>
      <c r="B58" s="145">
        <v>4.25</v>
      </c>
      <c r="C58" s="145" t="s">
        <v>12</v>
      </c>
      <c r="D58" s="145">
        <f t="shared" si="1"/>
        <v>694.56235294117641</v>
      </c>
      <c r="E58" s="145">
        <v>2951.89</v>
      </c>
    </row>
    <row r="59" spans="1:5" s="137" customFormat="1" ht="30" x14ac:dyDescent="0.25">
      <c r="A59" s="138" t="s">
        <v>284</v>
      </c>
      <c r="B59" s="145" t="s">
        <v>22</v>
      </c>
      <c r="C59" s="145" t="s">
        <v>16</v>
      </c>
      <c r="D59" s="145">
        <f>E59</f>
        <v>3136.65</v>
      </c>
      <c r="E59" s="145">
        <v>3136.65</v>
      </c>
    </row>
    <row r="60" spans="1:5" s="137" customFormat="1" ht="30" x14ac:dyDescent="0.25">
      <c r="A60" s="138" t="s">
        <v>296</v>
      </c>
      <c r="B60" s="145">
        <v>3.5999999999999997E-2</v>
      </c>
      <c r="C60" s="145" t="s">
        <v>103</v>
      </c>
      <c r="D60" s="145">
        <f t="shared" si="1"/>
        <v>10760.277777777779</v>
      </c>
      <c r="E60" s="145">
        <v>387.37</v>
      </c>
    </row>
    <row r="61" spans="1:5" s="137" customFormat="1" x14ac:dyDescent="0.25">
      <c r="A61" s="138" t="s">
        <v>237</v>
      </c>
      <c r="B61" s="145">
        <v>0.24</v>
      </c>
      <c r="C61" s="145" t="s">
        <v>17</v>
      </c>
      <c r="D61" s="145">
        <f t="shared" si="1"/>
        <v>4440.2500000000009</v>
      </c>
      <c r="E61" s="145">
        <v>1065.6600000000001</v>
      </c>
    </row>
    <row r="62" spans="1:5" s="137" customFormat="1" x14ac:dyDescent="0.25">
      <c r="A62" s="138" t="s">
        <v>297</v>
      </c>
      <c r="B62" s="145">
        <v>0.01</v>
      </c>
      <c r="C62" s="145" t="s">
        <v>17</v>
      </c>
      <c r="D62" s="145">
        <f t="shared" si="1"/>
        <v>57901</v>
      </c>
      <c r="E62" s="145">
        <v>579.01</v>
      </c>
    </row>
    <row r="63" spans="1:5" s="137" customFormat="1" x14ac:dyDescent="0.25">
      <c r="A63" s="138" t="s">
        <v>298</v>
      </c>
      <c r="B63" s="145">
        <v>0.04</v>
      </c>
      <c r="C63" s="145" t="s">
        <v>17</v>
      </c>
      <c r="D63" s="145">
        <f t="shared" si="1"/>
        <v>61077.25</v>
      </c>
      <c r="E63" s="145">
        <v>2443.09</v>
      </c>
    </row>
    <row r="64" spans="1:5" s="137" customFormat="1" x14ac:dyDescent="0.25">
      <c r="A64" s="138" t="s">
        <v>299</v>
      </c>
      <c r="B64" s="145">
        <v>1.0999999999999999E-2</v>
      </c>
      <c r="C64" s="145" t="s">
        <v>15</v>
      </c>
      <c r="D64" s="145">
        <f t="shared" si="1"/>
        <v>51430.000000000007</v>
      </c>
      <c r="E64" s="145">
        <v>565.73</v>
      </c>
    </row>
    <row r="65" spans="1:5" s="137" customFormat="1" ht="30" x14ac:dyDescent="0.25">
      <c r="A65" s="138" t="s">
        <v>300</v>
      </c>
      <c r="B65" s="145">
        <v>1.84</v>
      </c>
      <c r="C65" s="145" t="s">
        <v>12</v>
      </c>
      <c r="D65" s="145">
        <f t="shared" si="1"/>
        <v>974.27173913043475</v>
      </c>
      <c r="E65" s="145">
        <v>1792.66</v>
      </c>
    </row>
    <row r="66" spans="1:5" s="137" customFormat="1" ht="30" x14ac:dyDescent="0.25">
      <c r="A66" s="138" t="s">
        <v>301</v>
      </c>
      <c r="B66" s="145">
        <v>10.571</v>
      </c>
      <c r="C66" s="145" t="s">
        <v>12</v>
      </c>
      <c r="D66" s="145">
        <f t="shared" si="1"/>
        <v>1113.3894617349351</v>
      </c>
      <c r="E66" s="145">
        <v>11769.64</v>
      </c>
    </row>
    <row r="67" spans="1:5" s="137" customFormat="1" x14ac:dyDescent="0.25">
      <c r="A67" s="138" t="s">
        <v>246</v>
      </c>
      <c r="B67" s="145">
        <v>0.02</v>
      </c>
      <c r="C67" s="145" t="s">
        <v>17</v>
      </c>
      <c r="D67" s="145">
        <f t="shared" si="1"/>
        <v>53550</v>
      </c>
      <c r="E67" s="145">
        <v>1071</v>
      </c>
    </row>
    <row r="68" spans="1:5" s="137" customFormat="1" ht="30" x14ac:dyDescent="0.25">
      <c r="A68" s="138" t="s">
        <v>249</v>
      </c>
      <c r="B68" s="145">
        <v>1.36</v>
      </c>
      <c r="C68" s="145" t="s">
        <v>16</v>
      </c>
      <c r="D68" s="145">
        <f t="shared" si="1"/>
        <v>2021.7132352941176</v>
      </c>
      <c r="E68" s="145">
        <v>2749.53</v>
      </c>
    </row>
    <row r="69" spans="1:5" s="137" customFormat="1" ht="30" x14ac:dyDescent="0.25">
      <c r="A69" s="138" t="s">
        <v>168</v>
      </c>
      <c r="B69" s="145">
        <v>1.31</v>
      </c>
      <c r="C69" s="145" t="s">
        <v>16</v>
      </c>
      <c r="D69" s="145">
        <f t="shared" si="1"/>
        <v>2008.0229007633588</v>
      </c>
      <c r="E69" s="145">
        <v>2630.51</v>
      </c>
    </row>
    <row r="70" spans="1:5" s="137" customFormat="1" ht="30" x14ac:dyDescent="0.25">
      <c r="A70" s="138" t="s">
        <v>302</v>
      </c>
      <c r="B70" s="145">
        <v>46</v>
      </c>
      <c r="C70" s="145" t="s">
        <v>170</v>
      </c>
      <c r="D70" s="145">
        <f t="shared" si="1"/>
        <v>42.227391304347826</v>
      </c>
      <c r="E70" s="145">
        <v>1942.46</v>
      </c>
    </row>
    <row r="71" spans="1:5" s="137" customFormat="1" x14ac:dyDescent="0.25">
      <c r="A71" s="138" t="s">
        <v>252</v>
      </c>
      <c r="B71" s="145">
        <v>4</v>
      </c>
      <c r="C71" s="145" t="s">
        <v>13</v>
      </c>
      <c r="D71" s="145">
        <f t="shared" si="1"/>
        <v>598.42499999999995</v>
      </c>
      <c r="E71" s="145">
        <v>2393.6999999999998</v>
      </c>
    </row>
    <row r="72" spans="1:5" s="137" customFormat="1" ht="30" x14ac:dyDescent="0.25">
      <c r="A72" s="138" t="s">
        <v>303</v>
      </c>
      <c r="B72" s="145">
        <v>7</v>
      </c>
      <c r="C72" s="145" t="s">
        <v>90</v>
      </c>
      <c r="D72" s="145">
        <f t="shared" si="1"/>
        <v>267.64</v>
      </c>
      <c r="E72" s="145">
        <v>1873.48</v>
      </c>
    </row>
    <row r="73" spans="1:5" s="137" customFormat="1" ht="30" x14ac:dyDescent="0.25">
      <c r="A73" s="138" t="s">
        <v>100</v>
      </c>
      <c r="B73" s="145">
        <v>90</v>
      </c>
      <c r="C73" s="145" t="s">
        <v>90</v>
      </c>
      <c r="D73" s="145">
        <f t="shared" si="1"/>
        <v>58.979555555555557</v>
      </c>
      <c r="E73" s="145">
        <v>5308.16</v>
      </c>
    </row>
    <row r="74" spans="1:5" s="137" customFormat="1" ht="30" x14ac:dyDescent="0.25">
      <c r="A74" s="138" t="s">
        <v>172</v>
      </c>
      <c r="B74" s="145" t="s">
        <v>312</v>
      </c>
      <c r="C74" s="145" t="s">
        <v>16</v>
      </c>
      <c r="D74" s="145">
        <f>E74</f>
        <v>13736.14</v>
      </c>
      <c r="E74" s="145">
        <v>13736.14</v>
      </c>
    </row>
    <row r="75" spans="1:5" s="137" customFormat="1" ht="28.5" x14ac:dyDescent="0.25">
      <c r="A75" s="148" t="s">
        <v>76</v>
      </c>
      <c r="B75" s="144"/>
      <c r="C75" s="144"/>
      <c r="D75" s="144"/>
      <c r="E75" s="144"/>
    </row>
    <row r="76" spans="1:5" s="137" customFormat="1" ht="30" x14ac:dyDescent="0.25">
      <c r="A76" s="138" t="s">
        <v>77</v>
      </c>
      <c r="B76" s="145" t="s">
        <v>267</v>
      </c>
      <c r="C76" s="145" t="s">
        <v>11</v>
      </c>
      <c r="D76" s="145">
        <f>E76</f>
        <v>6688.02</v>
      </c>
      <c r="E76" s="145">
        <v>6688.02</v>
      </c>
    </row>
    <row r="77" spans="1:5" s="137" customFormat="1" x14ac:dyDescent="0.25">
      <c r="A77" s="148" t="s">
        <v>83</v>
      </c>
      <c r="B77" s="144"/>
      <c r="C77" s="144"/>
      <c r="D77" s="145"/>
      <c r="E77" s="144"/>
    </row>
    <row r="78" spans="1:5" s="137" customFormat="1" x14ac:dyDescent="0.25">
      <c r="A78" s="138" t="s">
        <v>84</v>
      </c>
      <c r="B78" s="145" t="s">
        <v>267</v>
      </c>
      <c r="C78" s="145" t="s">
        <v>11</v>
      </c>
      <c r="D78" s="145">
        <f t="shared" ref="D78:D85" si="2">E78</f>
        <v>21600</v>
      </c>
      <c r="E78" s="145">
        <v>21600</v>
      </c>
    </row>
    <row r="79" spans="1:5" s="137" customFormat="1" ht="42.75" x14ac:dyDescent="0.25">
      <c r="A79" s="148" t="s">
        <v>304</v>
      </c>
      <c r="B79" s="144"/>
      <c r="C79" s="144"/>
      <c r="D79" s="145"/>
      <c r="E79" s="144"/>
    </row>
    <row r="80" spans="1:5" s="137" customFormat="1" ht="30" x14ac:dyDescent="0.25">
      <c r="A80" s="138" t="s">
        <v>305</v>
      </c>
      <c r="B80" s="145" t="s">
        <v>22</v>
      </c>
      <c r="C80" s="145" t="s">
        <v>11</v>
      </c>
      <c r="D80" s="145">
        <f t="shared" si="2"/>
        <v>1306.26</v>
      </c>
      <c r="E80" s="145">
        <v>1306.26</v>
      </c>
    </row>
    <row r="81" spans="1:5" s="137" customFormat="1" x14ac:dyDescent="0.25">
      <c r="A81" s="148" t="s">
        <v>306</v>
      </c>
      <c r="B81" s="144"/>
      <c r="C81" s="144"/>
      <c r="D81" s="145"/>
      <c r="E81" s="144"/>
    </row>
    <row r="82" spans="1:5" s="137" customFormat="1" x14ac:dyDescent="0.25">
      <c r="A82" s="138" t="s">
        <v>307</v>
      </c>
      <c r="B82" s="145" t="s">
        <v>312</v>
      </c>
      <c r="C82" s="145" t="s">
        <v>13</v>
      </c>
      <c r="D82" s="145">
        <f t="shared" si="2"/>
        <v>5748.24</v>
      </c>
      <c r="E82" s="145">
        <v>5748.24</v>
      </c>
    </row>
    <row r="83" spans="1:5" s="137" customFormat="1" x14ac:dyDescent="0.25">
      <c r="A83" s="138" t="s">
        <v>308</v>
      </c>
      <c r="B83" s="145" t="s">
        <v>312</v>
      </c>
      <c r="C83" s="145" t="s">
        <v>13</v>
      </c>
      <c r="D83" s="145">
        <f t="shared" si="2"/>
        <v>20853.59</v>
      </c>
      <c r="E83" s="145">
        <v>20853.59</v>
      </c>
    </row>
    <row r="84" spans="1:5" s="137" customFormat="1" x14ac:dyDescent="0.25">
      <c r="A84" s="138" t="s">
        <v>309</v>
      </c>
      <c r="B84" s="145" t="s">
        <v>312</v>
      </c>
      <c r="C84" s="145" t="s">
        <v>13</v>
      </c>
      <c r="D84" s="145">
        <f t="shared" si="2"/>
        <v>107110.7</v>
      </c>
      <c r="E84" s="145">
        <v>107110.7</v>
      </c>
    </row>
    <row r="85" spans="1:5" s="137" customFormat="1" x14ac:dyDescent="0.25">
      <c r="A85" s="138" t="s">
        <v>310</v>
      </c>
      <c r="B85" s="145" t="s">
        <v>312</v>
      </c>
      <c r="C85" s="145" t="s">
        <v>13</v>
      </c>
      <c r="D85" s="145">
        <f t="shared" si="2"/>
        <v>7034.2</v>
      </c>
      <c r="E85" s="145">
        <v>7034.2</v>
      </c>
    </row>
    <row r="86" spans="1:5" s="36" customFormat="1" ht="14.25" x14ac:dyDescent="0.25">
      <c r="A86" s="38" t="s">
        <v>10</v>
      </c>
      <c r="B86" s="140"/>
      <c r="C86" s="140"/>
      <c r="D86" s="140"/>
      <c r="E86" s="141"/>
    </row>
    <row r="87" spans="1:5" s="37" customFormat="1" x14ac:dyDescent="0.25">
      <c r="A87" s="42" t="s">
        <v>67</v>
      </c>
      <c r="B87" s="142" t="s">
        <v>21</v>
      </c>
      <c r="C87" s="142" t="s">
        <v>11</v>
      </c>
      <c r="D87" s="142">
        <f>E87</f>
        <v>50843.540000000008</v>
      </c>
      <c r="E87" s="143">
        <f>SUM(E16:E85)*10%</f>
        <v>50843.540000000008</v>
      </c>
    </row>
    <row r="88" spans="1:5" s="137" customFormat="1" x14ac:dyDescent="0.25">
      <c r="A88" s="146" t="s">
        <v>24</v>
      </c>
      <c r="B88" s="145"/>
      <c r="C88" s="145"/>
      <c r="D88" s="145"/>
      <c r="E88" s="147">
        <f>SUM(E16:E87)</f>
        <v>559278.94000000006</v>
      </c>
    </row>
    <row r="89" spans="1:5" s="137" customFormat="1" x14ac:dyDescent="0.25">
      <c r="A89" s="214"/>
      <c r="B89" s="214"/>
      <c r="C89" s="214"/>
      <c r="D89" s="214"/>
      <c r="E89" s="214"/>
    </row>
    <row r="90" spans="1:5" s="137" customFormat="1" x14ac:dyDescent="0.25">
      <c r="A90" s="214"/>
      <c r="B90" s="214"/>
      <c r="C90" s="214"/>
      <c r="D90" s="214"/>
      <c r="E90" s="214"/>
    </row>
    <row r="91" spans="1:5" s="137" customFormat="1" ht="39.75" customHeight="1" x14ac:dyDescent="0.25">
      <c r="A91" s="215" t="s">
        <v>313</v>
      </c>
      <c r="B91" s="215"/>
      <c r="C91" s="215"/>
      <c r="D91" s="215"/>
      <c r="E91" s="215"/>
    </row>
    <row r="92" spans="1:5" s="137" customFormat="1" ht="27.75" customHeight="1" x14ac:dyDescent="0.25">
      <c r="A92" s="215" t="s">
        <v>261</v>
      </c>
      <c r="B92" s="215"/>
      <c r="C92" s="215"/>
      <c r="D92" s="215"/>
      <c r="E92" s="215"/>
    </row>
    <row r="93" spans="1:5" s="137" customFormat="1" ht="24" customHeight="1" x14ac:dyDescent="0.25">
      <c r="A93" s="215" t="s">
        <v>262</v>
      </c>
      <c r="B93" s="215"/>
      <c r="C93" s="215"/>
      <c r="D93" s="215"/>
      <c r="E93" s="215"/>
    </row>
    <row r="94" spans="1:5" s="137" customFormat="1" ht="30.75" customHeight="1" x14ac:dyDescent="0.25">
      <c r="A94" s="215" t="s">
        <v>263</v>
      </c>
      <c r="B94" s="215"/>
      <c r="C94" s="215"/>
      <c r="D94" s="215"/>
      <c r="E94" s="215"/>
    </row>
    <row r="95" spans="1:5" s="137" customFormat="1" x14ac:dyDescent="0.25">
      <c r="A95" s="214"/>
      <c r="B95" s="214"/>
      <c r="C95" s="214"/>
      <c r="D95" s="214"/>
      <c r="E95" s="214"/>
    </row>
    <row r="96" spans="1:5" s="137" customFormat="1" ht="24.75" customHeight="1" x14ac:dyDescent="0.25">
      <c r="B96" s="215"/>
      <c r="C96" s="215"/>
      <c r="D96" s="215"/>
      <c r="E96" s="215"/>
    </row>
    <row r="97" spans="1:5" s="137" customFormat="1" ht="18.75" customHeight="1" x14ac:dyDescent="0.25">
      <c r="A97" s="214" t="s">
        <v>311</v>
      </c>
      <c r="B97" s="214"/>
      <c r="C97" s="214"/>
      <c r="D97" s="214"/>
      <c r="E97" s="214"/>
    </row>
    <row r="98" spans="1:5" s="137" customFormat="1" ht="15.75" customHeight="1" x14ac:dyDescent="0.25">
      <c r="A98" s="214" t="s">
        <v>314</v>
      </c>
      <c r="B98" s="214"/>
      <c r="C98" s="214"/>
      <c r="D98" s="214"/>
      <c r="E98" s="214"/>
    </row>
    <row r="99" spans="1:5" s="137" customFormat="1" ht="10.5" customHeight="1" x14ac:dyDescent="0.25">
      <c r="B99" s="214"/>
      <c r="C99" s="214"/>
      <c r="D99" s="214" t="s">
        <v>26</v>
      </c>
      <c r="E99" s="214"/>
    </row>
    <row r="100" spans="1:5" s="137" customFormat="1" x14ac:dyDescent="0.25">
      <c r="A100" s="214"/>
      <c r="B100" s="214"/>
      <c r="C100" s="214"/>
      <c r="D100" s="214"/>
      <c r="E100" s="214"/>
    </row>
    <row r="101" spans="1:5" s="137" customFormat="1" x14ac:dyDescent="0.25">
      <c r="A101" s="214" t="s">
        <v>264</v>
      </c>
      <c r="B101" s="214"/>
      <c r="C101" s="214"/>
      <c r="D101" s="214"/>
      <c r="E101" s="214"/>
    </row>
    <row r="102" spans="1:5" s="137" customFormat="1" ht="10.5" customHeight="1" x14ac:dyDescent="0.25">
      <c r="B102" s="214"/>
      <c r="C102" s="214"/>
      <c r="D102" s="214" t="s">
        <v>26</v>
      </c>
      <c r="E102" s="214"/>
    </row>
    <row r="103" spans="1:5" s="137" customFormat="1" ht="11.25" customHeight="1" x14ac:dyDescent="0.25">
      <c r="A103" s="214"/>
      <c r="B103" s="214"/>
      <c r="C103" s="214"/>
      <c r="D103" s="214"/>
      <c r="E103" s="21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96:E96"/>
    <mergeCell ref="A89:E89"/>
    <mergeCell ref="A90:E90"/>
    <mergeCell ref="A10:E10"/>
    <mergeCell ref="A11:E11"/>
    <mergeCell ref="A12:E12"/>
    <mergeCell ref="A13:E13"/>
    <mergeCell ref="A14:E14"/>
    <mergeCell ref="A91:E91"/>
    <mergeCell ref="A92:E92"/>
    <mergeCell ref="A93:E93"/>
    <mergeCell ref="A94:E94"/>
    <mergeCell ref="A95:E95"/>
    <mergeCell ref="B102:C102"/>
    <mergeCell ref="D102:E102"/>
    <mergeCell ref="A103:E103"/>
    <mergeCell ref="A97:E97"/>
    <mergeCell ref="A98:E98"/>
    <mergeCell ref="B99:C99"/>
    <mergeCell ref="D99:E99"/>
    <mergeCell ref="A100:E100"/>
    <mergeCell ref="A101:E10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6" workbookViewId="0">
      <selection activeCell="A28" sqref="A28:XFD28"/>
    </sheetView>
  </sheetViews>
  <sheetFormatPr defaultRowHeight="15" x14ac:dyDescent="0.25"/>
  <cols>
    <col min="1" max="1" width="12.5703125" style="87" customWidth="1"/>
    <col min="2" max="2" width="14.5703125" style="87" customWidth="1"/>
    <col min="3" max="3" width="19.5703125" style="87" customWidth="1"/>
    <col min="4" max="4" width="14.42578125" style="87" customWidth="1"/>
    <col min="5" max="5" width="18.28515625" style="87" customWidth="1"/>
    <col min="6" max="6" width="16.28515625" style="87" customWidth="1"/>
    <col min="7" max="16384" width="9.140625" style="87"/>
  </cols>
  <sheetData>
    <row r="1" spans="1:19" s="58" customFormat="1" ht="35.25" customHeight="1" x14ac:dyDescent="0.3">
      <c r="A1" s="193" t="s">
        <v>315</v>
      </c>
      <c r="B1" s="193"/>
      <c r="C1" s="193"/>
      <c r="D1" s="193"/>
      <c r="E1" s="193"/>
      <c r="F1" s="193"/>
    </row>
    <row r="2" spans="1:19" s="58" customFormat="1" x14ac:dyDescent="0.25">
      <c r="A2" s="59"/>
      <c r="B2" s="59"/>
      <c r="C2" s="59"/>
      <c r="D2" s="59"/>
      <c r="E2" s="59"/>
      <c r="F2" s="59"/>
    </row>
    <row r="3" spans="1:19" s="58" customFormat="1" ht="19.5" customHeight="1" x14ac:dyDescent="0.25">
      <c r="A3" s="60" t="s">
        <v>316</v>
      </c>
      <c r="B3" s="60"/>
      <c r="C3" s="60"/>
      <c r="D3" s="60"/>
      <c r="E3" s="60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s="58" customFormat="1" ht="19.5" customHeight="1" x14ac:dyDescent="0.25">
      <c r="A4" s="60"/>
      <c r="B4" s="60"/>
      <c r="C4" s="60"/>
      <c r="D4" s="60"/>
      <c r="E4" s="60"/>
      <c r="F4" s="61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s="58" customFormat="1" ht="36.75" customHeight="1" x14ac:dyDescent="0.25">
      <c r="A5" s="194" t="s">
        <v>119</v>
      </c>
      <c r="B5" s="194"/>
      <c r="C5" s="194"/>
      <c r="D5" s="194"/>
      <c r="E5" s="194"/>
      <c r="F5" s="194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s="72" customFormat="1" ht="27.75" customHeight="1" x14ac:dyDescent="0.25">
      <c r="A6" s="115" t="s">
        <v>120</v>
      </c>
      <c r="B6" s="115">
        <v>4</v>
      </c>
      <c r="C6" s="115" t="s">
        <v>121</v>
      </c>
      <c r="D6" s="116">
        <v>1546.4</v>
      </c>
      <c r="E6" s="115" t="s">
        <v>122</v>
      </c>
      <c r="F6" s="116">
        <v>1293</v>
      </c>
      <c r="G6" s="63"/>
      <c r="H6" s="65"/>
      <c r="I6" s="66"/>
      <c r="J6" s="67"/>
      <c r="K6" s="150"/>
      <c r="L6" s="69"/>
      <c r="M6" s="69"/>
      <c r="N6" s="69"/>
      <c r="O6" s="69"/>
      <c r="P6" s="70"/>
      <c r="Q6" s="195"/>
      <c r="R6" s="196"/>
      <c r="S6" s="71"/>
    </row>
    <row r="7" spans="1:19" s="74" customFormat="1" ht="32.25" customHeight="1" x14ac:dyDescent="0.25">
      <c r="A7" s="115" t="s">
        <v>123</v>
      </c>
      <c r="B7" s="115">
        <v>3</v>
      </c>
      <c r="C7" s="115" t="s">
        <v>124</v>
      </c>
      <c r="D7" s="116">
        <v>872.6</v>
      </c>
      <c r="E7" s="115" t="s">
        <v>125</v>
      </c>
      <c r="F7" s="116">
        <v>834.2</v>
      </c>
      <c r="G7" s="63"/>
      <c r="H7" s="65"/>
      <c r="I7" s="66"/>
      <c r="J7" s="67"/>
      <c r="K7" s="150"/>
      <c r="L7" s="69"/>
      <c r="M7" s="69"/>
      <c r="N7" s="69"/>
      <c r="O7" s="69"/>
      <c r="P7" s="70"/>
      <c r="Q7" s="195"/>
      <c r="R7" s="197"/>
      <c r="S7" s="73"/>
    </row>
    <row r="8" spans="1:19" s="74" customFormat="1" ht="45.75" customHeight="1" x14ac:dyDescent="0.25">
      <c r="A8" s="115" t="s">
        <v>126</v>
      </c>
      <c r="B8" s="115">
        <v>32</v>
      </c>
      <c r="C8" s="115" t="s">
        <v>127</v>
      </c>
      <c r="D8" s="116">
        <v>221</v>
      </c>
      <c r="E8" s="115" t="s">
        <v>128</v>
      </c>
      <c r="F8" s="116">
        <v>255.3</v>
      </c>
      <c r="G8" s="63"/>
      <c r="H8" s="65"/>
      <c r="I8" s="66"/>
      <c r="J8" s="67"/>
      <c r="K8" s="150"/>
      <c r="L8" s="69"/>
      <c r="M8" s="69"/>
      <c r="N8" s="69"/>
      <c r="O8" s="69"/>
      <c r="P8" s="70"/>
      <c r="Q8" s="195"/>
      <c r="R8" s="196"/>
      <c r="S8" s="73"/>
    </row>
    <row r="9" spans="1:19" s="74" customFormat="1" ht="33.75" customHeight="1" x14ac:dyDescent="0.25">
      <c r="A9" s="64"/>
      <c r="B9" s="67"/>
      <c r="C9" s="64"/>
      <c r="D9" s="75"/>
      <c r="E9" s="67"/>
      <c r="F9" s="76"/>
      <c r="G9" s="63"/>
      <c r="H9" s="65"/>
      <c r="I9" s="66"/>
      <c r="J9" s="67"/>
      <c r="K9" s="150"/>
      <c r="L9" s="69"/>
      <c r="M9" s="69"/>
      <c r="N9" s="69"/>
      <c r="O9" s="69"/>
      <c r="P9" s="63"/>
      <c r="Q9" s="150"/>
      <c r="R9" s="151"/>
      <c r="S9" s="63"/>
    </row>
    <row r="10" spans="1:19" s="80" customFormat="1" ht="15" customHeight="1" thickBot="1" x14ac:dyDescent="0.3">
      <c r="A10" s="78"/>
      <c r="B10" s="78"/>
      <c r="C10" s="78"/>
      <c r="D10" s="78"/>
      <c r="E10" s="78"/>
      <c r="F10" s="14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0" customFormat="1" ht="30" customHeight="1" x14ac:dyDescent="0.25">
      <c r="A11" s="190" t="s">
        <v>129</v>
      </c>
      <c r="B11" s="191"/>
      <c r="C11" s="191"/>
      <c r="D11" s="191"/>
      <c r="E11" s="192"/>
      <c r="F11" s="81" t="s">
        <v>130</v>
      </c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</row>
    <row r="12" spans="1:19" s="106" customFormat="1" ht="30" customHeight="1" x14ac:dyDescent="0.25">
      <c r="A12" s="198" t="s">
        <v>132</v>
      </c>
      <c r="B12" s="199"/>
      <c r="C12" s="199"/>
      <c r="D12" s="199"/>
      <c r="E12" s="200"/>
      <c r="F12" s="104">
        <v>-95339.682999999961</v>
      </c>
      <c r="G12" s="175"/>
    </row>
    <row r="13" spans="1:19" s="106" customFormat="1" ht="30" customHeight="1" x14ac:dyDescent="0.25">
      <c r="A13" s="198" t="s">
        <v>133</v>
      </c>
      <c r="B13" s="199"/>
      <c r="C13" s="199"/>
      <c r="D13" s="199"/>
      <c r="E13" s="200"/>
      <c r="F13" s="104">
        <v>147517.25000000006</v>
      </c>
    </row>
    <row r="14" spans="1:19" s="106" customFormat="1" ht="30" customHeight="1" x14ac:dyDescent="0.25">
      <c r="A14" s="198" t="s">
        <v>134</v>
      </c>
      <c r="B14" s="199"/>
      <c r="C14" s="199"/>
      <c r="D14" s="199"/>
      <c r="E14" s="200"/>
      <c r="F14" s="107">
        <f>SUM(F15:F17)</f>
        <v>479682.01</v>
      </c>
    </row>
    <row r="15" spans="1:19" s="80" customFormat="1" ht="28.5" customHeight="1" x14ac:dyDescent="0.25">
      <c r="A15" s="204" t="s">
        <v>135</v>
      </c>
      <c r="B15" s="205"/>
      <c r="C15" s="205"/>
      <c r="D15" s="205"/>
      <c r="E15" s="206"/>
      <c r="F15" s="83">
        <v>304800.45</v>
      </c>
    </row>
    <row r="16" spans="1:19" s="80" customFormat="1" ht="24.75" customHeight="1" x14ac:dyDescent="0.25">
      <c r="A16" s="204" t="s">
        <v>136</v>
      </c>
      <c r="B16" s="205"/>
      <c r="C16" s="205"/>
      <c r="D16" s="205"/>
      <c r="E16" s="206"/>
      <c r="F16" s="83">
        <v>172181.56</v>
      </c>
    </row>
    <row r="17" spans="1:19" s="80" customFormat="1" ht="24" customHeight="1" x14ac:dyDescent="0.25">
      <c r="A17" s="204" t="s">
        <v>137</v>
      </c>
      <c r="B17" s="205"/>
      <c r="C17" s="205"/>
      <c r="D17" s="205"/>
      <c r="E17" s="206"/>
      <c r="F17" s="83">
        <v>2700</v>
      </c>
    </row>
    <row r="18" spans="1:19" s="106" customFormat="1" ht="30" customHeight="1" x14ac:dyDescent="0.25">
      <c r="A18" s="198" t="s">
        <v>138</v>
      </c>
      <c r="B18" s="199"/>
      <c r="C18" s="199"/>
      <c r="D18" s="199"/>
      <c r="E18" s="200"/>
      <c r="F18" s="107">
        <f>SUM(F19:F21)</f>
        <v>480677.43999999994</v>
      </c>
    </row>
    <row r="19" spans="1:19" s="80" customFormat="1" ht="30" customHeight="1" x14ac:dyDescent="0.25">
      <c r="A19" s="204" t="s">
        <v>135</v>
      </c>
      <c r="B19" s="205"/>
      <c r="C19" s="205"/>
      <c r="D19" s="205"/>
      <c r="E19" s="206"/>
      <c r="F19" s="83">
        <v>328139.65999999997</v>
      </c>
    </row>
    <row r="20" spans="1:19" s="80" customFormat="1" ht="30" customHeight="1" x14ac:dyDescent="0.25">
      <c r="A20" s="204" t="s">
        <v>136</v>
      </c>
      <c r="B20" s="205"/>
      <c r="C20" s="205"/>
      <c r="D20" s="205"/>
      <c r="E20" s="206"/>
      <c r="F20" s="83">
        <v>149837.78</v>
      </c>
    </row>
    <row r="21" spans="1:19" s="84" customFormat="1" ht="24" customHeight="1" x14ac:dyDescent="0.2">
      <c r="A21" s="204" t="s">
        <v>137</v>
      </c>
      <c r="B21" s="205"/>
      <c r="C21" s="205"/>
      <c r="D21" s="205"/>
      <c r="E21" s="206"/>
      <c r="F21" s="83">
        <v>2700</v>
      </c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</row>
    <row r="22" spans="1:19" s="108" customFormat="1" ht="30" customHeight="1" x14ac:dyDescent="0.25">
      <c r="A22" s="198" t="s">
        <v>139</v>
      </c>
      <c r="B22" s="199"/>
      <c r="C22" s="199"/>
      <c r="D22" s="199"/>
      <c r="E22" s="200"/>
      <c r="F22" s="107">
        <f>F12+F18</f>
        <v>385337.75699999998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</row>
    <row r="23" spans="1:19" s="108" customFormat="1" ht="30" customHeight="1" x14ac:dyDescent="0.25">
      <c r="A23" s="198" t="s">
        <v>140</v>
      </c>
      <c r="B23" s="199"/>
      <c r="C23" s="199"/>
      <c r="D23" s="199"/>
      <c r="E23" s="200"/>
      <c r="F23" s="107">
        <f>акт21!E76</f>
        <v>403329.64099999995</v>
      </c>
      <c r="G23" s="17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</row>
    <row r="24" spans="1:19" s="108" customFormat="1" ht="30" customHeight="1" x14ac:dyDescent="0.25">
      <c r="A24" s="198" t="s">
        <v>275</v>
      </c>
      <c r="B24" s="199"/>
      <c r="C24" s="199"/>
      <c r="D24" s="199"/>
      <c r="E24" s="200"/>
      <c r="F24" s="107">
        <f>F22-F23</f>
        <v>-17991.883999999962</v>
      </c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</row>
    <row r="25" spans="1:19" s="108" customFormat="1" ht="30" customHeight="1" x14ac:dyDescent="0.25">
      <c r="A25" s="198" t="s">
        <v>142</v>
      </c>
      <c r="B25" s="199"/>
      <c r="C25" s="199"/>
      <c r="D25" s="199"/>
      <c r="E25" s="200"/>
      <c r="F25" s="104">
        <f>F13+F14-F18</f>
        <v>146521.82000000007</v>
      </c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64.5" customHeight="1" x14ac:dyDescent="0.2">
      <c r="A27" s="207" t="s">
        <v>143</v>
      </c>
      <c r="B27" s="207"/>
      <c r="C27" s="207"/>
      <c r="D27" s="207"/>
    </row>
    <row r="28" spans="1:19" s="58" customFormat="1" ht="21.75" hidden="1" customHeight="1" x14ac:dyDescent="0.25">
      <c r="A28" s="208" t="s">
        <v>337</v>
      </c>
      <c r="B28" s="208"/>
      <c r="C28" s="208"/>
      <c r="D28" s="208"/>
    </row>
    <row r="29" spans="1:19" s="58" customFormat="1" ht="22.5" customHeight="1" x14ac:dyDescent="0.25">
      <c r="A29" s="207" t="s">
        <v>42</v>
      </c>
      <c r="B29" s="207"/>
      <c r="C29" s="207"/>
      <c r="D29" s="207"/>
    </row>
    <row r="30" spans="1:19" s="58" customFormat="1" ht="22.5" customHeight="1" x14ac:dyDescent="0.25">
      <c r="A30" s="207" t="s">
        <v>43</v>
      </c>
      <c r="B30" s="207"/>
      <c r="C30" s="207"/>
      <c r="D30" s="5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57" workbookViewId="0">
      <selection activeCell="A77" sqref="A77:E77"/>
    </sheetView>
  </sheetViews>
  <sheetFormatPr defaultColWidth="8.140625" defaultRowHeight="15" x14ac:dyDescent="0.25"/>
  <cols>
    <col min="1" max="1" width="63.85546875" style="152" customWidth="1"/>
    <col min="2" max="2" width="17.140625" style="152" customWidth="1"/>
    <col min="3" max="3" width="14.85546875" style="152" customWidth="1"/>
    <col min="4" max="4" width="17.5703125" style="152" customWidth="1"/>
    <col min="5" max="5" width="15.85546875" style="152" customWidth="1"/>
    <col min="6" max="6" width="9.42578125" style="152" bestFit="1" customWidth="1"/>
    <col min="7" max="255" width="8.140625" style="152"/>
    <col min="256" max="256" width="8.7109375" style="152" customWidth="1"/>
    <col min="257" max="257" width="31.5703125" style="152" customWidth="1"/>
    <col min="258" max="258" width="13.85546875" style="152" customWidth="1"/>
    <col min="259" max="259" width="19.140625" style="152" customWidth="1"/>
    <col min="260" max="260" width="17.5703125" style="152" customWidth="1"/>
    <col min="261" max="261" width="14.7109375" style="152" customWidth="1"/>
    <col min="262" max="511" width="8.140625" style="152"/>
    <col min="512" max="512" width="8.7109375" style="152" customWidth="1"/>
    <col min="513" max="513" width="31.5703125" style="152" customWidth="1"/>
    <col min="514" max="514" width="13.85546875" style="152" customWidth="1"/>
    <col min="515" max="515" width="19.140625" style="152" customWidth="1"/>
    <col min="516" max="516" width="17.5703125" style="152" customWidth="1"/>
    <col min="517" max="517" width="14.7109375" style="152" customWidth="1"/>
    <col min="518" max="767" width="8.140625" style="152"/>
    <col min="768" max="768" width="8.7109375" style="152" customWidth="1"/>
    <col min="769" max="769" width="31.5703125" style="152" customWidth="1"/>
    <col min="770" max="770" width="13.85546875" style="152" customWidth="1"/>
    <col min="771" max="771" width="19.140625" style="152" customWidth="1"/>
    <col min="772" max="772" width="17.5703125" style="152" customWidth="1"/>
    <col min="773" max="773" width="14.7109375" style="152" customWidth="1"/>
    <col min="774" max="1023" width="8.140625" style="152"/>
    <col min="1024" max="1024" width="8.7109375" style="152" customWidth="1"/>
    <col min="1025" max="1025" width="31.5703125" style="152" customWidth="1"/>
    <col min="1026" max="1026" width="13.85546875" style="152" customWidth="1"/>
    <col min="1027" max="1027" width="19.140625" style="152" customWidth="1"/>
    <col min="1028" max="1028" width="17.5703125" style="152" customWidth="1"/>
    <col min="1029" max="1029" width="14.7109375" style="152" customWidth="1"/>
    <col min="1030" max="1279" width="8.140625" style="152"/>
    <col min="1280" max="1280" width="8.7109375" style="152" customWidth="1"/>
    <col min="1281" max="1281" width="31.5703125" style="152" customWidth="1"/>
    <col min="1282" max="1282" width="13.85546875" style="152" customWidth="1"/>
    <col min="1283" max="1283" width="19.140625" style="152" customWidth="1"/>
    <col min="1284" max="1284" width="17.5703125" style="152" customWidth="1"/>
    <col min="1285" max="1285" width="14.7109375" style="152" customWidth="1"/>
    <col min="1286" max="1535" width="8.140625" style="152"/>
    <col min="1536" max="1536" width="8.7109375" style="152" customWidth="1"/>
    <col min="1537" max="1537" width="31.5703125" style="152" customWidth="1"/>
    <col min="1538" max="1538" width="13.85546875" style="152" customWidth="1"/>
    <col min="1539" max="1539" width="19.140625" style="152" customWidth="1"/>
    <col min="1540" max="1540" width="17.5703125" style="152" customWidth="1"/>
    <col min="1541" max="1541" width="14.7109375" style="152" customWidth="1"/>
    <col min="1542" max="1791" width="8.140625" style="152"/>
    <col min="1792" max="1792" width="8.7109375" style="152" customWidth="1"/>
    <col min="1793" max="1793" width="31.5703125" style="152" customWidth="1"/>
    <col min="1794" max="1794" width="13.85546875" style="152" customWidth="1"/>
    <col min="1795" max="1795" width="19.140625" style="152" customWidth="1"/>
    <col min="1796" max="1796" width="17.5703125" style="152" customWidth="1"/>
    <col min="1797" max="1797" width="14.7109375" style="152" customWidth="1"/>
    <col min="1798" max="2047" width="8.140625" style="152"/>
    <col min="2048" max="2048" width="8.7109375" style="152" customWidth="1"/>
    <col min="2049" max="2049" width="31.5703125" style="152" customWidth="1"/>
    <col min="2050" max="2050" width="13.85546875" style="152" customWidth="1"/>
    <col min="2051" max="2051" width="19.140625" style="152" customWidth="1"/>
    <col min="2052" max="2052" width="17.5703125" style="152" customWidth="1"/>
    <col min="2053" max="2053" width="14.7109375" style="152" customWidth="1"/>
    <col min="2054" max="2303" width="8.140625" style="152"/>
    <col min="2304" max="2304" width="8.7109375" style="152" customWidth="1"/>
    <col min="2305" max="2305" width="31.5703125" style="152" customWidth="1"/>
    <col min="2306" max="2306" width="13.85546875" style="152" customWidth="1"/>
    <col min="2307" max="2307" width="19.140625" style="152" customWidth="1"/>
    <col min="2308" max="2308" width="17.5703125" style="152" customWidth="1"/>
    <col min="2309" max="2309" width="14.7109375" style="152" customWidth="1"/>
    <col min="2310" max="2559" width="8.140625" style="152"/>
    <col min="2560" max="2560" width="8.7109375" style="152" customWidth="1"/>
    <col min="2561" max="2561" width="31.5703125" style="152" customWidth="1"/>
    <col min="2562" max="2562" width="13.85546875" style="152" customWidth="1"/>
    <col min="2563" max="2563" width="19.140625" style="152" customWidth="1"/>
    <col min="2564" max="2564" width="17.5703125" style="152" customWidth="1"/>
    <col min="2565" max="2565" width="14.7109375" style="152" customWidth="1"/>
    <col min="2566" max="2815" width="8.140625" style="152"/>
    <col min="2816" max="2816" width="8.7109375" style="152" customWidth="1"/>
    <col min="2817" max="2817" width="31.5703125" style="152" customWidth="1"/>
    <col min="2818" max="2818" width="13.85546875" style="152" customWidth="1"/>
    <col min="2819" max="2819" width="19.140625" style="152" customWidth="1"/>
    <col min="2820" max="2820" width="17.5703125" style="152" customWidth="1"/>
    <col min="2821" max="2821" width="14.7109375" style="152" customWidth="1"/>
    <col min="2822" max="3071" width="8.140625" style="152"/>
    <col min="3072" max="3072" width="8.7109375" style="152" customWidth="1"/>
    <col min="3073" max="3073" width="31.5703125" style="152" customWidth="1"/>
    <col min="3074" max="3074" width="13.85546875" style="152" customWidth="1"/>
    <col min="3075" max="3075" width="19.140625" style="152" customWidth="1"/>
    <col min="3076" max="3076" width="17.5703125" style="152" customWidth="1"/>
    <col min="3077" max="3077" width="14.7109375" style="152" customWidth="1"/>
    <col min="3078" max="3327" width="8.140625" style="152"/>
    <col min="3328" max="3328" width="8.7109375" style="152" customWidth="1"/>
    <col min="3329" max="3329" width="31.5703125" style="152" customWidth="1"/>
    <col min="3330" max="3330" width="13.85546875" style="152" customWidth="1"/>
    <col min="3331" max="3331" width="19.140625" style="152" customWidth="1"/>
    <col min="3332" max="3332" width="17.5703125" style="152" customWidth="1"/>
    <col min="3333" max="3333" width="14.7109375" style="152" customWidth="1"/>
    <col min="3334" max="3583" width="8.140625" style="152"/>
    <col min="3584" max="3584" width="8.7109375" style="152" customWidth="1"/>
    <col min="3585" max="3585" width="31.5703125" style="152" customWidth="1"/>
    <col min="3586" max="3586" width="13.85546875" style="152" customWidth="1"/>
    <col min="3587" max="3587" width="19.140625" style="152" customWidth="1"/>
    <col min="3588" max="3588" width="17.5703125" style="152" customWidth="1"/>
    <col min="3589" max="3589" width="14.7109375" style="152" customWidth="1"/>
    <col min="3590" max="3839" width="8.140625" style="152"/>
    <col min="3840" max="3840" width="8.7109375" style="152" customWidth="1"/>
    <col min="3841" max="3841" width="31.5703125" style="152" customWidth="1"/>
    <col min="3842" max="3842" width="13.85546875" style="152" customWidth="1"/>
    <col min="3843" max="3843" width="19.140625" style="152" customWidth="1"/>
    <col min="3844" max="3844" width="17.5703125" style="152" customWidth="1"/>
    <col min="3845" max="3845" width="14.7109375" style="152" customWidth="1"/>
    <col min="3846" max="4095" width="8.140625" style="152"/>
    <col min="4096" max="4096" width="8.7109375" style="152" customWidth="1"/>
    <col min="4097" max="4097" width="31.5703125" style="152" customWidth="1"/>
    <col min="4098" max="4098" width="13.85546875" style="152" customWidth="1"/>
    <col min="4099" max="4099" width="19.140625" style="152" customWidth="1"/>
    <col min="4100" max="4100" width="17.5703125" style="152" customWidth="1"/>
    <col min="4101" max="4101" width="14.7109375" style="152" customWidth="1"/>
    <col min="4102" max="4351" width="8.140625" style="152"/>
    <col min="4352" max="4352" width="8.7109375" style="152" customWidth="1"/>
    <col min="4353" max="4353" width="31.5703125" style="152" customWidth="1"/>
    <col min="4354" max="4354" width="13.85546875" style="152" customWidth="1"/>
    <col min="4355" max="4355" width="19.140625" style="152" customWidth="1"/>
    <col min="4356" max="4356" width="17.5703125" style="152" customWidth="1"/>
    <col min="4357" max="4357" width="14.7109375" style="152" customWidth="1"/>
    <col min="4358" max="4607" width="8.140625" style="152"/>
    <col min="4608" max="4608" width="8.7109375" style="152" customWidth="1"/>
    <col min="4609" max="4609" width="31.5703125" style="152" customWidth="1"/>
    <col min="4610" max="4610" width="13.85546875" style="152" customWidth="1"/>
    <col min="4611" max="4611" width="19.140625" style="152" customWidth="1"/>
    <col min="4612" max="4612" width="17.5703125" style="152" customWidth="1"/>
    <col min="4613" max="4613" width="14.7109375" style="152" customWidth="1"/>
    <col min="4614" max="4863" width="8.140625" style="152"/>
    <col min="4864" max="4864" width="8.7109375" style="152" customWidth="1"/>
    <col min="4865" max="4865" width="31.5703125" style="152" customWidth="1"/>
    <col min="4866" max="4866" width="13.85546875" style="152" customWidth="1"/>
    <col min="4867" max="4867" width="19.140625" style="152" customWidth="1"/>
    <col min="4868" max="4868" width="17.5703125" style="152" customWidth="1"/>
    <col min="4869" max="4869" width="14.7109375" style="152" customWidth="1"/>
    <col min="4870" max="5119" width="8.140625" style="152"/>
    <col min="5120" max="5120" width="8.7109375" style="152" customWidth="1"/>
    <col min="5121" max="5121" width="31.5703125" style="152" customWidth="1"/>
    <col min="5122" max="5122" width="13.85546875" style="152" customWidth="1"/>
    <col min="5123" max="5123" width="19.140625" style="152" customWidth="1"/>
    <col min="5124" max="5124" width="17.5703125" style="152" customWidth="1"/>
    <col min="5125" max="5125" width="14.7109375" style="152" customWidth="1"/>
    <col min="5126" max="5375" width="8.140625" style="152"/>
    <col min="5376" max="5376" width="8.7109375" style="152" customWidth="1"/>
    <col min="5377" max="5377" width="31.5703125" style="152" customWidth="1"/>
    <col min="5378" max="5378" width="13.85546875" style="152" customWidth="1"/>
    <col min="5379" max="5379" width="19.140625" style="152" customWidth="1"/>
    <col min="5380" max="5380" width="17.5703125" style="152" customWidth="1"/>
    <col min="5381" max="5381" width="14.7109375" style="152" customWidth="1"/>
    <col min="5382" max="5631" width="8.140625" style="152"/>
    <col min="5632" max="5632" width="8.7109375" style="152" customWidth="1"/>
    <col min="5633" max="5633" width="31.5703125" style="152" customWidth="1"/>
    <col min="5634" max="5634" width="13.85546875" style="152" customWidth="1"/>
    <col min="5635" max="5635" width="19.140625" style="152" customWidth="1"/>
    <col min="5636" max="5636" width="17.5703125" style="152" customWidth="1"/>
    <col min="5637" max="5637" width="14.7109375" style="152" customWidth="1"/>
    <col min="5638" max="5887" width="8.140625" style="152"/>
    <col min="5888" max="5888" width="8.7109375" style="152" customWidth="1"/>
    <col min="5889" max="5889" width="31.5703125" style="152" customWidth="1"/>
    <col min="5890" max="5890" width="13.85546875" style="152" customWidth="1"/>
    <col min="5891" max="5891" width="19.140625" style="152" customWidth="1"/>
    <col min="5892" max="5892" width="17.5703125" style="152" customWidth="1"/>
    <col min="5893" max="5893" width="14.7109375" style="152" customWidth="1"/>
    <col min="5894" max="6143" width="8.140625" style="152"/>
    <col min="6144" max="6144" width="8.7109375" style="152" customWidth="1"/>
    <col min="6145" max="6145" width="31.5703125" style="152" customWidth="1"/>
    <col min="6146" max="6146" width="13.85546875" style="152" customWidth="1"/>
    <col min="6147" max="6147" width="19.140625" style="152" customWidth="1"/>
    <col min="6148" max="6148" width="17.5703125" style="152" customWidth="1"/>
    <col min="6149" max="6149" width="14.7109375" style="152" customWidth="1"/>
    <col min="6150" max="6399" width="8.140625" style="152"/>
    <col min="6400" max="6400" width="8.7109375" style="152" customWidth="1"/>
    <col min="6401" max="6401" width="31.5703125" style="152" customWidth="1"/>
    <col min="6402" max="6402" width="13.85546875" style="152" customWidth="1"/>
    <col min="6403" max="6403" width="19.140625" style="152" customWidth="1"/>
    <col min="6404" max="6404" width="17.5703125" style="152" customWidth="1"/>
    <col min="6405" max="6405" width="14.7109375" style="152" customWidth="1"/>
    <col min="6406" max="6655" width="8.140625" style="152"/>
    <col min="6656" max="6656" width="8.7109375" style="152" customWidth="1"/>
    <col min="6657" max="6657" width="31.5703125" style="152" customWidth="1"/>
    <col min="6658" max="6658" width="13.85546875" style="152" customWidth="1"/>
    <col min="6659" max="6659" width="19.140625" style="152" customWidth="1"/>
    <col min="6660" max="6660" width="17.5703125" style="152" customWidth="1"/>
    <col min="6661" max="6661" width="14.7109375" style="152" customWidth="1"/>
    <col min="6662" max="6911" width="8.140625" style="152"/>
    <col min="6912" max="6912" width="8.7109375" style="152" customWidth="1"/>
    <col min="6913" max="6913" width="31.5703125" style="152" customWidth="1"/>
    <col min="6914" max="6914" width="13.85546875" style="152" customWidth="1"/>
    <col min="6915" max="6915" width="19.140625" style="152" customWidth="1"/>
    <col min="6916" max="6916" width="17.5703125" style="152" customWidth="1"/>
    <col min="6917" max="6917" width="14.7109375" style="152" customWidth="1"/>
    <col min="6918" max="7167" width="8.140625" style="152"/>
    <col min="7168" max="7168" width="8.7109375" style="152" customWidth="1"/>
    <col min="7169" max="7169" width="31.5703125" style="152" customWidth="1"/>
    <col min="7170" max="7170" width="13.85546875" style="152" customWidth="1"/>
    <col min="7171" max="7171" width="19.140625" style="152" customWidth="1"/>
    <col min="7172" max="7172" width="17.5703125" style="152" customWidth="1"/>
    <col min="7173" max="7173" width="14.7109375" style="152" customWidth="1"/>
    <col min="7174" max="7423" width="8.140625" style="152"/>
    <col min="7424" max="7424" width="8.7109375" style="152" customWidth="1"/>
    <col min="7425" max="7425" width="31.5703125" style="152" customWidth="1"/>
    <col min="7426" max="7426" width="13.85546875" style="152" customWidth="1"/>
    <col min="7427" max="7427" width="19.140625" style="152" customWidth="1"/>
    <col min="7428" max="7428" width="17.5703125" style="152" customWidth="1"/>
    <col min="7429" max="7429" width="14.7109375" style="152" customWidth="1"/>
    <col min="7430" max="7679" width="8.140625" style="152"/>
    <col min="7680" max="7680" width="8.7109375" style="152" customWidth="1"/>
    <col min="7681" max="7681" width="31.5703125" style="152" customWidth="1"/>
    <col min="7682" max="7682" width="13.85546875" style="152" customWidth="1"/>
    <col min="7683" max="7683" width="19.140625" style="152" customWidth="1"/>
    <col min="7684" max="7684" width="17.5703125" style="152" customWidth="1"/>
    <col min="7685" max="7685" width="14.7109375" style="152" customWidth="1"/>
    <col min="7686" max="7935" width="8.140625" style="152"/>
    <col min="7936" max="7936" width="8.7109375" style="152" customWidth="1"/>
    <col min="7937" max="7937" width="31.5703125" style="152" customWidth="1"/>
    <col min="7938" max="7938" width="13.85546875" style="152" customWidth="1"/>
    <col min="7939" max="7939" width="19.140625" style="152" customWidth="1"/>
    <col min="7940" max="7940" width="17.5703125" style="152" customWidth="1"/>
    <col min="7941" max="7941" width="14.7109375" style="152" customWidth="1"/>
    <col min="7942" max="8191" width="8.140625" style="152"/>
    <col min="8192" max="8192" width="8.7109375" style="152" customWidth="1"/>
    <col min="8193" max="8193" width="31.5703125" style="152" customWidth="1"/>
    <col min="8194" max="8194" width="13.85546875" style="152" customWidth="1"/>
    <col min="8195" max="8195" width="19.140625" style="152" customWidth="1"/>
    <col min="8196" max="8196" width="17.5703125" style="152" customWidth="1"/>
    <col min="8197" max="8197" width="14.7109375" style="152" customWidth="1"/>
    <col min="8198" max="8447" width="8.140625" style="152"/>
    <col min="8448" max="8448" width="8.7109375" style="152" customWidth="1"/>
    <col min="8449" max="8449" width="31.5703125" style="152" customWidth="1"/>
    <col min="8450" max="8450" width="13.85546875" style="152" customWidth="1"/>
    <col min="8451" max="8451" width="19.140625" style="152" customWidth="1"/>
    <col min="8452" max="8452" width="17.5703125" style="152" customWidth="1"/>
    <col min="8453" max="8453" width="14.7109375" style="152" customWidth="1"/>
    <col min="8454" max="8703" width="8.140625" style="152"/>
    <col min="8704" max="8704" width="8.7109375" style="152" customWidth="1"/>
    <col min="8705" max="8705" width="31.5703125" style="152" customWidth="1"/>
    <col min="8706" max="8706" width="13.85546875" style="152" customWidth="1"/>
    <col min="8707" max="8707" width="19.140625" style="152" customWidth="1"/>
    <col min="8708" max="8708" width="17.5703125" style="152" customWidth="1"/>
    <col min="8709" max="8709" width="14.7109375" style="152" customWidth="1"/>
    <col min="8710" max="8959" width="8.140625" style="152"/>
    <col min="8960" max="8960" width="8.7109375" style="152" customWidth="1"/>
    <col min="8961" max="8961" width="31.5703125" style="152" customWidth="1"/>
    <col min="8962" max="8962" width="13.85546875" style="152" customWidth="1"/>
    <col min="8963" max="8963" width="19.140625" style="152" customWidth="1"/>
    <col min="8964" max="8964" width="17.5703125" style="152" customWidth="1"/>
    <col min="8965" max="8965" width="14.7109375" style="152" customWidth="1"/>
    <col min="8966" max="9215" width="8.140625" style="152"/>
    <col min="9216" max="9216" width="8.7109375" style="152" customWidth="1"/>
    <col min="9217" max="9217" width="31.5703125" style="152" customWidth="1"/>
    <col min="9218" max="9218" width="13.85546875" style="152" customWidth="1"/>
    <col min="9219" max="9219" width="19.140625" style="152" customWidth="1"/>
    <col min="9220" max="9220" width="17.5703125" style="152" customWidth="1"/>
    <col min="9221" max="9221" width="14.7109375" style="152" customWidth="1"/>
    <col min="9222" max="9471" width="8.140625" style="152"/>
    <col min="9472" max="9472" width="8.7109375" style="152" customWidth="1"/>
    <col min="9473" max="9473" width="31.5703125" style="152" customWidth="1"/>
    <col min="9474" max="9474" width="13.85546875" style="152" customWidth="1"/>
    <col min="9475" max="9475" width="19.140625" style="152" customWidth="1"/>
    <col min="9476" max="9476" width="17.5703125" style="152" customWidth="1"/>
    <col min="9477" max="9477" width="14.7109375" style="152" customWidth="1"/>
    <col min="9478" max="9727" width="8.140625" style="152"/>
    <col min="9728" max="9728" width="8.7109375" style="152" customWidth="1"/>
    <col min="9729" max="9729" width="31.5703125" style="152" customWidth="1"/>
    <col min="9730" max="9730" width="13.85546875" style="152" customWidth="1"/>
    <col min="9731" max="9731" width="19.140625" style="152" customWidth="1"/>
    <col min="9732" max="9732" width="17.5703125" style="152" customWidth="1"/>
    <col min="9733" max="9733" width="14.7109375" style="152" customWidth="1"/>
    <col min="9734" max="9983" width="8.140625" style="152"/>
    <col min="9984" max="9984" width="8.7109375" style="152" customWidth="1"/>
    <col min="9985" max="9985" width="31.5703125" style="152" customWidth="1"/>
    <col min="9986" max="9986" width="13.85546875" style="152" customWidth="1"/>
    <col min="9987" max="9987" width="19.140625" style="152" customWidth="1"/>
    <col min="9988" max="9988" width="17.5703125" style="152" customWidth="1"/>
    <col min="9989" max="9989" width="14.7109375" style="152" customWidth="1"/>
    <col min="9990" max="10239" width="8.140625" style="152"/>
    <col min="10240" max="10240" width="8.7109375" style="152" customWidth="1"/>
    <col min="10241" max="10241" width="31.5703125" style="152" customWidth="1"/>
    <col min="10242" max="10242" width="13.85546875" style="152" customWidth="1"/>
    <col min="10243" max="10243" width="19.140625" style="152" customWidth="1"/>
    <col min="10244" max="10244" width="17.5703125" style="152" customWidth="1"/>
    <col min="10245" max="10245" width="14.7109375" style="152" customWidth="1"/>
    <col min="10246" max="10495" width="8.140625" style="152"/>
    <col min="10496" max="10496" width="8.7109375" style="152" customWidth="1"/>
    <col min="10497" max="10497" width="31.5703125" style="152" customWidth="1"/>
    <col min="10498" max="10498" width="13.85546875" style="152" customWidth="1"/>
    <col min="10499" max="10499" width="19.140625" style="152" customWidth="1"/>
    <col min="10500" max="10500" width="17.5703125" style="152" customWidth="1"/>
    <col min="10501" max="10501" width="14.7109375" style="152" customWidth="1"/>
    <col min="10502" max="10751" width="8.140625" style="152"/>
    <col min="10752" max="10752" width="8.7109375" style="152" customWidth="1"/>
    <col min="10753" max="10753" width="31.5703125" style="152" customWidth="1"/>
    <col min="10754" max="10754" width="13.85546875" style="152" customWidth="1"/>
    <col min="10755" max="10755" width="19.140625" style="152" customWidth="1"/>
    <col min="10756" max="10756" width="17.5703125" style="152" customWidth="1"/>
    <col min="10757" max="10757" width="14.7109375" style="152" customWidth="1"/>
    <col min="10758" max="11007" width="8.140625" style="152"/>
    <col min="11008" max="11008" width="8.7109375" style="152" customWidth="1"/>
    <col min="11009" max="11009" width="31.5703125" style="152" customWidth="1"/>
    <col min="11010" max="11010" width="13.85546875" style="152" customWidth="1"/>
    <col min="11011" max="11011" width="19.140625" style="152" customWidth="1"/>
    <col min="11012" max="11012" width="17.5703125" style="152" customWidth="1"/>
    <col min="11013" max="11013" width="14.7109375" style="152" customWidth="1"/>
    <col min="11014" max="11263" width="8.140625" style="152"/>
    <col min="11264" max="11264" width="8.7109375" style="152" customWidth="1"/>
    <col min="11265" max="11265" width="31.5703125" style="152" customWidth="1"/>
    <col min="11266" max="11266" width="13.85546875" style="152" customWidth="1"/>
    <col min="11267" max="11267" width="19.140625" style="152" customWidth="1"/>
    <col min="11268" max="11268" width="17.5703125" style="152" customWidth="1"/>
    <col min="11269" max="11269" width="14.7109375" style="152" customWidth="1"/>
    <col min="11270" max="11519" width="8.140625" style="152"/>
    <col min="11520" max="11520" width="8.7109375" style="152" customWidth="1"/>
    <col min="11521" max="11521" width="31.5703125" style="152" customWidth="1"/>
    <col min="11522" max="11522" width="13.85546875" style="152" customWidth="1"/>
    <col min="11523" max="11523" width="19.140625" style="152" customWidth="1"/>
    <col min="11524" max="11524" width="17.5703125" style="152" customWidth="1"/>
    <col min="11525" max="11525" width="14.7109375" style="152" customWidth="1"/>
    <col min="11526" max="11775" width="8.140625" style="152"/>
    <col min="11776" max="11776" width="8.7109375" style="152" customWidth="1"/>
    <col min="11777" max="11777" width="31.5703125" style="152" customWidth="1"/>
    <col min="11778" max="11778" width="13.85546875" style="152" customWidth="1"/>
    <col min="11779" max="11779" width="19.140625" style="152" customWidth="1"/>
    <col min="11780" max="11780" width="17.5703125" style="152" customWidth="1"/>
    <col min="11781" max="11781" width="14.7109375" style="152" customWidth="1"/>
    <col min="11782" max="12031" width="8.140625" style="152"/>
    <col min="12032" max="12032" width="8.7109375" style="152" customWidth="1"/>
    <col min="12033" max="12033" width="31.5703125" style="152" customWidth="1"/>
    <col min="12034" max="12034" width="13.85546875" style="152" customWidth="1"/>
    <col min="12035" max="12035" width="19.140625" style="152" customWidth="1"/>
    <col min="12036" max="12036" width="17.5703125" style="152" customWidth="1"/>
    <col min="12037" max="12037" width="14.7109375" style="152" customWidth="1"/>
    <col min="12038" max="12287" width="8.140625" style="152"/>
    <col min="12288" max="12288" width="8.7109375" style="152" customWidth="1"/>
    <col min="12289" max="12289" width="31.5703125" style="152" customWidth="1"/>
    <col min="12290" max="12290" width="13.85546875" style="152" customWidth="1"/>
    <col min="12291" max="12291" width="19.140625" style="152" customWidth="1"/>
    <col min="12292" max="12292" width="17.5703125" style="152" customWidth="1"/>
    <col min="12293" max="12293" width="14.7109375" style="152" customWidth="1"/>
    <col min="12294" max="12543" width="8.140625" style="152"/>
    <col min="12544" max="12544" width="8.7109375" style="152" customWidth="1"/>
    <col min="12545" max="12545" width="31.5703125" style="152" customWidth="1"/>
    <col min="12546" max="12546" width="13.85546875" style="152" customWidth="1"/>
    <col min="12547" max="12547" width="19.140625" style="152" customWidth="1"/>
    <col min="12548" max="12548" width="17.5703125" style="152" customWidth="1"/>
    <col min="12549" max="12549" width="14.7109375" style="152" customWidth="1"/>
    <col min="12550" max="12799" width="8.140625" style="152"/>
    <col min="12800" max="12800" width="8.7109375" style="152" customWidth="1"/>
    <col min="12801" max="12801" width="31.5703125" style="152" customWidth="1"/>
    <col min="12802" max="12802" width="13.85546875" style="152" customWidth="1"/>
    <col min="12803" max="12803" width="19.140625" style="152" customWidth="1"/>
    <col min="12804" max="12804" width="17.5703125" style="152" customWidth="1"/>
    <col min="12805" max="12805" width="14.7109375" style="152" customWidth="1"/>
    <col min="12806" max="13055" width="8.140625" style="152"/>
    <col min="13056" max="13056" width="8.7109375" style="152" customWidth="1"/>
    <col min="13057" max="13057" width="31.5703125" style="152" customWidth="1"/>
    <col min="13058" max="13058" width="13.85546875" style="152" customWidth="1"/>
    <col min="13059" max="13059" width="19.140625" style="152" customWidth="1"/>
    <col min="13060" max="13060" width="17.5703125" style="152" customWidth="1"/>
    <col min="13061" max="13061" width="14.7109375" style="152" customWidth="1"/>
    <col min="13062" max="13311" width="8.140625" style="152"/>
    <col min="13312" max="13312" width="8.7109375" style="152" customWidth="1"/>
    <col min="13313" max="13313" width="31.5703125" style="152" customWidth="1"/>
    <col min="13314" max="13314" width="13.85546875" style="152" customWidth="1"/>
    <col min="13315" max="13315" width="19.140625" style="152" customWidth="1"/>
    <col min="13316" max="13316" width="17.5703125" style="152" customWidth="1"/>
    <col min="13317" max="13317" width="14.7109375" style="152" customWidth="1"/>
    <col min="13318" max="13567" width="8.140625" style="152"/>
    <col min="13568" max="13568" width="8.7109375" style="152" customWidth="1"/>
    <col min="13569" max="13569" width="31.5703125" style="152" customWidth="1"/>
    <col min="13570" max="13570" width="13.85546875" style="152" customWidth="1"/>
    <col min="13571" max="13571" width="19.140625" style="152" customWidth="1"/>
    <col min="13572" max="13572" width="17.5703125" style="152" customWidth="1"/>
    <col min="13573" max="13573" width="14.7109375" style="152" customWidth="1"/>
    <col min="13574" max="13823" width="8.140625" style="152"/>
    <col min="13824" max="13824" width="8.7109375" style="152" customWidth="1"/>
    <col min="13825" max="13825" width="31.5703125" style="152" customWidth="1"/>
    <col min="13826" max="13826" width="13.85546875" style="152" customWidth="1"/>
    <col min="13827" max="13827" width="19.140625" style="152" customWidth="1"/>
    <col min="13828" max="13828" width="17.5703125" style="152" customWidth="1"/>
    <col min="13829" max="13829" width="14.7109375" style="152" customWidth="1"/>
    <col min="13830" max="14079" width="8.140625" style="152"/>
    <col min="14080" max="14080" width="8.7109375" style="152" customWidth="1"/>
    <col min="14081" max="14081" width="31.5703125" style="152" customWidth="1"/>
    <col min="14082" max="14082" width="13.85546875" style="152" customWidth="1"/>
    <col min="14083" max="14083" width="19.140625" style="152" customWidth="1"/>
    <col min="14084" max="14084" width="17.5703125" style="152" customWidth="1"/>
    <col min="14085" max="14085" width="14.7109375" style="152" customWidth="1"/>
    <col min="14086" max="14335" width="8.140625" style="152"/>
    <col min="14336" max="14336" width="8.7109375" style="152" customWidth="1"/>
    <col min="14337" max="14337" width="31.5703125" style="152" customWidth="1"/>
    <col min="14338" max="14338" width="13.85546875" style="152" customWidth="1"/>
    <col min="14339" max="14339" width="19.140625" style="152" customWidth="1"/>
    <col min="14340" max="14340" width="17.5703125" style="152" customWidth="1"/>
    <col min="14341" max="14341" width="14.7109375" style="152" customWidth="1"/>
    <col min="14342" max="14591" width="8.140625" style="152"/>
    <col min="14592" max="14592" width="8.7109375" style="152" customWidth="1"/>
    <col min="14593" max="14593" width="31.5703125" style="152" customWidth="1"/>
    <col min="14594" max="14594" width="13.85546875" style="152" customWidth="1"/>
    <col min="14595" max="14595" width="19.140625" style="152" customWidth="1"/>
    <col min="14596" max="14596" width="17.5703125" style="152" customWidth="1"/>
    <col min="14597" max="14597" width="14.7109375" style="152" customWidth="1"/>
    <col min="14598" max="14847" width="8.140625" style="152"/>
    <col min="14848" max="14848" width="8.7109375" style="152" customWidth="1"/>
    <col min="14849" max="14849" width="31.5703125" style="152" customWidth="1"/>
    <col min="14850" max="14850" width="13.85546875" style="152" customWidth="1"/>
    <col min="14851" max="14851" width="19.140625" style="152" customWidth="1"/>
    <col min="14852" max="14852" width="17.5703125" style="152" customWidth="1"/>
    <col min="14853" max="14853" width="14.7109375" style="152" customWidth="1"/>
    <col min="14854" max="15103" width="8.140625" style="152"/>
    <col min="15104" max="15104" width="8.7109375" style="152" customWidth="1"/>
    <col min="15105" max="15105" width="31.5703125" style="152" customWidth="1"/>
    <col min="15106" max="15106" width="13.85546875" style="152" customWidth="1"/>
    <col min="15107" max="15107" width="19.140625" style="152" customWidth="1"/>
    <col min="15108" max="15108" width="17.5703125" style="152" customWidth="1"/>
    <col min="15109" max="15109" width="14.7109375" style="152" customWidth="1"/>
    <col min="15110" max="15359" width="8.140625" style="152"/>
    <col min="15360" max="15360" width="8.7109375" style="152" customWidth="1"/>
    <col min="15361" max="15361" width="31.5703125" style="152" customWidth="1"/>
    <col min="15362" max="15362" width="13.85546875" style="152" customWidth="1"/>
    <col min="15363" max="15363" width="19.140625" style="152" customWidth="1"/>
    <col min="15364" max="15364" width="17.5703125" style="152" customWidth="1"/>
    <col min="15365" max="15365" width="14.7109375" style="152" customWidth="1"/>
    <col min="15366" max="15615" width="8.140625" style="152"/>
    <col min="15616" max="15616" width="8.7109375" style="152" customWidth="1"/>
    <col min="15617" max="15617" width="31.5703125" style="152" customWidth="1"/>
    <col min="15618" max="15618" width="13.85546875" style="152" customWidth="1"/>
    <col min="15619" max="15619" width="19.140625" style="152" customWidth="1"/>
    <col min="15620" max="15620" width="17.5703125" style="152" customWidth="1"/>
    <col min="15621" max="15621" width="14.7109375" style="152" customWidth="1"/>
    <col min="15622" max="15871" width="8.140625" style="152"/>
    <col min="15872" max="15872" width="8.7109375" style="152" customWidth="1"/>
    <col min="15873" max="15873" width="31.5703125" style="152" customWidth="1"/>
    <col min="15874" max="15874" width="13.85546875" style="152" customWidth="1"/>
    <col min="15875" max="15875" width="19.140625" style="152" customWidth="1"/>
    <col min="15876" max="15876" width="17.5703125" style="152" customWidth="1"/>
    <col min="15877" max="15877" width="14.7109375" style="152" customWidth="1"/>
    <col min="15878" max="16127" width="8.140625" style="152"/>
    <col min="16128" max="16128" width="8.7109375" style="152" customWidth="1"/>
    <col min="16129" max="16129" width="31.5703125" style="152" customWidth="1"/>
    <col min="16130" max="16130" width="13.85546875" style="152" customWidth="1"/>
    <col min="16131" max="16131" width="19.140625" style="152" customWidth="1"/>
    <col min="16132" max="16132" width="17.5703125" style="152" customWidth="1"/>
    <col min="16133" max="16133" width="14.7109375" style="152" customWidth="1"/>
    <col min="16134" max="16384" width="8.140625" style="152"/>
  </cols>
  <sheetData>
    <row r="1" spans="1:5" ht="23.25" customHeight="1" x14ac:dyDescent="0.25">
      <c r="A1" s="214"/>
      <c r="B1" s="214"/>
      <c r="C1" s="214"/>
      <c r="D1" s="214"/>
      <c r="E1" s="214"/>
    </row>
    <row r="2" spans="1:5" x14ac:dyDescent="0.25">
      <c r="A2" s="214" t="s">
        <v>198</v>
      </c>
      <c r="B2" s="214"/>
      <c r="C2" s="214"/>
      <c r="D2" s="214"/>
      <c r="E2" s="214"/>
    </row>
    <row r="3" spans="1:5" ht="15.75" customHeight="1" x14ac:dyDescent="0.25">
      <c r="A3" s="216" t="s">
        <v>270</v>
      </c>
      <c r="B3" s="216"/>
      <c r="C3" s="216"/>
      <c r="D3" s="216"/>
      <c r="E3" s="216"/>
    </row>
    <row r="4" spans="1:5" x14ac:dyDescent="0.25">
      <c r="A4" s="216" t="s">
        <v>199</v>
      </c>
      <c r="B4" s="216"/>
      <c r="C4" s="216"/>
      <c r="D4" s="216"/>
      <c r="E4" s="216"/>
    </row>
    <row r="5" spans="1:5" x14ac:dyDescent="0.25">
      <c r="A5" s="216" t="s">
        <v>200</v>
      </c>
      <c r="B5" s="216"/>
      <c r="C5" s="216"/>
      <c r="D5" s="216"/>
      <c r="E5" s="216"/>
    </row>
    <row r="6" spans="1:5" ht="26.25" customHeight="1" x14ac:dyDescent="0.25">
      <c r="A6" s="214" t="s">
        <v>201</v>
      </c>
      <c r="B6" s="214"/>
      <c r="C6" s="214"/>
      <c r="D6" s="214"/>
      <c r="E6" s="152" t="s">
        <v>317</v>
      </c>
    </row>
    <row r="7" spans="1:5" x14ac:dyDescent="0.25">
      <c r="A7" s="214"/>
      <c r="B7" s="214"/>
      <c r="C7" s="214"/>
      <c r="D7" s="214"/>
      <c r="E7" s="214"/>
    </row>
    <row r="8" spans="1:5" ht="34.5" customHeight="1" x14ac:dyDescent="0.25">
      <c r="A8" s="215" t="s">
        <v>265</v>
      </c>
      <c r="B8" s="215"/>
      <c r="C8" s="215"/>
      <c r="D8" s="215"/>
      <c r="E8" s="215"/>
    </row>
    <row r="9" spans="1:5" ht="29.25" customHeight="1" x14ac:dyDescent="0.25">
      <c r="A9" s="215" t="s">
        <v>203</v>
      </c>
      <c r="B9" s="215"/>
      <c r="C9" s="215"/>
      <c r="D9" s="215"/>
      <c r="E9" s="215"/>
    </row>
    <row r="10" spans="1:5" ht="30" customHeight="1" x14ac:dyDescent="0.25">
      <c r="A10" s="215" t="s">
        <v>204</v>
      </c>
      <c r="B10" s="215"/>
      <c r="C10" s="215"/>
      <c r="D10" s="215"/>
      <c r="E10" s="215"/>
    </row>
    <row r="11" spans="1:5" ht="30" customHeight="1" x14ac:dyDescent="0.25">
      <c r="A11" s="215" t="s">
        <v>205</v>
      </c>
      <c r="B11" s="215"/>
      <c r="C11" s="215"/>
      <c r="D11" s="215"/>
      <c r="E11" s="215"/>
    </row>
    <row r="12" spans="1:5" ht="29.25" customHeight="1" x14ac:dyDescent="0.25">
      <c r="A12" s="215" t="s">
        <v>206</v>
      </c>
      <c r="B12" s="215"/>
      <c r="C12" s="215"/>
      <c r="D12" s="215"/>
      <c r="E12" s="215"/>
    </row>
    <row r="13" spans="1:5" ht="28.5" customHeight="1" x14ac:dyDescent="0.25">
      <c r="A13" s="215" t="s">
        <v>207</v>
      </c>
      <c r="B13" s="215"/>
      <c r="C13" s="215"/>
      <c r="D13" s="215"/>
      <c r="E13" s="215"/>
    </row>
    <row r="14" spans="1:5" ht="15.75" customHeight="1" thickBot="1" x14ac:dyDescent="0.3">
      <c r="A14" s="214"/>
      <c r="B14" s="214"/>
      <c r="C14" s="214"/>
      <c r="D14" s="214"/>
      <c r="E14" s="214"/>
    </row>
    <row r="15" spans="1:5" ht="120.75" thickBot="1" x14ac:dyDescent="0.3">
      <c r="A15" s="155" t="s">
        <v>2</v>
      </c>
      <c r="B15" s="153" t="s">
        <v>209</v>
      </c>
      <c r="C15" s="153" t="s">
        <v>0</v>
      </c>
      <c r="D15" s="153" t="s">
        <v>208</v>
      </c>
      <c r="E15" s="153" t="s">
        <v>1</v>
      </c>
    </row>
    <row r="16" spans="1:5" x14ac:dyDescent="0.25">
      <c r="A16" s="220" t="s">
        <v>8</v>
      </c>
      <c r="B16" s="221"/>
      <c r="C16" s="221"/>
      <c r="D16" s="221"/>
      <c r="E16" s="156"/>
    </row>
    <row r="17" spans="1:5" ht="15" customHeight="1" x14ac:dyDescent="0.25">
      <c r="A17" s="165" t="s">
        <v>52</v>
      </c>
      <c r="B17" s="166" t="s">
        <v>21</v>
      </c>
      <c r="C17" s="167" t="s">
        <v>11</v>
      </c>
      <c r="D17" s="168">
        <v>0.14000000000000001</v>
      </c>
      <c r="E17" s="169">
        <v>2597.9499999999998</v>
      </c>
    </row>
    <row r="18" spans="1:5" ht="15" customHeight="1" x14ac:dyDescent="0.25">
      <c r="A18" s="217" t="s">
        <v>210</v>
      </c>
      <c r="B18" s="218"/>
      <c r="C18" s="218"/>
      <c r="D18" s="219"/>
      <c r="E18" s="170"/>
    </row>
    <row r="19" spans="1:5" ht="15" customHeight="1" x14ac:dyDescent="0.25">
      <c r="A19" s="165" t="s">
        <v>212</v>
      </c>
      <c r="B19" s="166" t="s">
        <v>266</v>
      </c>
      <c r="C19" s="167" t="s">
        <v>12</v>
      </c>
      <c r="D19" s="168">
        <f>E19</f>
        <v>179393.04</v>
      </c>
      <c r="E19" s="169">
        <v>179393.04</v>
      </c>
    </row>
    <row r="20" spans="1:5" ht="15" customHeight="1" x14ac:dyDescent="0.25">
      <c r="A20" s="165" t="s">
        <v>213</v>
      </c>
      <c r="B20" s="166" t="s">
        <v>266</v>
      </c>
      <c r="C20" s="167" t="s">
        <v>12</v>
      </c>
      <c r="D20" s="168">
        <f>E20</f>
        <v>580.55999999999995</v>
      </c>
      <c r="E20" s="169">
        <v>580.55999999999995</v>
      </c>
    </row>
    <row r="21" spans="1:5" ht="30.75" customHeight="1" x14ac:dyDescent="0.25">
      <c r="A21" s="165" t="s">
        <v>185</v>
      </c>
      <c r="B21" s="166" t="s">
        <v>22</v>
      </c>
      <c r="C21" s="167" t="s">
        <v>11</v>
      </c>
      <c r="D21" s="168">
        <f>E21</f>
        <v>649.71</v>
      </c>
      <c r="E21" s="169">
        <v>649.71</v>
      </c>
    </row>
    <row r="22" spans="1:5" x14ac:dyDescent="0.25">
      <c r="A22" s="217" t="s">
        <v>91</v>
      </c>
      <c r="B22" s="218"/>
      <c r="C22" s="218"/>
      <c r="D22" s="219"/>
      <c r="E22" s="170"/>
    </row>
    <row r="23" spans="1:5" ht="15" customHeight="1" x14ac:dyDescent="0.25">
      <c r="A23" s="165" t="s">
        <v>154</v>
      </c>
      <c r="B23" s="166" t="s">
        <v>22</v>
      </c>
      <c r="C23" s="167" t="s">
        <v>11</v>
      </c>
      <c r="D23" s="168">
        <f>E23</f>
        <v>24919.69</v>
      </c>
      <c r="E23" s="169">
        <v>24919.69</v>
      </c>
    </row>
    <row r="24" spans="1:5" x14ac:dyDescent="0.25">
      <c r="A24" s="217" t="s">
        <v>215</v>
      </c>
      <c r="B24" s="218"/>
      <c r="C24" s="218"/>
      <c r="D24" s="219"/>
      <c r="E24" s="170"/>
    </row>
    <row r="25" spans="1:5" ht="15" customHeight="1" x14ac:dyDescent="0.25">
      <c r="A25" s="165" t="s">
        <v>286</v>
      </c>
      <c r="B25" s="171">
        <v>1</v>
      </c>
      <c r="C25" s="167" t="s">
        <v>13</v>
      </c>
      <c r="D25" s="168">
        <f>E25/B25</f>
        <v>503.32</v>
      </c>
      <c r="E25" s="169">
        <v>503.32</v>
      </c>
    </row>
    <row r="26" spans="1:5" ht="15" customHeight="1" x14ac:dyDescent="0.25">
      <c r="A26" s="165" t="s">
        <v>218</v>
      </c>
      <c r="B26" s="171">
        <v>2</v>
      </c>
      <c r="C26" s="167" t="s">
        <v>13</v>
      </c>
      <c r="D26" s="168">
        <f t="shared" ref="D26:D60" si="0">E26/B26</f>
        <v>381.65</v>
      </c>
      <c r="E26" s="169">
        <v>763.3</v>
      </c>
    </row>
    <row r="27" spans="1:5" ht="15" customHeight="1" x14ac:dyDescent="0.25">
      <c r="A27" s="165" t="s">
        <v>318</v>
      </c>
      <c r="B27" s="172">
        <v>0.20399999999999999</v>
      </c>
      <c r="C27" s="167" t="s">
        <v>12</v>
      </c>
      <c r="D27" s="168">
        <f t="shared" si="0"/>
        <v>2920.5392156862745</v>
      </c>
      <c r="E27" s="169">
        <v>595.79</v>
      </c>
    </row>
    <row r="28" spans="1:5" ht="15" customHeight="1" x14ac:dyDescent="0.25">
      <c r="A28" s="165" t="s">
        <v>319</v>
      </c>
      <c r="B28" s="171">
        <v>2</v>
      </c>
      <c r="C28" s="167" t="s">
        <v>320</v>
      </c>
      <c r="D28" s="168">
        <f t="shared" si="0"/>
        <v>1287.145</v>
      </c>
      <c r="E28" s="169">
        <v>2574.29</v>
      </c>
    </row>
    <row r="29" spans="1:5" ht="15" customHeight="1" x14ac:dyDescent="0.25">
      <c r="A29" s="165" t="s">
        <v>289</v>
      </c>
      <c r="B29" s="171">
        <v>1</v>
      </c>
      <c r="C29" s="167" t="s">
        <v>99</v>
      </c>
      <c r="D29" s="168">
        <f t="shared" si="0"/>
        <v>86.09</v>
      </c>
      <c r="E29" s="169">
        <v>86.09</v>
      </c>
    </row>
    <row r="30" spans="1:5" ht="15" customHeight="1" x14ac:dyDescent="0.25">
      <c r="A30" s="165" t="s">
        <v>290</v>
      </c>
      <c r="B30" s="171">
        <v>8</v>
      </c>
      <c r="C30" s="167" t="s">
        <v>156</v>
      </c>
      <c r="D30" s="168">
        <f t="shared" si="0"/>
        <v>99.803749999999994</v>
      </c>
      <c r="E30" s="169">
        <v>798.43</v>
      </c>
    </row>
    <row r="31" spans="1:5" ht="15" customHeight="1" x14ac:dyDescent="0.25">
      <c r="A31" s="165" t="s">
        <v>55</v>
      </c>
      <c r="B31" s="171">
        <v>1</v>
      </c>
      <c r="C31" s="167" t="s">
        <v>14</v>
      </c>
      <c r="D31" s="168">
        <f t="shared" si="0"/>
        <v>1005.22</v>
      </c>
      <c r="E31" s="169">
        <v>1005.22</v>
      </c>
    </row>
    <row r="32" spans="1:5" ht="15" customHeight="1" x14ac:dyDescent="0.25">
      <c r="A32" s="165" t="s">
        <v>221</v>
      </c>
      <c r="B32" s="171">
        <v>2</v>
      </c>
      <c r="C32" s="167" t="s">
        <v>222</v>
      </c>
      <c r="D32" s="168">
        <f t="shared" si="0"/>
        <v>619.88499999999999</v>
      </c>
      <c r="E32" s="169">
        <v>1239.77</v>
      </c>
    </row>
    <row r="33" spans="1:5" ht="15" customHeight="1" x14ac:dyDescent="0.25">
      <c r="A33" s="165" t="s">
        <v>56</v>
      </c>
      <c r="B33" s="171">
        <v>1</v>
      </c>
      <c r="C33" s="167" t="s">
        <v>15</v>
      </c>
      <c r="D33" s="168">
        <f t="shared" si="0"/>
        <v>828.19</v>
      </c>
      <c r="E33" s="169">
        <v>828.19</v>
      </c>
    </row>
    <row r="34" spans="1:5" ht="15" customHeight="1" x14ac:dyDescent="0.25">
      <c r="A34" s="165" t="s">
        <v>321</v>
      </c>
      <c r="B34" s="171">
        <v>1</v>
      </c>
      <c r="C34" s="167" t="s">
        <v>13</v>
      </c>
      <c r="D34" s="168">
        <f t="shared" si="0"/>
        <v>149.54</v>
      </c>
      <c r="E34" s="169">
        <v>149.54</v>
      </c>
    </row>
    <row r="35" spans="1:5" ht="30.75" customHeight="1" x14ac:dyDescent="0.25">
      <c r="A35" s="165" t="s">
        <v>322</v>
      </c>
      <c r="B35" s="173">
        <v>0.1</v>
      </c>
      <c r="C35" s="167" t="s">
        <v>16</v>
      </c>
      <c r="D35" s="168">
        <f t="shared" si="0"/>
        <v>4020.4</v>
      </c>
      <c r="E35" s="169">
        <v>402.04</v>
      </c>
    </row>
    <row r="36" spans="1:5" ht="15" customHeight="1" x14ac:dyDescent="0.25">
      <c r="A36" s="165" t="s">
        <v>71</v>
      </c>
      <c r="B36" s="174">
        <v>0.06</v>
      </c>
      <c r="C36" s="167" t="s">
        <v>72</v>
      </c>
      <c r="D36" s="168">
        <f t="shared" si="0"/>
        <v>29825</v>
      </c>
      <c r="E36" s="169">
        <v>1789.5</v>
      </c>
    </row>
    <row r="37" spans="1:5" ht="28.5" customHeight="1" x14ac:dyDescent="0.25">
      <c r="A37" s="165" t="s">
        <v>57</v>
      </c>
      <c r="B37" s="174">
        <v>1.36</v>
      </c>
      <c r="C37" s="167" t="s">
        <v>16</v>
      </c>
      <c r="D37" s="168">
        <f t="shared" si="0"/>
        <v>1811.705882352941</v>
      </c>
      <c r="E37" s="169">
        <v>2463.92</v>
      </c>
    </row>
    <row r="38" spans="1:5" ht="14.25" customHeight="1" x14ac:dyDescent="0.25">
      <c r="A38" s="165" t="s">
        <v>323</v>
      </c>
      <c r="B38" s="174">
        <v>1.31</v>
      </c>
      <c r="C38" s="167" t="s">
        <v>16</v>
      </c>
      <c r="D38" s="168">
        <f t="shared" si="0"/>
        <v>1915.0992366412215</v>
      </c>
      <c r="E38" s="169">
        <v>2508.7800000000002</v>
      </c>
    </row>
    <row r="39" spans="1:5" ht="15" customHeight="1" x14ac:dyDescent="0.25">
      <c r="A39" s="165" t="s">
        <v>324</v>
      </c>
      <c r="B39" s="171">
        <v>1</v>
      </c>
      <c r="C39" s="167" t="s">
        <v>14</v>
      </c>
      <c r="D39" s="168">
        <f t="shared" si="0"/>
        <v>611.75</v>
      </c>
      <c r="E39" s="169">
        <v>611.75</v>
      </c>
    </row>
    <row r="40" spans="1:5" ht="15" customHeight="1" x14ac:dyDescent="0.25">
      <c r="A40" s="165" t="s">
        <v>159</v>
      </c>
      <c r="B40" s="174">
        <v>0.92</v>
      </c>
      <c r="C40" s="167" t="s">
        <v>15</v>
      </c>
      <c r="D40" s="168">
        <f t="shared" si="0"/>
        <v>17760.641304347828</v>
      </c>
      <c r="E40" s="169">
        <v>16339.79</v>
      </c>
    </row>
    <row r="41" spans="1:5" ht="15" customHeight="1" x14ac:dyDescent="0.25">
      <c r="A41" s="165" t="s">
        <v>59</v>
      </c>
      <c r="B41" s="171">
        <v>3</v>
      </c>
      <c r="C41" s="167" t="s">
        <v>18</v>
      </c>
      <c r="D41" s="168">
        <f t="shared" si="0"/>
        <v>253.75666666666666</v>
      </c>
      <c r="E41" s="169">
        <v>761.27</v>
      </c>
    </row>
    <row r="42" spans="1:5" ht="15" customHeight="1" x14ac:dyDescent="0.25">
      <c r="A42" s="165" t="s">
        <v>292</v>
      </c>
      <c r="B42" s="171">
        <v>8</v>
      </c>
      <c r="C42" s="167" t="s">
        <v>156</v>
      </c>
      <c r="D42" s="168">
        <f t="shared" si="0"/>
        <v>79.86</v>
      </c>
      <c r="E42" s="169">
        <v>638.88</v>
      </c>
    </row>
    <row r="43" spans="1:5" ht="15" customHeight="1" x14ac:dyDescent="0.25">
      <c r="A43" s="165" t="s">
        <v>228</v>
      </c>
      <c r="B43" s="171">
        <v>1</v>
      </c>
      <c r="C43" s="167" t="s">
        <v>99</v>
      </c>
      <c r="D43" s="168">
        <f t="shared" si="0"/>
        <v>586.61</v>
      </c>
      <c r="E43" s="169">
        <v>586.61</v>
      </c>
    </row>
    <row r="44" spans="1:5" ht="15" customHeight="1" x14ac:dyDescent="0.25">
      <c r="A44" s="165" t="s">
        <v>60</v>
      </c>
      <c r="B44" s="171">
        <v>1</v>
      </c>
      <c r="C44" s="167" t="s">
        <v>13</v>
      </c>
      <c r="D44" s="168">
        <f t="shared" si="0"/>
        <v>4474.1099999999997</v>
      </c>
      <c r="E44" s="169">
        <v>4474.1099999999997</v>
      </c>
    </row>
    <row r="45" spans="1:5" ht="15" customHeight="1" x14ac:dyDescent="0.25">
      <c r="A45" s="165" t="s">
        <v>78</v>
      </c>
      <c r="B45" s="171">
        <v>1</v>
      </c>
      <c r="C45" s="167" t="s">
        <v>14</v>
      </c>
      <c r="D45" s="168">
        <f t="shared" si="0"/>
        <v>7332.6</v>
      </c>
      <c r="E45" s="169">
        <v>7332.6</v>
      </c>
    </row>
    <row r="46" spans="1:5" ht="15" customHeight="1" x14ac:dyDescent="0.25">
      <c r="A46" s="165" t="s">
        <v>163</v>
      </c>
      <c r="B46" s="171">
        <v>1</v>
      </c>
      <c r="C46" s="167" t="s">
        <v>19</v>
      </c>
      <c r="D46" s="168">
        <f t="shared" si="0"/>
        <v>857.06</v>
      </c>
      <c r="E46" s="169">
        <v>857.06</v>
      </c>
    </row>
    <row r="47" spans="1:5" ht="15" customHeight="1" x14ac:dyDescent="0.25">
      <c r="A47" s="165" t="s">
        <v>231</v>
      </c>
      <c r="B47" s="171">
        <v>1</v>
      </c>
      <c r="C47" s="167" t="s">
        <v>19</v>
      </c>
      <c r="D47" s="168">
        <f t="shared" si="0"/>
        <v>598.84</v>
      </c>
      <c r="E47" s="169">
        <v>598.84</v>
      </c>
    </row>
    <row r="48" spans="1:5" ht="15" customHeight="1" x14ac:dyDescent="0.25">
      <c r="A48" s="165" t="s">
        <v>63</v>
      </c>
      <c r="B48" s="171">
        <v>29</v>
      </c>
      <c r="C48" s="167" t="s">
        <v>19</v>
      </c>
      <c r="D48" s="168">
        <f t="shared" si="0"/>
        <v>301.72344827586204</v>
      </c>
      <c r="E48" s="169">
        <v>8749.98</v>
      </c>
    </row>
    <row r="49" spans="1:5" x14ac:dyDescent="0.25">
      <c r="A49" s="217" t="s">
        <v>232</v>
      </c>
      <c r="B49" s="218"/>
      <c r="C49" s="218"/>
      <c r="D49" s="219"/>
      <c r="E49" s="170"/>
    </row>
    <row r="50" spans="1:5" ht="15" customHeight="1" x14ac:dyDescent="0.25">
      <c r="A50" s="165" t="s">
        <v>325</v>
      </c>
      <c r="B50" s="172">
        <v>1.7999999999999999E-2</v>
      </c>
      <c r="C50" s="167" t="s">
        <v>103</v>
      </c>
      <c r="D50" s="168">
        <f t="shared" si="0"/>
        <v>22181.111111111113</v>
      </c>
      <c r="E50" s="169">
        <v>399.26</v>
      </c>
    </row>
    <row r="51" spans="1:5" ht="15" customHeight="1" x14ac:dyDescent="0.25">
      <c r="A51" s="165" t="s">
        <v>236</v>
      </c>
      <c r="B51" s="172">
        <v>1.4999999999999999E-2</v>
      </c>
      <c r="C51" s="167" t="s">
        <v>103</v>
      </c>
      <c r="D51" s="168">
        <f t="shared" si="0"/>
        <v>34676.666666666664</v>
      </c>
      <c r="E51" s="169">
        <v>520.15</v>
      </c>
    </row>
    <row r="52" spans="1:5" ht="15" customHeight="1" x14ac:dyDescent="0.25">
      <c r="A52" s="165" t="s">
        <v>246</v>
      </c>
      <c r="B52" s="174">
        <v>0.03</v>
      </c>
      <c r="C52" s="167" t="s">
        <v>17</v>
      </c>
      <c r="D52" s="168">
        <f t="shared" si="0"/>
        <v>54515</v>
      </c>
      <c r="E52" s="169">
        <v>1635.45</v>
      </c>
    </row>
    <row r="53" spans="1:5" ht="29.25" customHeight="1" x14ac:dyDescent="0.25">
      <c r="A53" s="165" t="s">
        <v>249</v>
      </c>
      <c r="B53" s="174">
        <v>1.36</v>
      </c>
      <c r="C53" s="167" t="s">
        <v>16</v>
      </c>
      <c r="D53" s="168">
        <f t="shared" si="0"/>
        <v>2012</v>
      </c>
      <c r="E53" s="169">
        <v>2736.32</v>
      </c>
    </row>
    <row r="54" spans="1:5" ht="29.25" customHeight="1" x14ac:dyDescent="0.25">
      <c r="A54" s="165" t="s">
        <v>326</v>
      </c>
      <c r="B54" s="174">
        <v>1.31</v>
      </c>
      <c r="C54" s="167" t="s">
        <v>16</v>
      </c>
      <c r="D54" s="168">
        <f t="shared" si="0"/>
        <v>2013.679389312977</v>
      </c>
      <c r="E54" s="169">
        <v>2637.92</v>
      </c>
    </row>
    <row r="55" spans="1:5" ht="28.5" customHeight="1" x14ac:dyDescent="0.25">
      <c r="A55" s="165" t="s">
        <v>327</v>
      </c>
      <c r="B55" s="172">
        <v>2.5859999999999999</v>
      </c>
      <c r="C55" s="167" t="s">
        <v>16</v>
      </c>
      <c r="D55" s="168">
        <f t="shared" si="0"/>
        <v>1831.0556844547564</v>
      </c>
      <c r="E55" s="169">
        <v>4735.1099999999997</v>
      </c>
    </row>
    <row r="56" spans="1:5" ht="15" customHeight="1" x14ac:dyDescent="0.25">
      <c r="A56" s="165" t="s">
        <v>169</v>
      </c>
      <c r="B56" s="171">
        <v>60</v>
      </c>
      <c r="C56" s="167" t="s">
        <v>170</v>
      </c>
      <c r="D56" s="168">
        <f t="shared" si="0"/>
        <v>58.729333333333336</v>
      </c>
      <c r="E56" s="169">
        <v>3523.76</v>
      </c>
    </row>
    <row r="57" spans="1:5" ht="15" customHeight="1" x14ac:dyDescent="0.25">
      <c r="A57" s="165" t="s">
        <v>328</v>
      </c>
      <c r="B57" s="171">
        <v>2</v>
      </c>
      <c r="C57" s="167" t="s">
        <v>13</v>
      </c>
      <c r="D57" s="168">
        <f t="shared" si="0"/>
        <v>670.58</v>
      </c>
      <c r="E57" s="169">
        <v>1341.16</v>
      </c>
    </row>
    <row r="58" spans="1:5" ht="30.75" customHeight="1" x14ac:dyDescent="0.25">
      <c r="A58" s="165" t="s">
        <v>100</v>
      </c>
      <c r="B58" s="171">
        <v>100</v>
      </c>
      <c r="C58" s="167" t="s">
        <v>90</v>
      </c>
      <c r="D58" s="168">
        <f t="shared" si="0"/>
        <v>57.0929</v>
      </c>
      <c r="E58" s="169">
        <v>5709.29</v>
      </c>
    </row>
    <row r="59" spans="1:5" ht="15" customHeight="1" x14ac:dyDescent="0.25">
      <c r="A59" s="165" t="s">
        <v>329</v>
      </c>
      <c r="B59" s="171">
        <v>3</v>
      </c>
      <c r="C59" s="167" t="s">
        <v>222</v>
      </c>
      <c r="D59" s="168">
        <f t="shared" si="0"/>
        <v>233.09666666666666</v>
      </c>
      <c r="E59" s="169">
        <v>699.29</v>
      </c>
    </row>
    <row r="60" spans="1:5" ht="30" customHeight="1" x14ac:dyDescent="0.25">
      <c r="A60" s="165" t="s">
        <v>330</v>
      </c>
      <c r="B60" s="172">
        <v>2.1269999999999998</v>
      </c>
      <c r="C60" s="167" t="s">
        <v>16</v>
      </c>
      <c r="D60" s="168">
        <f t="shared" si="0"/>
        <v>1947.1180065820408</v>
      </c>
      <c r="E60" s="169">
        <v>4141.5200000000004</v>
      </c>
    </row>
    <row r="61" spans="1:5" ht="15" customHeight="1" x14ac:dyDescent="0.25">
      <c r="A61" s="165" t="s">
        <v>331</v>
      </c>
      <c r="B61" s="172">
        <v>1.7999999999999999E-2</v>
      </c>
      <c r="C61" s="167" t="s">
        <v>103</v>
      </c>
      <c r="D61" s="168">
        <f t="shared" ref="D61" si="1">E61/B61</f>
        <v>15561.111111111113</v>
      </c>
      <c r="E61" s="169">
        <v>280.10000000000002</v>
      </c>
    </row>
    <row r="62" spans="1:5" ht="15" customHeight="1" x14ac:dyDescent="0.25">
      <c r="A62" s="217" t="s">
        <v>76</v>
      </c>
      <c r="B62" s="218"/>
      <c r="C62" s="218"/>
      <c r="D62" s="219"/>
      <c r="E62" s="170"/>
    </row>
    <row r="63" spans="1:5" ht="30" customHeight="1" x14ac:dyDescent="0.25">
      <c r="A63" s="165" t="s">
        <v>77</v>
      </c>
      <c r="B63" s="166" t="s">
        <v>267</v>
      </c>
      <c r="C63" s="167" t="s">
        <v>11</v>
      </c>
      <c r="D63" s="168">
        <f>E63</f>
        <v>6972.47</v>
      </c>
      <c r="E63" s="169">
        <v>6972.47</v>
      </c>
    </row>
    <row r="64" spans="1:5" x14ac:dyDescent="0.25">
      <c r="A64" s="217" t="s">
        <v>83</v>
      </c>
      <c r="B64" s="218"/>
      <c r="C64" s="218"/>
      <c r="D64" s="219"/>
      <c r="E64" s="170"/>
    </row>
    <row r="65" spans="1:7" ht="15" customHeight="1" x14ac:dyDescent="0.25">
      <c r="A65" s="165" t="s">
        <v>84</v>
      </c>
      <c r="B65" s="166" t="s">
        <v>267</v>
      </c>
      <c r="C65" s="167" t="s">
        <v>11</v>
      </c>
      <c r="D65" s="168">
        <f>E65</f>
        <v>21600</v>
      </c>
      <c r="E65" s="169">
        <v>21600</v>
      </c>
    </row>
    <row r="66" spans="1:7" ht="15" customHeight="1" x14ac:dyDescent="0.25">
      <c r="A66" s="217" t="s">
        <v>304</v>
      </c>
      <c r="B66" s="218"/>
      <c r="C66" s="218"/>
      <c r="D66" s="219"/>
      <c r="E66" s="170"/>
    </row>
    <row r="67" spans="1:7" ht="15" customHeight="1" x14ac:dyDescent="0.25">
      <c r="A67" s="165" t="s">
        <v>174</v>
      </c>
      <c r="B67" s="166" t="s">
        <v>22</v>
      </c>
      <c r="C67" s="167" t="s">
        <v>11</v>
      </c>
      <c r="D67" s="168">
        <f>E67</f>
        <v>9.67</v>
      </c>
      <c r="E67" s="169">
        <v>9.67</v>
      </c>
    </row>
    <row r="68" spans="1:7" ht="30" customHeight="1" x14ac:dyDescent="0.25">
      <c r="A68" s="165" t="s">
        <v>305</v>
      </c>
      <c r="B68" s="166" t="s">
        <v>22</v>
      </c>
      <c r="C68" s="167" t="s">
        <v>11</v>
      </c>
      <c r="D68" s="168">
        <f>E68</f>
        <v>1315.94</v>
      </c>
      <c r="E68" s="169">
        <v>1315.94</v>
      </c>
    </row>
    <row r="69" spans="1:7" ht="15.75" thickBot="1" x14ac:dyDescent="0.3">
      <c r="A69" s="217" t="s">
        <v>306</v>
      </c>
      <c r="B69" s="218"/>
      <c r="C69" s="218"/>
      <c r="D69" s="219"/>
      <c r="E69" s="170"/>
    </row>
    <row r="70" spans="1:7" ht="15.75" customHeight="1" x14ac:dyDescent="0.25">
      <c r="A70" s="165" t="s">
        <v>332</v>
      </c>
      <c r="B70" s="166" t="s">
        <v>312</v>
      </c>
      <c r="C70" s="167" t="s">
        <v>13</v>
      </c>
      <c r="D70" s="168">
        <f>E70</f>
        <v>43605.88</v>
      </c>
      <c r="E70" s="169">
        <v>43605.88</v>
      </c>
      <c r="F70" s="157">
        <f>SUM(E17:E70)</f>
        <v>366663.30999999994</v>
      </c>
      <c r="G70" s="154" t="s">
        <v>333</v>
      </c>
    </row>
    <row r="71" spans="1:7" s="36" customFormat="1" ht="14.25" x14ac:dyDescent="0.25">
      <c r="A71" s="38" t="s">
        <v>10</v>
      </c>
      <c r="B71" s="140"/>
      <c r="C71" s="140"/>
      <c r="D71" s="140"/>
      <c r="E71" s="141"/>
    </row>
    <row r="72" spans="1:7" s="37" customFormat="1" x14ac:dyDescent="0.25">
      <c r="A72" s="42" t="s">
        <v>67</v>
      </c>
      <c r="B72" s="142" t="s">
        <v>21</v>
      </c>
      <c r="C72" s="142" t="s">
        <v>11</v>
      </c>
      <c r="D72" s="142">
        <f>E72</f>
        <v>36666.330999999998</v>
      </c>
      <c r="E72" s="143">
        <f>SUM(E17:E70)*10%</f>
        <v>36666.330999999998</v>
      </c>
    </row>
    <row r="73" spans="1:7" x14ac:dyDescent="0.25">
      <c r="A73" s="146" t="s">
        <v>24</v>
      </c>
      <c r="B73" s="145"/>
      <c r="C73" s="145"/>
      <c r="D73" s="145"/>
      <c r="E73" s="147">
        <f>F70+E72</f>
        <v>403329.64099999995</v>
      </c>
    </row>
    <row r="74" spans="1:7" x14ac:dyDescent="0.25">
      <c r="A74" s="214"/>
      <c r="B74" s="214"/>
      <c r="C74" s="214"/>
      <c r="D74" s="214"/>
      <c r="E74" s="214"/>
    </row>
    <row r="75" spans="1:7" x14ac:dyDescent="0.25">
      <c r="A75" s="214"/>
      <c r="B75" s="214"/>
      <c r="C75" s="214"/>
      <c r="D75" s="214"/>
      <c r="E75" s="214"/>
    </row>
    <row r="76" spans="1:7" s="160" customFormat="1" ht="21.75" customHeight="1" x14ac:dyDescent="0.25">
      <c r="A76" s="222" t="s">
        <v>335</v>
      </c>
      <c r="B76" s="222"/>
      <c r="C76" s="222"/>
      <c r="D76" s="222"/>
      <c r="E76" s="158">
        <f>E73</f>
        <v>403329.64099999995</v>
      </c>
      <c r="F76" s="159"/>
    </row>
    <row r="77" spans="1:7" s="160" customFormat="1" ht="20.25" customHeight="1" x14ac:dyDescent="0.25">
      <c r="A77" s="222" t="str">
        <f>[1]!Сумма_прописью(E76)</f>
        <v>Четыреста  три тысячи триста двадцать девять рублей 64 копейки.</v>
      </c>
      <c r="B77" s="222"/>
      <c r="C77" s="222"/>
      <c r="D77" s="222"/>
      <c r="E77" s="222"/>
      <c r="F77" s="161"/>
    </row>
    <row r="78" spans="1:7" s="160" customFormat="1" ht="24.75" customHeight="1" x14ac:dyDescent="0.25">
      <c r="A78" s="222" t="s">
        <v>261</v>
      </c>
      <c r="B78" s="222"/>
      <c r="C78" s="222"/>
      <c r="D78" s="222"/>
      <c r="E78" s="222"/>
      <c r="F78" s="162"/>
    </row>
    <row r="79" spans="1:7" s="160" customFormat="1" ht="24" customHeight="1" x14ac:dyDescent="0.25">
      <c r="A79" s="222" t="s">
        <v>262</v>
      </c>
      <c r="B79" s="222"/>
      <c r="C79" s="222"/>
      <c r="D79" s="222"/>
      <c r="E79" s="222"/>
      <c r="F79" s="162"/>
    </row>
    <row r="80" spans="1:7" s="160" customFormat="1" ht="30.75" customHeight="1" x14ac:dyDescent="0.25">
      <c r="A80" s="222" t="s">
        <v>263</v>
      </c>
      <c r="B80" s="222"/>
      <c r="C80" s="222"/>
      <c r="D80" s="222"/>
      <c r="E80" s="222"/>
      <c r="F80" s="162"/>
    </row>
    <row r="81" spans="1:6" s="160" customFormat="1" x14ac:dyDescent="0.25">
      <c r="A81" s="163"/>
      <c r="B81" s="163"/>
      <c r="C81" s="163"/>
      <c r="D81" s="163"/>
      <c r="E81" s="163"/>
      <c r="F81" s="163"/>
    </row>
    <row r="82" spans="1:6" s="160" customFormat="1" ht="24.75" customHeight="1" x14ac:dyDescent="0.25">
      <c r="A82" s="222" t="s">
        <v>334</v>
      </c>
      <c r="B82" s="222"/>
      <c r="C82" s="222"/>
      <c r="D82" s="222"/>
      <c r="E82" s="222"/>
      <c r="F82" s="162"/>
    </row>
    <row r="83" spans="1:6" ht="18.75" customHeight="1" x14ac:dyDescent="0.25">
      <c r="A83" s="164" t="s">
        <v>311</v>
      </c>
      <c r="B83" s="164"/>
      <c r="C83" s="164"/>
      <c r="D83" s="164"/>
      <c r="E83" s="164"/>
    </row>
    <row r="84" spans="1:6" ht="24.75" customHeight="1" x14ac:dyDescent="0.25">
      <c r="A84" s="164" t="s">
        <v>336</v>
      </c>
      <c r="B84" s="164"/>
      <c r="C84" s="164"/>
      <c r="D84" s="164"/>
      <c r="E84" s="164"/>
    </row>
    <row r="85" spans="1:6" ht="10.5" customHeight="1" x14ac:dyDescent="0.25">
      <c r="B85" s="164"/>
      <c r="C85" s="164"/>
      <c r="D85" s="164" t="s">
        <v>26</v>
      </c>
      <c r="E85" s="164"/>
    </row>
    <row r="86" spans="1:6" x14ac:dyDescent="0.25">
      <c r="A86" s="214"/>
      <c r="B86" s="214"/>
      <c r="C86" s="214"/>
      <c r="D86" s="214"/>
      <c r="E86" s="214"/>
    </row>
    <row r="87" spans="1:6" x14ac:dyDescent="0.25">
      <c r="A87" s="214" t="s">
        <v>264</v>
      </c>
      <c r="B87" s="214"/>
      <c r="C87" s="214"/>
      <c r="D87" s="214"/>
      <c r="E87" s="214"/>
    </row>
    <row r="88" spans="1:6" ht="10.5" customHeight="1" x14ac:dyDescent="0.25">
      <c r="B88" s="214"/>
      <c r="C88" s="214"/>
      <c r="D88" s="214" t="s">
        <v>26</v>
      </c>
      <c r="E88" s="214"/>
    </row>
  </sheetData>
  <mergeCells count="35">
    <mergeCell ref="A86:E86"/>
    <mergeCell ref="A76:D76"/>
    <mergeCell ref="A87:E87"/>
    <mergeCell ref="B88:C88"/>
    <mergeCell ref="D88:E88"/>
    <mergeCell ref="A80:E80"/>
    <mergeCell ref="A82:E82"/>
    <mergeCell ref="A74:E74"/>
    <mergeCell ref="A75:E75"/>
    <mergeCell ref="A77:E77"/>
    <mergeCell ref="A78:E78"/>
    <mergeCell ref="A79:E79"/>
    <mergeCell ref="A66:D66"/>
    <mergeCell ref="A69:D69"/>
    <mergeCell ref="A62:D62"/>
    <mergeCell ref="A64:D64"/>
    <mergeCell ref="A49:D49"/>
    <mergeCell ref="A24:D24"/>
    <mergeCell ref="A18:D18"/>
    <mergeCell ref="A16:D16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2:D22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7</vt:i4>
      </vt:variant>
    </vt:vector>
  </HeadingPairs>
  <TitlesOfParts>
    <vt:vector size="17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Акт!Область_печати</vt:lpstr>
      <vt:lpstr>'Акт (2)'!Область_печати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2022-04-10T16:27:20Z</dcterms:modified>
</cp:coreProperties>
</file>