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65" windowWidth="16365" windowHeight="11295" firstSheet="3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Акт!$A$1:$E$74</definedName>
    <definedName name="_xlnm.Print_Area" localSheetId="3">'Акт (2)'!$A$1:$E$83</definedName>
    <definedName name="_xlnm.Print_Area" localSheetId="9">акт21!$A$3:$E$83</definedName>
    <definedName name="_xlnm.Print_Area" localSheetId="1">Бюджет!$A$1:$D$33</definedName>
    <definedName name="_xlnm.Print_Area" localSheetId="7">Лист1!$A$3:$E$92</definedName>
    <definedName name="_xlnm.Print_Area" localSheetId="5">Лист3!$A$3:$E$77</definedName>
  </definedNames>
  <calcPr calcId="145621"/>
</workbook>
</file>

<file path=xl/calcChain.xml><?xml version="1.0" encoding="utf-8"?>
<calcChain xmlns="http://schemas.openxmlformats.org/spreadsheetml/2006/main">
  <c r="F23" i="9" l="1"/>
  <c r="E71" i="10"/>
  <c r="E67" i="10"/>
  <c r="D67" i="10" s="1"/>
  <c r="D19" i="10"/>
  <c r="D20" i="10"/>
  <c r="D22" i="10"/>
  <c r="D23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45" i="10"/>
  <c r="D44" i="10"/>
  <c r="D43" i="10"/>
  <c r="D42" i="10"/>
  <c r="D41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9" i="10"/>
  <c r="D60" i="10"/>
  <c r="D62" i="10"/>
  <c r="D64" i="10"/>
  <c r="D65" i="10"/>
  <c r="F65" i="10"/>
  <c r="F18" i="9"/>
  <c r="F14" i="9"/>
  <c r="A72" i="10"/>
  <c r="F25" i="9" l="1"/>
  <c r="E68" i="10"/>
  <c r="F22" i="9"/>
  <c r="F24" i="9" s="1"/>
  <c r="H25" i="7"/>
  <c r="D72" i="8" l="1"/>
  <c r="D74" i="8"/>
  <c r="D70" i="8"/>
  <c r="D64" i="8"/>
  <c r="D53" i="8"/>
  <c r="D46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7" i="8"/>
  <c r="D48" i="8"/>
  <c r="D49" i="8"/>
  <c r="D51" i="8"/>
  <c r="D52" i="8"/>
  <c r="D54" i="8"/>
  <c r="D55" i="8"/>
  <c r="D56" i="8"/>
  <c r="D57" i="8"/>
  <c r="D58" i="8"/>
  <c r="D59" i="8"/>
  <c r="D60" i="8"/>
  <c r="D61" i="8"/>
  <c r="D62" i="8"/>
  <c r="D63" i="8"/>
  <c r="D65" i="8"/>
  <c r="D66" i="8"/>
  <c r="D67" i="8"/>
  <c r="D68" i="8"/>
  <c r="D27" i="8"/>
  <c r="D20" i="8"/>
  <c r="D21" i="8"/>
  <c r="D22" i="8"/>
  <c r="D23" i="8"/>
  <c r="D25" i="8"/>
  <c r="D26" i="8"/>
  <c r="D19" i="8"/>
  <c r="E76" i="8" l="1"/>
  <c r="D76" i="8" s="1"/>
  <c r="E77" i="8" l="1"/>
  <c r="F23" i="7" s="1"/>
  <c r="F19" i="7"/>
  <c r="F15" i="7"/>
  <c r="F18" i="7" l="1"/>
  <c r="F22" i="7" s="1"/>
  <c r="F24" i="7" s="1"/>
  <c r="F14" i="7"/>
  <c r="F25" i="7" l="1"/>
  <c r="F19" i="6"/>
  <c r="F15" i="6"/>
  <c r="E64" i="3"/>
  <c r="D64" i="3" s="1"/>
  <c r="D62" i="3"/>
  <c r="D60" i="3"/>
  <c r="D52" i="3"/>
  <c r="D19" i="3"/>
  <c r="D20" i="3"/>
  <c r="D18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E65" i="3" l="1"/>
  <c r="F23" i="6" s="1"/>
  <c r="F14" i="6"/>
  <c r="F18" i="6"/>
  <c r="F22" i="6" s="1"/>
  <c r="F24" i="6" l="1"/>
  <c r="F25" i="6"/>
  <c r="F24" i="4"/>
  <c r="E66" i="5"/>
  <c r="E65" i="5"/>
  <c r="D65" i="5" s="1"/>
  <c r="D60" i="5"/>
  <c r="D62" i="5"/>
  <c r="D63" i="5"/>
  <c r="D58" i="5"/>
  <c r="D49" i="5"/>
  <c r="D47" i="5"/>
  <c r="D42" i="5"/>
  <c r="E15" i="5"/>
  <c r="D15" i="5" s="1"/>
  <c r="D13" i="5"/>
  <c r="D11" i="5"/>
  <c r="D7" i="5"/>
  <c r="D9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8" i="5"/>
  <c r="D39" i="5"/>
  <c r="D40" i="5"/>
  <c r="D41" i="5"/>
  <c r="D43" i="5"/>
  <c r="D44" i="5"/>
  <c r="D45" i="5"/>
  <c r="D51" i="5"/>
  <c r="D52" i="5"/>
  <c r="D53" i="5"/>
  <c r="D54" i="5"/>
  <c r="D56" i="5"/>
  <c r="D17" i="5"/>
  <c r="F20" i="4" l="1"/>
  <c r="F16" i="4" l="1"/>
  <c r="F13" i="4"/>
  <c r="F19" i="4" l="1"/>
  <c r="F23" i="4" s="1"/>
  <c r="F25" i="4" s="1"/>
  <c r="F15" i="4"/>
  <c r="F26" i="4" l="1"/>
  <c r="D26" i="2"/>
  <c r="E27" i="2" l="1"/>
  <c r="B25" i="2"/>
  <c r="B24" i="2"/>
  <c r="B22" i="2"/>
  <c r="B21" i="2"/>
  <c r="B20" i="2"/>
  <c r="B19" i="2"/>
  <c r="B18" i="2"/>
  <c r="B17" i="2"/>
  <c r="B16" i="2"/>
  <c r="B15" i="2"/>
  <c r="B14" i="2"/>
  <c r="B13" i="2"/>
  <c r="B12" i="2"/>
  <c r="D56" i="1" l="1"/>
  <c r="D50" i="1"/>
  <c r="D54" i="1"/>
  <c r="D49" i="1"/>
  <c r="D38" i="1" l="1"/>
  <c r="D40" i="1"/>
  <c r="D47" i="1"/>
  <c r="D46" i="1"/>
  <c r="D44" i="1"/>
  <c r="D43" i="1"/>
  <c r="D42" i="1"/>
  <c r="D18" i="1"/>
  <c r="D19" i="1"/>
  <c r="D20" i="1"/>
  <c r="D21" i="1"/>
  <c r="D22" i="1"/>
  <c r="D23" i="1"/>
  <c r="D24" i="1"/>
  <c r="D25" i="1"/>
  <c r="D26" i="1"/>
  <c r="D27" i="1"/>
  <c r="D28" i="1"/>
  <c r="D30" i="1"/>
  <c r="D31" i="1"/>
  <c r="D32" i="1"/>
  <c r="D33" i="1"/>
  <c r="D34" i="1"/>
  <c r="D35" i="1"/>
  <c r="D36" i="1"/>
  <c r="D17" i="1"/>
  <c r="D15" i="1"/>
  <c r="D13" i="1"/>
  <c r="D11" i="1"/>
  <c r="D10" i="1"/>
  <c r="D9" i="1"/>
  <c r="D7" i="1"/>
  <c r="C26" i="2"/>
  <c r="E57" i="1" l="1"/>
  <c r="D52" i="1"/>
  <c r="B23" i="2"/>
  <c r="B26" i="2" s="1"/>
</calcChain>
</file>

<file path=xl/sharedStrings.xml><?xml version="1.0" encoding="utf-8"?>
<sst xmlns="http://schemas.openxmlformats.org/spreadsheetml/2006/main" count="881" uniqueCount="295">
  <si>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</si>
  <si>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</si>
  <si>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</si>
  <si>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</si>
  <si>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</si>
  <si>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</si>
  <si>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</si>
  <si>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</si>
  <si>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</si>
  <si>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</si>
  <si>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</si>
  <si>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</si>
  <si>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</si>
  <si>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</si>
  <si>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</si>
  <si>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</si>
  <si>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</si>
  <si>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</si>
  <si>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</si>
  <si>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</si>
  <si>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</si>
  <si>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</si>
  <si>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</si>
  <si>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</si>
  <si>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</si>
  <si>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</si>
  <si>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</si>
  <si>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</si>
  <si>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</si>
  <si>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</si>
  <si>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</si>
  <si>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</si>
  <si>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</si>
  <si>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</si>
  <si>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</si>
  <si>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</si>
  <si>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</si>
  <si>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</si>
  <si>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</si>
  <si>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</si>
  <si>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</si>
  <si>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</si>
  <si>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</si>
  <si>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</si>
  <si>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</si>
  <si>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</si>
  <si>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</si>
  <si>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</si>
  <si>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</si>
  <si>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</si>
  <si>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</si>
  <si>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</si>
  <si>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</si>
  <si>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</si>
  <si>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</si>
  <si>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</si>
  <si>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</si>
  <si>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</si>
  <si>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</si>
  <si>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</si>
  <si>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</si>
  <si>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</si>
  <si>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</si>
  <si>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</si>
  <si>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</si>
  <si>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</si>
  <si>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</si>
  <si>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</si>
  <si>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</si>
  <si>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</si>
  <si>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</si>
  <si>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</si>
  <si>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 смеситель</t>
  </si>
  <si>
    <t xml:space="preserve">     Ремонт смесителя без душа, без снятия с места замена кран-буксы</t>
  </si>
  <si>
    <t xml:space="preserve">     Услуги а/вышки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</si>
  <si>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</si>
  <si>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</si>
  <si>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Долг за выполненные работы на 01.01.2017 г.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</si>
  <si>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</si>
  <si>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</si>
  <si>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</si>
  <si>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</si>
  <si>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>По плану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</si>
  <si>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</si>
  <si>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</si>
  <si>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</si>
  <si>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м</t>
  </si>
  <si>
    <t xml:space="preserve">     Очистка желобов от мусора: вручную (при расчете 1 кг. мусора = 3 м 1 желоба)</t>
  </si>
  <si>
    <t>Уборка лестничных клеток</t>
  </si>
  <si>
    <t xml:space="preserve">     Уборка л/клеток</t>
  </si>
  <si>
    <t>Аренда общего имущества МКД</t>
  </si>
  <si>
    <t xml:space="preserve">     Очистка канализационной сети: внутренней</t>
  </si>
  <si>
    <t xml:space="preserve">     Очистка кровли от снега толщ. 10 см, сбивание сосулей (вышка)</t>
  </si>
  <si>
    <t>Отчет по бюджету №77/1-2017</t>
  </si>
  <si>
    <t>Задолженность по оплате за содержание и текущий ремонт на 01.01.2018 г. -  128 913,42 руб.</t>
  </si>
  <si>
    <t>Обслуживание ОДПУ</t>
  </si>
  <si>
    <t>Целевой сбор</t>
  </si>
  <si>
    <t>АКТ № 77/1-2017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</si>
  <si>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  квартала 77.</t>
  </si>
  <si>
    <t xml:space="preserve">     Валка, обрезка  деревьев с вывозом</t>
  </si>
  <si>
    <t xml:space="preserve">     Ремонт качели-маятник без окраски</t>
  </si>
  <si>
    <t xml:space="preserve">     Заделка подвальных окон: доской (б/у)</t>
  </si>
  <si>
    <t>10 м2</t>
  </si>
  <si>
    <t xml:space="preserve">     Осмотр кровли, чердака, люков</t>
  </si>
  <si>
    <t xml:space="preserve">     Очистка желобов от мусора: вручную (при расчете 1 кг. мусора = 3 м 1 желоба) - в.</t>
  </si>
  <si>
    <t xml:space="preserve">     Техническое обслуживание ОДПУ</t>
  </si>
  <si>
    <t xml:space="preserve">     Регулировка КОРАЛЛа накидной гайкой, проверка работоспособности</t>
  </si>
  <si>
    <t xml:space="preserve">     Ремонт отдельных мест покрытия из асбоцементных листов: обыкновенного профиля (мат. БУ)</t>
  </si>
  <si>
    <t xml:space="preserve">     Установка досок объявлений</t>
  </si>
  <si>
    <t>Ежемесячно</t>
  </si>
  <si>
    <t>на общую сумму 342 169,45 руб. (Триста сорок две тысячи сто шестьдесят девять рублей 45 копеек).</t>
  </si>
  <si>
    <t>Долг за выполненные работы (доходы за минусом расходов) на  01.01.2018 г. -  233 053,16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</si>
  <si>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</si>
  <si>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</si>
  <si>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</si>
  <si>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</si>
  <si>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</si>
  <si>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</si>
  <si>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</si>
  <si>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</si>
  <si>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</si>
  <si>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</si>
  <si>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</si>
  <si>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</si>
  <si>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</si>
  <si>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</si>
  <si>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</si>
  <si>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</si>
  <si>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</si>
  <si>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</si>
  <si>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</si>
  <si>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</si>
  <si>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</si>
  <si>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</si>
  <si>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</si>
  <si>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</si>
  <si>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</si>
  <si>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</si>
  <si>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Списание долга за выполненые работы на 01.01.2015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</si>
  <si>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</si>
  <si>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</si>
  <si>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</si>
  <si>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</si>
  <si>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</si>
  <si>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</si>
  <si>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</si>
  <si>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</si>
  <si>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</si>
  <si>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Осмотр выпусков канализации  (засоры, подпоры) прим.</t>
  </si>
  <si>
    <t xml:space="preserve">     Осмотр СТО</t>
  </si>
  <si>
    <t>100 квартир</t>
  </si>
  <si>
    <t xml:space="preserve">     Осмотр, проверка работы приборов ИТП</t>
  </si>
  <si>
    <t xml:space="preserve">     Перезапуск системы отопления с регулировкой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</si>
  <si>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</si>
  <si>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</si>
  <si>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>100 приборов</t>
  </si>
  <si>
    <t xml:space="preserve">     Ремонт смесителя с душем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</si>
  <si>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</si>
  <si>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</si>
  <si>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</si>
  <si>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Осмотр квартир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</si>
  <si>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</si>
  <si>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</si>
  <si>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</si>
  <si>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</si>
  <si>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</si>
  <si>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0,25 м</t>
  </si>
  <si>
    <t xml:space="preserve">     Осмотр замеры рамок холодной воды</t>
  </si>
  <si>
    <t>чел.-ч</t>
  </si>
  <si>
    <t xml:space="preserve">     Смена отдельных участков трубопроводов канализации из полиетиленовых труб высокой плотности:д 100 мм</t>
  </si>
  <si>
    <t>1 участок</t>
  </si>
  <si>
    <t xml:space="preserve">     Демонтаж-монтаж жалюзийных решеток</t>
  </si>
  <si>
    <t xml:space="preserve">     Услуги  по вывозу и утилизации листвы, веток, деревьев, скошенной травы , смета и др.</t>
  </si>
  <si>
    <t>АКТ № 77/1-2018</t>
  </si>
  <si>
    <t>"31" марта 2019 г.</t>
  </si>
  <si>
    <t>по договору</t>
  </si>
  <si>
    <t>по плану</t>
  </si>
  <si>
    <t>по факту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</si>
  <si>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</si>
  <si>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</si>
  <si>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</si>
  <si>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205 729,58 руб. (Двести пять тысяч семьсот двадцать девять рублей 58 копеек)</t>
  </si>
  <si>
    <t>Отчет по бюджету № 77/1-2018</t>
  </si>
  <si>
    <t>Отчет по бюджету № 77/1-2019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</si>
  <si>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</si>
  <si>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</si>
  <si>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</si>
  <si>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</si>
  <si>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</si>
  <si>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</si>
  <si>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</si>
  <si>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</si>
  <si>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</si>
  <si>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</si>
  <si>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</si>
  <si>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</si>
  <si>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</si>
  <si>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</si>
  <si>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</si>
  <si>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</si>
  <si>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</si>
  <si>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</si>
  <si>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</si>
  <si>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</si>
  <si>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</si>
  <si>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</si>
  <si>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</si>
  <si>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</si>
  <si>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</si>
  <si>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</si>
  <si>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</si>
  <si>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</si>
  <si>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Ремонт и восстановление герметизации стыков мастикой</t>
  </si>
  <si>
    <t xml:space="preserve">     Установка досок объявлений с изготовлением</t>
  </si>
  <si>
    <t xml:space="preserve">     Очистка  кровли от снега толщ. 10см, сбивание сосулей вышка</t>
  </si>
  <si>
    <t>1 м 1 основания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</si>
  <si>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</si>
  <si>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</si>
  <si>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</si>
  <si>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</si>
  <si>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</si>
  <si>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оконных приборов: задвижки</t>
  </si>
  <si>
    <t xml:space="preserve">     Укладка (установка) щитов</t>
  </si>
  <si>
    <t xml:space="preserve">     Укладка (установка) щитов из доски б/у (без подгонки)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</si>
  <si>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</si>
  <si>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</si>
  <si>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</si>
  <si>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</si>
  <si>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</si>
  <si>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тарифу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</si>
  <si>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</si>
  <si>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</si>
  <si>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191371.75 руб. (Сто девяносто одна тысяча триста семьдесят один рубль 75 копеек)</t>
  </si>
  <si>
    <t xml:space="preserve">                         ________________________________________      ____________________________________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</si>
  <si>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</si>
  <si>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АКТ № 77/1</t>
  </si>
  <si>
    <t>Отчет по бюджету № 77/1-2020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</si>
  <si>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</si>
  <si>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</si>
  <si>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</si>
  <si>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</si>
  <si>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</si>
  <si>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</si>
  <si>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</si>
  <si>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</si>
  <si>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</si>
  <si>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</si>
  <si>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Смена отдельных участков трубопроводов диаметром: 15 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</si>
  <si>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</si>
  <si>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</si>
  <si>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</si>
  <si>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</si>
  <si>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</si>
  <si>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</si>
  <si>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</si>
  <si>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</si>
  <si>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Демонтаж-монтаж прямых звеньев водосточных труб</t>
  </si>
  <si>
    <t xml:space="preserve">     Постановка заклепок в местах соединения труб</t>
  </si>
  <si>
    <t xml:space="preserve">     Сброс одиночных сосулей</t>
  </si>
  <si>
    <t>1 подъем</t>
  </si>
  <si>
    <t xml:space="preserve">     Смена: прямых звеньев водосточных труб с автовышек</t>
  </si>
  <si>
    <t xml:space="preserve">     Заделка подвальных окон: фанерой</t>
  </si>
  <si>
    <t xml:space="preserve">     Очистка  кровли от снега толщ. 10см, сбивание сосулей</t>
  </si>
  <si>
    <t xml:space="preserve">     Очистка воронки и колен от мусора, снега (вышка)</t>
  </si>
  <si>
    <t xml:space="preserve">     Очистка желобов и кровли от снега, сбивание сосулей</t>
  </si>
  <si>
    <t xml:space="preserve">     Проверка исправности канализационных вытяжек (по жалобе)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</si>
  <si>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</si>
  <si>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</si>
  <si>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216021.96 руб. (Двести шестнадцать тысяч двадцать один рубль 96 копеек)</t>
  </si>
  <si>
    <t xml:space="preserve">                         ____________________________________________      ____________________________________</t>
  </si>
  <si>
    <t>Отчет по бюджету № 77/1-2021</t>
  </si>
  <si>
    <t>Период: с 01.01.2021 по 31.12.2021 года.</t>
  </si>
  <si>
    <t>31 марта 2022 г.</t>
  </si>
  <si>
    <t xml:space="preserve">     Установка колена водосточных труб</t>
  </si>
  <si>
    <t xml:space="preserve">     Регулировка РТВЖ</t>
  </si>
  <si>
    <t xml:space="preserve">     Ремонт, настройка регулятора температуры ГВС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</si>
  <si>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</si>
  <si>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</si>
  <si>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</si>
  <si>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</si>
  <si>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Установка частей водосточных труб с  земли, лестниц и подмостей</t>
  </si>
  <si>
    <t xml:space="preserve">     Закрытие подвальных окон и люков (прим)</t>
  </si>
  <si>
    <t>10 шт.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</si>
  <si>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</si>
  <si>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</si>
  <si>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</si>
  <si>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 xml:space="preserve">     Очистка воронки и колен от мусора, снега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</si>
  <si>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</si>
  <si>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</si>
  <si>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Услуги а/вышки (электрооборудование)</t>
  </si>
  <si>
    <t>160233.55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</si>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</sst>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2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7" xfId="0" applyFont="1" applyBorder="1" applyAlignment="1">
      <alignment vertical="top" wrapText="1"/>
    </xf>
    <xf numFmtId="0" fontId="15" fillId="0" borderId="6" xfId="0" applyFont="1" applyFill="1" applyBorder="1" applyAlignment="1">
      <alignment vertical="top" wrapText="1"/>
    </xf>
    <xf numFmtId="0" fontId="14" fillId="0" borderId="7" xfId="0" applyFont="1" applyBorder="1" applyAlignment="1">
      <alignment vertical="top"/>
    </xf>
    <xf numFmtId="164" fontId="14" fillId="0" borderId="1" xfId="1" applyFont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Border="1" applyAlignment="1">
      <alignment horizontal="center" vertical="top" wrapText="1"/>
    </xf>
    <xf numFmtId="0" fontId="14" fillId="0" borderId="7" xfId="0" applyFont="1" applyBorder="1" applyAlignment="1">
      <alignment horizontal="left" vertical="top"/>
    </xf>
    <xf numFmtId="164" fontId="0" fillId="0" borderId="0" xfId="0" applyNumberFormat="1" applyAlignment="1"/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8" xfId="1" applyFont="1" applyBorder="1" applyAlignment="1">
      <alignment wrapText="1"/>
    </xf>
    <xf numFmtId="164" fontId="18" fillId="0" borderId="10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3" borderId="14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9" xfId="1" applyFont="1" applyBorder="1" applyAlignment="1">
      <alignment horizontal="center" vertical="top" wrapText="1"/>
    </xf>
    <xf numFmtId="164" fontId="22" fillId="0" borderId="18" xfId="1" applyFont="1" applyFill="1" applyBorder="1" applyAlignment="1">
      <alignment horizontal="center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19" xfId="1" applyFont="1" applyBorder="1" applyAlignment="1">
      <alignment horizontal="center" vertical="top"/>
    </xf>
    <xf numFmtId="164" fontId="20" fillId="4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9" xfId="1" applyFont="1" applyBorder="1" applyAlignment="1">
      <alignment horizontal="center" vertical="top" wrapText="1"/>
    </xf>
    <xf numFmtId="164" fontId="25" fillId="0" borderId="0" xfId="1" applyFont="1"/>
    <xf numFmtId="164" fontId="20" fillId="0" borderId="19" xfId="1" applyFont="1" applyFill="1" applyBorder="1" applyAlignment="1">
      <alignment horizontal="center" vertical="top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2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left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left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5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2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28" xfId="0" applyNumberFormat="1" applyFont="1" applyFill="1" applyBorder="1" applyAlignment="1">
      <alignment horizontal="center" vertical="center"/>
    </xf>
    <xf numFmtId="2" fontId="16" fillId="6" borderId="25" xfId="0" applyNumberFormat="1" applyFont="1" applyFill="1" applyBorder="1" applyAlignment="1">
      <alignment horizontal="center" vertical="center" wrapText="1"/>
    </xf>
    <xf numFmtId="167" fontId="15" fillId="6" borderId="1" xfId="0" applyNumberFormat="1" applyFont="1" applyFill="1" applyBorder="1" applyAlignment="1">
      <alignment horizontal="center" vertical="center"/>
    </xf>
    <xf numFmtId="168" fontId="15" fillId="6" borderId="1" xfId="0" applyNumberFormat="1" applyFont="1" applyFill="1" applyBorder="1" applyAlignment="1">
      <alignment horizontal="center" vertical="center"/>
    </xf>
    <xf numFmtId="166" fontId="15" fillId="6" borderId="1" xfId="0" applyNumberFormat="1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0" fontId="15" fillId="6" borderId="24" xfId="0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5" xfId="1" applyFont="1" applyBorder="1" applyAlignment="1">
      <alignment horizontal="left" vertical="top" wrapText="1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5" xfId="1" applyFont="1" applyFill="1" applyBorder="1" applyAlignment="1">
      <alignment horizontal="left" vertical="center"/>
    </xf>
    <xf numFmtId="164" fontId="22" fillId="0" borderId="16" xfId="1" applyFont="1" applyFill="1" applyBorder="1" applyAlignment="1">
      <alignment horizontal="left" vertical="center"/>
    </xf>
    <xf numFmtId="164" fontId="22" fillId="0" borderId="17" xfId="1" applyFont="1" applyFill="1" applyBorder="1" applyAlignment="1">
      <alignment horizontal="left" vertical="center"/>
    </xf>
    <xf numFmtId="164" fontId="19" fillId="0" borderId="15" xfId="1" applyFont="1" applyBorder="1" applyAlignment="1">
      <alignment horizontal="left" vertical="top" wrapText="1"/>
    </xf>
    <xf numFmtId="164" fontId="19" fillId="0" borderId="16" xfId="1" applyFont="1" applyBorder="1" applyAlignment="1">
      <alignment horizontal="left" vertical="top" wrapText="1"/>
    </xf>
    <xf numFmtId="164" fontId="19" fillId="0" borderId="17" xfId="1" applyFont="1" applyBorder="1" applyAlignment="1">
      <alignment horizontal="left" vertical="top" wrapText="1"/>
    </xf>
    <xf numFmtId="164" fontId="20" fillId="3" borderId="11" xfId="1" applyFont="1" applyFill="1" applyBorder="1" applyAlignment="1">
      <alignment horizontal="left" vertical="center"/>
    </xf>
    <xf numFmtId="164" fontId="20" fillId="3" borderId="12" xfId="1" applyFont="1" applyFill="1" applyBorder="1" applyAlignment="1">
      <alignment horizontal="left" vertical="center"/>
    </xf>
    <xf numFmtId="164" fontId="20" fillId="3" borderId="13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9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164" fontId="14" fillId="0" borderId="2" xfId="1" applyNumberFormat="1" applyFont="1" applyFill="1" applyBorder="1" applyAlignment="1">
      <alignment horizontal="left" vertical="center" wrapText="1"/>
    </xf>
    <xf numFmtId="164" fontId="14" fillId="0" borderId="4" xfId="1" applyNumberFormat="1" applyFont="1" applyFill="1" applyBorder="1" applyAlignment="1">
      <alignment horizontal="left" vertical="center" wrapText="1"/>
    </xf>
    <xf numFmtId="164" fontId="14" fillId="0" borderId="3" xfId="1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5" borderId="6" xfId="0" applyFont="1" applyFill="1" applyBorder="1" applyAlignment="1">
      <alignment horizontal="left" vertical="top" wrapText="1"/>
    </xf>
    <xf numFmtId="0" fontId="14" fillId="5" borderId="4" xfId="0" applyFont="1" applyFill="1" applyBorder="1" applyAlignment="1">
      <alignment horizontal="left" vertical="top" wrapText="1"/>
    </xf>
    <xf numFmtId="0" fontId="14" fillId="5" borderId="3" xfId="0" applyFont="1" applyFill="1" applyBorder="1" applyAlignment="1">
      <alignment horizontal="left" vertical="top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view="pageBreakPreview" zoomScaleNormal="100" zoomScaleSheetLayoutView="100" workbookViewId="0">
      <selection activeCell="E55" sqref="E5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65" t="s">
        <v>97</v>
      </c>
      <c r="B1" s="165"/>
      <c r="C1" s="165"/>
      <c r="D1" s="165"/>
      <c r="E1" s="165"/>
      <c r="I1" s="3"/>
    </row>
    <row r="2" spans="1:9" ht="31.5" customHeight="1" x14ac:dyDescent="0.2">
      <c r="A2" s="164" t="s">
        <v>98</v>
      </c>
      <c r="B2" s="164"/>
      <c r="C2" s="164"/>
      <c r="D2" s="164"/>
      <c r="E2" s="164"/>
      <c r="I2" s="3"/>
    </row>
    <row r="3" spans="1:9" ht="14.25" x14ac:dyDescent="0.2">
      <c r="A3" s="21" t="s">
        <v>6</v>
      </c>
      <c r="B3" s="22"/>
      <c r="C3" s="22"/>
      <c r="D3" s="166" t="s">
        <v>7</v>
      </c>
      <c r="E3" s="16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36" customFormat="1" ht="14.25" x14ac:dyDescent="0.25">
      <c r="A6" s="38" t="s">
        <v>8</v>
      </c>
      <c r="B6" s="43"/>
      <c r="C6" s="43"/>
      <c r="D6" s="43"/>
      <c r="E6" s="43"/>
    </row>
    <row r="7" spans="1:9" s="37" customFormat="1" ht="15" x14ac:dyDescent="0.25">
      <c r="A7" s="39" t="s">
        <v>52</v>
      </c>
      <c r="B7" s="42" t="s">
        <v>21</v>
      </c>
      <c r="C7" s="42" t="s">
        <v>11</v>
      </c>
      <c r="D7" s="42">
        <f>E7</f>
        <v>2169.34</v>
      </c>
      <c r="E7" s="42">
        <v>2169.34</v>
      </c>
    </row>
    <row r="8" spans="1:9" s="37" customFormat="1" ht="15" x14ac:dyDescent="0.25">
      <c r="A8" s="38" t="s">
        <v>37</v>
      </c>
      <c r="B8" s="43"/>
      <c r="C8" s="43"/>
      <c r="D8" s="41"/>
      <c r="E8" s="43"/>
    </row>
    <row r="9" spans="1:9" s="37" customFormat="1" ht="15" x14ac:dyDescent="0.25">
      <c r="A9" s="39" t="s">
        <v>99</v>
      </c>
      <c r="B9" s="42" t="s">
        <v>22</v>
      </c>
      <c r="C9" s="42" t="s">
        <v>11</v>
      </c>
      <c r="D9" s="42">
        <f>E9</f>
        <v>83988.76</v>
      </c>
      <c r="E9" s="42">
        <v>83988.76</v>
      </c>
    </row>
    <row r="10" spans="1:9" s="37" customFormat="1" ht="15" x14ac:dyDescent="0.25">
      <c r="A10" s="39" t="s">
        <v>53</v>
      </c>
      <c r="B10" s="42">
        <v>3000</v>
      </c>
      <c r="C10" s="42" t="s">
        <v>12</v>
      </c>
      <c r="D10" s="42">
        <f>E10/B10</f>
        <v>3.9500033333333335</v>
      </c>
      <c r="E10" s="42">
        <v>11850.01</v>
      </c>
    </row>
    <row r="11" spans="1:9" s="37" customFormat="1" ht="15" x14ac:dyDescent="0.25">
      <c r="A11" s="39" t="s">
        <v>100</v>
      </c>
      <c r="B11" s="42">
        <v>1</v>
      </c>
      <c r="C11" s="42" t="s">
        <v>13</v>
      </c>
      <c r="D11" s="42">
        <f>E11/B11</f>
        <v>1054.5</v>
      </c>
      <c r="E11" s="42">
        <v>1054.5</v>
      </c>
    </row>
    <row r="12" spans="1:9" s="37" customFormat="1" ht="15" x14ac:dyDescent="0.25">
      <c r="A12" s="40" t="s">
        <v>51</v>
      </c>
      <c r="B12" s="43"/>
      <c r="C12" s="43"/>
      <c r="D12" s="41"/>
      <c r="E12" s="43"/>
    </row>
    <row r="13" spans="1:9" s="37" customFormat="1" ht="30" x14ac:dyDescent="0.25">
      <c r="A13" s="39" t="s">
        <v>54</v>
      </c>
      <c r="B13" s="42" t="s">
        <v>21</v>
      </c>
      <c r="C13" s="42" t="s">
        <v>11</v>
      </c>
      <c r="D13" s="42">
        <f>E13</f>
        <v>33374.400000000001</v>
      </c>
      <c r="E13" s="42">
        <v>33374.400000000001</v>
      </c>
    </row>
    <row r="14" spans="1:9" s="37" customFormat="1" ht="15" x14ac:dyDescent="0.25">
      <c r="A14" s="40" t="s">
        <v>78</v>
      </c>
      <c r="B14" s="43"/>
      <c r="C14" s="43"/>
      <c r="D14" s="41"/>
      <c r="E14" s="43"/>
    </row>
    <row r="15" spans="1:9" s="37" customFormat="1" ht="30" x14ac:dyDescent="0.25">
      <c r="A15" s="39" t="s">
        <v>79</v>
      </c>
      <c r="B15" s="42" t="s">
        <v>82</v>
      </c>
      <c r="C15" s="42" t="s">
        <v>11</v>
      </c>
      <c r="D15" s="42">
        <f>E15</f>
        <v>4172.79</v>
      </c>
      <c r="E15" s="42">
        <v>4172.79</v>
      </c>
    </row>
    <row r="16" spans="1:9" s="37" customFormat="1" ht="15" x14ac:dyDescent="0.25">
      <c r="A16" s="38" t="s">
        <v>38</v>
      </c>
      <c r="B16" s="43"/>
      <c r="C16" s="43"/>
      <c r="D16" s="41"/>
      <c r="E16" s="43"/>
    </row>
    <row r="17" spans="1:5" s="37" customFormat="1" ht="15" x14ac:dyDescent="0.25">
      <c r="A17" s="39" t="s">
        <v>55</v>
      </c>
      <c r="B17" s="42">
        <v>1</v>
      </c>
      <c r="C17" s="42" t="s">
        <v>14</v>
      </c>
      <c r="D17" s="42">
        <f>E17/B17</f>
        <v>796.94</v>
      </c>
      <c r="E17" s="42">
        <v>796.94</v>
      </c>
    </row>
    <row r="18" spans="1:5" s="37" customFormat="1" ht="15" x14ac:dyDescent="0.25">
      <c r="A18" s="39" t="s">
        <v>56</v>
      </c>
      <c r="B18" s="42">
        <v>7.0000000000000007E-2</v>
      </c>
      <c r="C18" s="42" t="s">
        <v>15</v>
      </c>
      <c r="D18" s="42">
        <f t="shared" ref="D18:D36" si="0">E18/B18</f>
        <v>3545.8571428571427</v>
      </c>
      <c r="E18" s="42">
        <v>248.21</v>
      </c>
    </row>
    <row r="19" spans="1:5" s="37" customFormat="1" ht="30" x14ac:dyDescent="0.25">
      <c r="A19" s="39" t="s">
        <v>57</v>
      </c>
      <c r="B19" s="42">
        <v>1.915</v>
      </c>
      <c r="C19" s="42" t="s">
        <v>16</v>
      </c>
      <c r="D19" s="42">
        <f t="shared" si="0"/>
        <v>1426.6579634464752</v>
      </c>
      <c r="E19" s="42">
        <v>2732.05</v>
      </c>
    </row>
    <row r="20" spans="1:5" s="37" customFormat="1" ht="15" x14ac:dyDescent="0.25">
      <c r="A20" s="39" t="s">
        <v>58</v>
      </c>
      <c r="B20" s="42">
        <v>0.04</v>
      </c>
      <c r="C20" s="42" t="s">
        <v>17</v>
      </c>
      <c r="D20" s="42">
        <f t="shared" si="0"/>
        <v>22990.5</v>
      </c>
      <c r="E20" s="42">
        <v>919.62</v>
      </c>
    </row>
    <row r="21" spans="1:5" s="37" customFormat="1" ht="30" x14ac:dyDescent="0.25">
      <c r="A21" s="39" t="s">
        <v>59</v>
      </c>
      <c r="B21" s="42">
        <v>1</v>
      </c>
      <c r="C21" s="42" t="s">
        <v>14</v>
      </c>
      <c r="D21" s="42">
        <f t="shared" si="0"/>
        <v>384.58</v>
      </c>
      <c r="E21" s="42">
        <v>384.58</v>
      </c>
    </row>
    <row r="22" spans="1:5" s="37" customFormat="1" ht="15" x14ac:dyDescent="0.25">
      <c r="A22" s="39" t="s">
        <v>91</v>
      </c>
      <c r="B22" s="42">
        <v>0.06</v>
      </c>
      <c r="C22" s="42" t="s">
        <v>15</v>
      </c>
      <c r="D22" s="42">
        <f t="shared" si="0"/>
        <v>12020.5</v>
      </c>
      <c r="E22" s="42">
        <v>721.23</v>
      </c>
    </row>
    <row r="23" spans="1:5" s="37" customFormat="1" ht="30" x14ac:dyDescent="0.25">
      <c r="A23" s="39" t="s">
        <v>60</v>
      </c>
      <c r="B23" s="42">
        <v>9</v>
      </c>
      <c r="C23" s="42" t="s">
        <v>18</v>
      </c>
      <c r="D23" s="42">
        <f t="shared" si="0"/>
        <v>136.88888888888889</v>
      </c>
      <c r="E23" s="42">
        <v>1232</v>
      </c>
    </row>
    <row r="24" spans="1:5" s="37" customFormat="1" ht="15" x14ac:dyDescent="0.25">
      <c r="A24" s="39" t="s">
        <v>61</v>
      </c>
      <c r="B24" s="42">
        <v>1</v>
      </c>
      <c r="C24" s="42" t="s">
        <v>13</v>
      </c>
      <c r="D24" s="42">
        <f t="shared" si="0"/>
        <v>2845.77</v>
      </c>
      <c r="E24" s="42">
        <v>2845.77</v>
      </c>
    </row>
    <row r="25" spans="1:5" s="37" customFormat="1" ht="15" x14ac:dyDescent="0.25">
      <c r="A25" s="39" t="s">
        <v>83</v>
      </c>
      <c r="B25" s="42">
        <v>6358</v>
      </c>
      <c r="C25" s="42" t="s">
        <v>84</v>
      </c>
      <c r="D25" s="42">
        <f t="shared" si="0"/>
        <v>1.2788140924819125</v>
      </c>
      <c r="E25" s="42">
        <v>8130.7</v>
      </c>
    </row>
    <row r="26" spans="1:5" s="37" customFormat="1" ht="15" x14ac:dyDescent="0.25">
      <c r="A26" s="39" t="s">
        <v>62</v>
      </c>
      <c r="B26" s="42">
        <v>1</v>
      </c>
      <c r="C26" s="42" t="s">
        <v>13</v>
      </c>
      <c r="D26" s="42">
        <f t="shared" si="0"/>
        <v>387.91</v>
      </c>
      <c r="E26" s="42">
        <v>387.91</v>
      </c>
    </row>
    <row r="27" spans="1:5" s="37" customFormat="1" ht="30" x14ac:dyDescent="0.25">
      <c r="A27" s="39" t="s">
        <v>63</v>
      </c>
      <c r="B27" s="42">
        <v>1</v>
      </c>
      <c r="C27" s="42" t="s">
        <v>19</v>
      </c>
      <c r="D27" s="42">
        <f t="shared" si="0"/>
        <v>423.03</v>
      </c>
      <c r="E27" s="42">
        <v>423.03</v>
      </c>
    </row>
    <row r="28" spans="1:5" s="37" customFormat="1" ht="15" x14ac:dyDescent="0.25">
      <c r="A28" s="39" t="s">
        <v>64</v>
      </c>
      <c r="B28" s="42">
        <v>33</v>
      </c>
      <c r="C28" s="42" t="s">
        <v>19</v>
      </c>
      <c r="D28" s="42">
        <f t="shared" si="0"/>
        <v>228.28151515151515</v>
      </c>
      <c r="E28" s="42">
        <v>7533.29</v>
      </c>
    </row>
    <row r="29" spans="1:5" s="37" customFormat="1" ht="15" x14ac:dyDescent="0.25">
      <c r="A29" s="38" t="s">
        <v>39</v>
      </c>
      <c r="B29" s="43"/>
      <c r="C29" s="43"/>
      <c r="D29" s="42"/>
      <c r="E29" s="43"/>
    </row>
    <row r="30" spans="1:5" s="37" customFormat="1" ht="15" x14ac:dyDescent="0.25">
      <c r="A30" s="39" t="s">
        <v>101</v>
      </c>
      <c r="B30" s="42">
        <v>2.5999999999999999E-2</v>
      </c>
      <c r="C30" s="42" t="s">
        <v>102</v>
      </c>
      <c r="D30" s="42">
        <f t="shared" si="0"/>
        <v>1863.0769230769231</v>
      </c>
      <c r="E30" s="42">
        <v>48.44</v>
      </c>
    </row>
    <row r="31" spans="1:5" s="37" customFormat="1" ht="15" x14ac:dyDescent="0.25">
      <c r="A31" s="39" t="s">
        <v>103</v>
      </c>
      <c r="B31" s="42">
        <v>0.17</v>
      </c>
      <c r="C31" s="42" t="s">
        <v>16</v>
      </c>
      <c r="D31" s="42">
        <f t="shared" si="0"/>
        <v>1427.4705882352939</v>
      </c>
      <c r="E31" s="42">
        <v>242.67</v>
      </c>
    </row>
    <row r="32" spans="1:5" s="37" customFormat="1" ht="30" x14ac:dyDescent="0.25">
      <c r="A32" s="39" t="s">
        <v>65</v>
      </c>
      <c r="B32" s="42">
        <v>1.0569999999999999</v>
      </c>
      <c r="C32" s="42" t="s">
        <v>16</v>
      </c>
      <c r="D32" s="42">
        <f t="shared" si="0"/>
        <v>1641.7407757805108</v>
      </c>
      <c r="E32" s="42">
        <v>1735.32</v>
      </c>
    </row>
    <row r="33" spans="1:5" s="37" customFormat="1" ht="30" x14ac:dyDescent="0.25">
      <c r="A33" s="39" t="s">
        <v>87</v>
      </c>
      <c r="B33" s="42">
        <v>75</v>
      </c>
      <c r="C33" s="42" t="s">
        <v>86</v>
      </c>
      <c r="D33" s="42">
        <f t="shared" si="0"/>
        <v>55.237200000000001</v>
      </c>
      <c r="E33" s="42">
        <v>4142.79</v>
      </c>
    </row>
    <row r="34" spans="1:5" s="37" customFormat="1" ht="30" x14ac:dyDescent="0.25">
      <c r="A34" s="39" t="s">
        <v>104</v>
      </c>
      <c r="B34" s="42">
        <v>45</v>
      </c>
      <c r="C34" s="42" t="s">
        <v>86</v>
      </c>
      <c r="D34" s="42">
        <f t="shared" si="0"/>
        <v>108.80600000000001</v>
      </c>
      <c r="E34" s="42">
        <v>4896.2700000000004</v>
      </c>
    </row>
    <row r="35" spans="1:5" s="37" customFormat="1" ht="30" x14ac:dyDescent="0.25">
      <c r="A35" s="39" t="s">
        <v>80</v>
      </c>
      <c r="B35" s="42">
        <v>80</v>
      </c>
      <c r="C35" s="42" t="s">
        <v>81</v>
      </c>
      <c r="D35" s="42">
        <f t="shared" si="0"/>
        <v>31.294625000000003</v>
      </c>
      <c r="E35" s="42">
        <v>2503.5700000000002</v>
      </c>
    </row>
    <row r="36" spans="1:5" s="37" customFormat="1" ht="30" x14ac:dyDescent="0.25">
      <c r="A36" s="39" t="s">
        <v>92</v>
      </c>
      <c r="B36" s="42">
        <v>40</v>
      </c>
      <c r="C36" s="42" t="s">
        <v>81</v>
      </c>
      <c r="D36" s="42">
        <f t="shared" si="0"/>
        <v>67.367249999999999</v>
      </c>
      <c r="E36" s="42">
        <v>2694.69</v>
      </c>
    </row>
    <row r="37" spans="1:5" s="37" customFormat="1" ht="15" x14ac:dyDescent="0.25">
      <c r="A37" s="38" t="s">
        <v>95</v>
      </c>
      <c r="B37" s="43"/>
      <c r="C37" s="43"/>
      <c r="D37" s="41"/>
      <c r="E37" s="43"/>
    </row>
    <row r="38" spans="1:5" s="37" customFormat="1" ht="15" x14ac:dyDescent="0.25">
      <c r="A38" s="39" t="s">
        <v>105</v>
      </c>
      <c r="B38" s="42" t="s">
        <v>109</v>
      </c>
      <c r="C38" s="42" t="s">
        <v>11</v>
      </c>
      <c r="D38" s="42">
        <f>E38</f>
        <v>21600</v>
      </c>
      <c r="E38" s="42">
        <v>21600</v>
      </c>
    </row>
    <row r="39" spans="1:5" s="37" customFormat="1" ht="15" x14ac:dyDescent="0.25">
      <c r="A39" s="44" t="s">
        <v>75</v>
      </c>
      <c r="B39" s="43"/>
      <c r="C39" s="43"/>
      <c r="D39" s="41"/>
      <c r="E39" s="43"/>
    </row>
    <row r="40" spans="1:5" s="37" customFormat="1" ht="15" x14ac:dyDescent="0.25">
      <c r="A40" s="39" t="s">
        <v>76</v>
      </c>
      <c r="B40" s="42" t="s">
        <v>22</v>
      </c>
      <c r="C40" s="42" t="s">
        <v>11</v>
      </c>
      <c r="D40" s="42">
        <f>E40</f>
        <v>2102.4499999999998</v>
      </c>
      <c r="E40" s="42">
        <v>2102.4499999999998</v>
      </c>
    </row>
    <row r="41" spans="1:5" s="37" customFormat="1" ht="15" x14ac:dyDescent="0.25">
      <c r="A41" s="38" t="s">
        <v>40</v>
      </c>
      <c r="B41" s="43"/>
      <c r="C41" s="43"/>
      <c r="D41" s="41"/>
      <c r="E41" s="43"/>
    </row>
    <row r="42" spans="1:5" s="37" customFormat="1" ht="15" x14ac:dyDescent="0.25">
      <c r="A42" s="39" t="s">
        <v>66</v>
      </c>
      <c r="B42" s="42">
        <v>3</v>
      </c>
      <c r="C42" s="42" t="s">
        <v>13</v>
      </c>
      <c r="D42" s="42">
        <f t="shared" ref="D42:D44" si="1">E42/B42</f>
        <v>836.65333333333331</v>
      </c>
      <c r="E42" s="42">
        <v>2509.96</v>
      </c>
    </row>
    <row r="43" spans="1:5" s="37" customFormat="1" ht="30" x14ac:dyDescent="0.25">
      <c r="A43" s="39" t="s">
        <v>106</v>
      </c>
      <c r="B43" s="42">
        <v>1</v>
      </c>
      <c r="C43" s="42" t="s">
        <v>13</v>
      </c>
      <c r="D43" s="42">
        <f t="shared" si="1"/>
        <v>338.57</v>
      </c>
      <c r="E43" s="42">
        <v>338.57</v>
      </c>
    </row>
    <row r="44" spans="1:5" s="37" customFormat="1" ht="30" x14ac:dyDescent="0.25">
      <c r="A44" s="39" t="s">
        <v>73</v>
      </c>
      <c r="B44" s="42">
        <v>1</v>
      </c>
      <c r="C44" s="42" t="s">
        <v>72</v>
      </c>
      <c r="D44" s="42">
        <f t="shared" si="1"/>
        <v>135.44999999999999</v>
      </c>
      <c r="E44" s="42">
        <v>135.44999999999999</v>
      </c>
    </row>
    <row r="45" spans="1:5" s="37" customFormat="1" ht="15" x14ac:dyDescent="0.25">
      <c r="A45" s="40" t="s">
        <v>85</v>
      </c>
      <c r="B45" s="43"/>
      <c r="C45" s="43"/>
      <c r="D45" s="41"/>
      <c r="E45" s="43"/>
    </row>
    <row r="46" spans="1:5" s="37" customFormat="1" ht="45" x14ac:dyDescent="0.25">
      <c r="A46" s="39" t="s">
        <v>107</v>
      </c>
      <c r="B46" s="42">
        <v>0.5</v>
      </c>
      <c r="C46" s="42" t="s">
        <v>12</v>
      </c>
      <c r="D46" s="42">
        <f t="shared" ref="D46:D47" si="2">E46/B46</f>
        <v>232.52</v>
      </c>
      <c r="E46" s="42">
        <v>116.26</v>
      </c>
    </row>
    <row r="47" spans="1:5" s="37" customFormat="1" ht="15" x14ac:dyDescent="0.25">
      <c r="A47" s="39" t="s">
        <v>108</v>
      </c>
      <c r="B47" s="42">
        <v>0.01</v>
      </c>
      <c r="C47" s="42" t="s">
        <v>17</v>
      </c>
      <c r="D47" s="42">
        <f t="shared" si="2"/>
        <v>34388</v>
      </c>
      <c r="E47" s="42">
        <v>343.88</v>
      </c>
    </row>
    <row r="48" spans="1:5" s="37" customFormat="1" ht="15" x14ac:dyDescent="0.25">
      <c r="A48" s="38" t="s">
        <v>41</v>
      </c>
      <c r="B48" s="43"/>
      <c r="C48" s="43"/>
      <c r="D48" s="41"/>
      <c r="E48" s="43"/>
    </row>
    <row r="49" spans="1:5" s="37" customFormat="1" ht="15" x14ac:dyDescent="0.25">
      <c r="A49" s="39" t="s">
        <v>74</v>
      </c>
      <c r="B49" s="42" t="s">
        <v>22</v>
      </c>
      <c r="C49" s="42" t="s">
        <v>11</v>
      </c>
      <c r="D49" s="42">
        <f>E49</f>
        <v>12075.07</v>
      </c>
      <c r="E49" s="42">
        <v>12075.07</v>
      </c>
    </row>
    <row r="50" spans="1:5" s="37" customFormat="1" ht="15" x14ac:dyDescent="0.25">
      <c r="A50" s="39" t="s">
        <v>67</v>
      </c>
      <c r="B50" s="42" t="s">
        <v>22</v>
      </c>
      <c r="C50" s="42" t="s">
        <v>11</v>
      </c>
      <c r="D50" s="42">
        <f t="shared" ref="D50:D54" si="3">E50</f>
        <v>22300</v>
      </c>
      <c r="E50" s="42">
        <v>22300</v>
      </c>
    </row>
    <row r="51" spans="1:5" s="37" customFormat="1" ht="15" x14ac:dyDescent="0.25">
      <c r="A51" s="38" t="s">
        <v>88</v>
      </c>
      <c r="B51" s="43"/>
      <c r="C51" s="43"/>
      <c r="D51" s="42"/>
      <c r="E51" s="43"/>
    </row>
    <row r="52" spans="1:5" s="37" customFormat="1" ht="15" x14ac:dyDescent="0.25">
      <c r="A52" s="39" t="s">
        <v>89</v>
      </c>
      <c r="B52" s="42" t="s">
        <v>23</v>
      </c>
      <c r="C52" s="42" t="s">
        <v>12</v>
      </c>
      <c r="D52" s="42">
        <f t="shared" si="3"/>
        <v>9845.4500000000007</v>
      </c>
      <c r="E52" s="42">
        <v>9845.4500000000007</v>
      </c>
    </row>
    <row r="53" spans="1:5" s="37" customFormat="1" ht="15" x14ac:dyDescent="0.25">
      <c r="A53" s="38" t="s">
        <v>9</v>
      </c>
      <c r="B53" s="43"/>
      <c r="C53" s="43"/>
      <c r="D53" s="42"/>
      <c r="E53" s="43"/>
    </row>
    <row r="54" spans="1:5" s="37" customFormat="1" ht="15" x14ac:dyDescent="0.25">
      <c r="A54" s="39" t="s">
        <v>68</v>
      </c>
      <c r="B54" s="42" t="s">
        <v>23</v>
      </c>
      <c r="C54" s="42" t="s">
        <v>12</v>
      </c>
      <c r="D54" s="42">
        <f t="shared" si="3"/>
        <v>60908.28</v>
      </c>
      <c r="E54" s="42">
        <v>60908.28</v>
      </c>
    </row>
    <row r="55" spans="1:5" s="37" customFormat="1" ht="15" x14ac:dyDescent="0.25">
      <c r="A55" s="38" t="s">
        <v>10</v>
      </c>
      <c r="B55" s="43"/>
      <c r="C55" s="43"/>
      <c r="D55" s="42"/>
      <c r="E55" s="43"/>
    </row>
    <row r="56" spans="1:5" s="37" customFormat="1" ht="15" x14ac:dyDescent="0.25">
      <c r="A56" s="39" t="s">
        <v>69</v>
      </c>
      <c r="B56" s="42" t="s">
        <v>21</v>
      </c>
      <c r="C56" s="42" t="s">
        <v>11</v>
      </c>
      <c r="D56" s="42">
        <f>E56</f>
        <v>30665.200000000001</v>
      </c>
      <c r="E56" s="42">
        <v>30665.200000000001</v>
      </c>
    </row>
    <row r="57" spans="1:5" ht="14.25" customHeight="1" x14ac:dyDescent="0.2">
      <c r="A57" s="28" t="s">
        <v>24</v>
      </c>
      <c r="B57" s="32" t="s">
        <v>20</v>
      </c>
      <c r="C57" s="29"/>
      <c r="D57" s="32"/>
      <c r="E57" s="30">
        <f>SUM(E6:E56)</f>
        <v>342169.45000000007</v>
      </c>
    </row>
    <row r="58" spans="1:5" ht="15" customHeight="1" x14ac:dyDescent="0.2">
      <c r="D58" s="13"/>
    </row>
    <row r="59" spans="1:5" ht="15" customHeight="1" x14ac:dyDescent="0.2">
      <c r="A59" s="13" t="s">
        <v>30</v>
      </c>
      <c r="B59" s="13"/>
      <c r="C59" s="13"/>
      <c r="D59" s="13"/>
      <c r="E59" s="13"/>
    </row>
    <row r="60" spans="1:5" ht="15" x14ac:dyDescent="0.2">
      <c r="A60" s="13" t="s">
        <v>110</v>
      </c>
      <c r="B60" s="13"/>
      <c r="C60" s="13"/>
      <c r="D60" s="13"/>
      <c r="E60" s="13"/>
    </row>
    <row r="61" spans="1:5" ht="15" customHeight="1" x14ac:dyDescent="0.2">
      <c r="A61" s="13" t="s">
        <v>31</v>
      </c>
      <c r="B61" s="13"/>
      <c r="C61" s="13"/>
      <c r="D61" s="13"/>
      <c r="E61" s="13"/>
    </row>
    <row r="62" spans="1:5" ht="15" customHeight="1" x14ac:dyDescent="0.2">
      <c r="A62" s="13" t="s">
        <v>32</v>
      </c>
      <c r="B62" s="13"/>
      <c r="C62" s="13"/>
      <c r="D62" s="14"/>
      <c r="E62" s="13"/>
    </row>
    <row r="63" spans="1:5" ht="15" customHeight="1" x14ac:dyDescent="0.2">
      <c r="A63" s="31" t="s">
        <v>70</v>
      </c>
      <c r="B63" s="14"/>
      <c r="C63" s="14"/>
      <c r="E63" s="14"/>
    </row>
    <row r="64" spans="1:5" ht="15" customHeight="1" x14ac:dyDescent="0.25">
      <c r="A64" s="31" t="s">
        <v>71</v>
      </c>
      <c r="D64" s="2"/>
    </row>
    <row r="65" spans="1:5" ht="15" customHeight="1" x14ac:dyDescent="0.25">
      <c r="A65" s="31"/>
      <c r="D65" s="2"/>
    </row>
    <row r="66" spans="1:5" ht="15" x14ac:dyDescent="0.25">
      <c r="A66" s="6" t="s">
        <v>25</v>
      </c>
      <c r="B66" s="2"/>
      <c r="C66" s="2"/>
      <c r="D66" s="2"/>
      <c r="E66" s="2"/>
    </row>
    <row r="67" spans="1:5" ht="15" customHeight="1" x14ac:dyDescent="0.25">
      <c r="A67" s="6"/>
      <c r="B67" s="2"/>
      <c r="C67" s="2"/>
      <c r="D67" s="15"/>
      <c r="E67" s="2"/>
    </row>
    <row r="68" spans="1:5" ht="15" x14ac:dyDescent="0.25">
      <c r="A68" s="163" t="s">
        <v>48</v>
      </c>
      <c r="B68" s="163"/>
      <c r="C68" s="15" t="s">
        <v>29</v>
      </c>
      <c r="D68" s="4"/>
      <c r="E68" s="5"/>
    </row>
    <row r="69" spans="1:5" ht="15" customHeight="1" x14ac:dyDescent="0.25">
      <c r="A69" s="167" t="s">
        <v>49</v>
      </c>
      <c r="B69" s="167"/>
      <c r="C69" s="4" t="s">
        <v>26</v>
      </c>
      <c r="D69" s="2"/>
      <c r="E69" s="2"/>
    </row>
    <row r="70" spans="1:5" ht="15" x14ac:dyDescent="0.25">
      <c r="A70" s="6"/>
      <c r="B70" s="2"/>
      <c r="C70" s="2"/>
      <c r="D70" s="15"/>
      <c r="E70" s="2"/>
    </row>
    <row r="71" spans="1:5" ht="15" customHeight="1" x14ac:dyDescent="0.25">
      <c r="A71" s="163" t="s">
        <v>28</v>
      </c>
      <c r="B71" s="163"/>
      <c r="C71" s="15" t="s">
        <v>29</v>
      </c>
      <c r="D71" s="4"/>
      <c r="E71" s="2"/>
    </row>
    <row r="72" spans="1:5" ht="15" customHeight="1" x14ac:dyDescent="0.25">
      <c r="A72" s="16" t="s">
        <v>27</v>
      </c>
      <c r="B72" s="5"/>
      <c r="C72" s="4" t="s">
        <v>26</v>
      </c>
      <c r="D72" s="2"/>
      <c r="E72" s="2"/>
    </row>
    <row r="73" spans="1:5" ht="15" x14ac:dyDescent="0.25">
      <c r="A73" s="2"/>
      <c r="B73" s="2"/>
      <c r="C73" s="2"/>
      <c r="E73" s="2"/>
    </row>
  </sheetData>
  <mergeCells count="6">
    <mergeCell ref="A71:B71"/>
    <mergeCell ref="A2:E2"/>
    <mergeCell ref="A1:E1"/>
    <mergeCell ref="D3:E3"/>
    <mergeCell ref="A69:B69"/>
    <mergeCell ref="A68:B6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zoomScale="90" zoomScaleNormal="100" zoomScaleSheetLayoutView="90" workbookViewId="0">
      <selection activeCell="A27" sqref="A27:D27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68" t="s">
        <v>93</v>
      </c>
      <c r="B1" s="168"/>
      <c r="C1" s="168"/>
      <c r="D1" s="168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75"/>
      <c r="D3" s="175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77</v>
      </c>
      <c r="B6" s="169">
        <v>124034.2</v>
      </c>
      <c r="C6" s="170"/>
      <c r="D6" s="171"/>
    </row>
    <row r="7" spans="1:4" x14ac:dyDescent="0.25">
      <c r="A7" s="33" t="s">
        <v>46</v>
      </c>
      <c r="B7" s="34" t="s">
        <v>20</v>
      </c>
      <c r="C7" s="34">
        <v>156859.68</v>
      </c>
      <c r="D7" s="34">
        <v>159021.39000000001</v>
      </c>
    </row>
    <row r="8" spans="1:4" x14ac:dyDescent="0.25">
      <c r="A8" s="33" t="s">
        <v>90</v>
      </c>
      <c r="B8" s="34" t="s">
        <v>20</v>
      </c>
      <c r="C8" s="34">
        <v>2500</v>
      </c>
      <c r="D8" s="34">
        <v>3768.32</v>
      </c>
    </row>
    <row r="9" spans="1:4" x14ac:dyDescent="0.25">
      <c r="A9" s="33" t="s">
        <v>50</v>
      </c>
      <c r="B9" s="34" t="s">
        <v>20</v>
      </c>
      <c r="C9" s="34">
        <v>33374.400000000001</v>
      </c>
      <c r="D9" s="34">
        <v>32495.439999999999</v>
      </c>
    </row>
    <row r="10" spans="1:4" x14ac:dyDescent="0.25">
      <c r="A10" s="33" t="s">
        <v>95</v>
      </c>
      <c r="B10" s="34" t="s">
        <v>20</v>
      </c>
      <c r="C10" s="34">
        <v>21526.44</v>
      </c>
      <c r="D10" s="34">
        <v>15901.91</v>
      </c>
    </row>
    <row r="11" spans="1:4" x14ac:dyDescent="0.25">
      <c r="A11" s="33" t="s">
        <v>96</v>
      </c>
      <c r="B11" s="34" t="s">
        <v>20</v>
      </c>
      <c r="C11" s="34">
        <v>92391.46</v>
      </c>
      <c r="D11" s="34">
        <v>21963.43</v>
      </c>
    </row>
    <row r="12" spans="1:4" x14ac:dyDescent="0.25">
      <c r="A12" s="33" t="s">
        <v>8</v>
      </c>
      <c r="B12" s="34">
        <f>Акт!E7</f>
        <v>2169.34</v>
      </c>
      <c r="C12" s="34" t="s">
        <v>20</v>
      </c>
      <c r="D12" s="34" t="s">
        <v>20</v>
      </c>
    </row>
    <row r="13" spans="1:4" x14ac:dyDescent="0.25">
      <c r="A13" s="33" t="s">
        <v>37</v>
      </c>
      <c r="B13" s="34">
        <f>SUM(Акт!E9:E11)</f>
        <v>96893.26999999999</v>
      </c>
      <c r="C13" s="34" t="s">
        <v>20</v>
      </c>
      <c r="D13" s="34" t="s">
        <v>20</v>
      </c>
    </row>
    <row r="14" spans="1:4" ht="30" x14ac:dyDescent="0.25">
      <c r="A14" s="33" t="s">
        <v>51</v>
      </c>
      <c r="B14" s="34">
        <f>Акт!E13</f>
        <v>33374.400000000001</v>
      </c>
      <c r="C14" s="34" t="s">
        <v>20</v>
      </c>
      <c r="D14" s="34" t="s">
        <v>20</v>
      </c>
    </row>
    <row r="15" spans="1:4" ht="30" x14ac:dyDescent="0.25">
      <c r="A15" s="33" t="s">
        <v>78</v>
      </c>
      <c r="B15" s="34">
        <f>Акт!E15</f>
        <v>4172.79</v>
      </c>
      <c r="C15" s="34" t="s">
        <v>20</v>
      </c>
      <c r="D15" s="34" t="s">
        <v>20</v>
      </c>
    </row>
    <row r="16" spans="1:4" x14ac:dyDescent="0.25">
      <c r="A16" s="33" t="s">
        <v>38</v>
      </c>
      <c r="B16" s="34">
        <f>SUM(Акт!E17:E28)</f>
        <v>26355.33</v>
      </c>
      <c r="C16" s="34" t="s">
        <v>20</v>
      </c>
      <c r="D16" s="34" t="s">
        <v>20</v>
      </c>
    </row>
    <row r="17" spans="1:5" x14ac:dyDescent="0.25">
      <c r="A17" s="33" t="s">
        <v>39</v>
      </c>
      <c r="B17" s="34">
        <f>SUM(Акт!E30:E36)</f>
        <v>16263.75</v>
      </c>
      <c r="C17" s="34" t="s">
        <v>20</v>
      </c>
      <c r="D17" s="34" t="s">
        <v>20</v>
      </c>
    </row>
    <row r="18" spans="1:5" x14ac:dyDescent="0.25">
      <c r="A18" s="33" t="s">
        <v>95</v>
      </c>
      <c r="B18" s="34">
        <f>Акт!E38</f>
        <v>21600</v>
      </c>
      <c r="C18" s="34" t="s">
        <v>20</v>
      </c>
      <c r="D18" s="34" t="s">
        <v>20</v>
      </c>
    </row>
    <row r="19" spans="1:5" ht="30" x14ac:dyDescent="0.25">
      <c r="A19" s="33" t="s">
        <v>75</v>
      </c>
      <c r="B19" s="34">
        <f>Акт!E40</f>
        <v>2102.4499999999998</v>
      </c>
      <c r="C19" s="34" t="s">
        <v>20</v>
      </c>
      <c r="D19" s="34" t="s">
        <v>20</v>
      </c>
    </row>
    <row r="20" spans="1:5" x14ac:dyDescent="0.25">
      <c r="A20" s="33" t="s">
        <v>40</v>
      </c>
      <c r="B20" s="34">
        <f>SUM(Акт!E42:E44)</f>
        <v>2983.98</v>
      </c>
      <c r="C20" s="34" t="s">
        <v>20</v>
      </c>
      <c r="D20" s="34" t="s">
        <v>20</v>
      </c>
    </row>
    <row r="21" spans="1:5" ht="30" x14ac:dyDescent="0.25">
      <c r="A21" s="33" t="s">
        <v>85</v>
      </c>
      <c r="B21" s="34">
        <f>SUM(Акт!E46:E47)</f>
        <v>460.14</v>
      </c>
      <c r="C21" s="34" t="s">
        <v>20</v>
      </c>
      <c r="D21" s="34" t="s">
        <v>20</v>
      </c>
    </row>
    <row r="22" spans="1:5" x14ac:dyDescent="0.25">
      <c r="A22" s="33" t="s">
        <v>41</v>
      </c>
      <c r="B22" s="34">
        <f>SUM(Акт!E49:E50)</f>
        <v>34375.07</v>
      </c>
      <c r="C22" s="34" t="s">
        <v>20</v>
      </c>
      <c r="D22" s="34" t="s">
        <v>20</v>
      </c>
    </row>
    <row r="23" spans="1:5" x14ac:dyDescent="0.25">
      <c r="A23" s="33" t="s">
        <v>88</v>
      </c>
      <c r="B23" s="34">
        <f>Акт!E52</f>
        <v>9845.4500000000007</v>
      </c>
      <c r="C23" s="34" t="s">
        <v>20</v>
      </c>
      <c r="D23" s="34" t="s">
        <v>20</v>
      </c>
    </row>
    <row r="24" spans="1:5" x14ac:dyDescent="0.25">
      <c r="A24" s="33" t="s">
        <v>9</v>
      </c>
      <c r="B24" s="34">
        <f>Акт!E54</f>
        <v>60908.28</v>
      </c>
      <c r="C24" s="34" t="s">
        <v>20</v>
      </c>
      <c r="D24" s="34" t="s">
        <v>20</v>
      </c>
    </row>
    <row r="25" spans="1:5" x14ac:dyDescent="0.25">
      <c r="A25" s="33" t="s">
        <v>10</v>
      </c>
      <c r="B25" s="34">
        <f>Акт!E56</f>
        <v>30665.200000000001</v>
      </c>
      <c r="C25" s="34" t="s">
        <v>20</v>
      </c>
      <c r="D25" s="34" t="s">
        <v>20</v>
      </c>
    </row>
    <row r="26" spans="1:5" x14ac:dyDescent="0.25">
      <c r="A26" s="25" t="s">
        <v>24</v>
      </c>
      <c r="B26" s="27">
        <f>SUM(B7:B25)</f>
        <v>342169.45000000007</v>
      </c>
      <c r="C26" s="27">
        <f>SUM(C7:C25)</f>
        <v>306651.98</v>
      </c>
      <c r="D26" s="27">
        <f>SUM(D7:D25)</f>
        <v>233150.49000000002</v>
      </c>
    </row>
    <row r="27" spans="1:5" s="11" customFormat="1" ht="24.75" customHeight="1" x14ac:dyDescent="0.25">
      <c r="A27" s="172" t="s">
        <v>111</v>
      </c>
      <c r="B27" s="173"/>
      <c r="C27" s="173"/>
      <c r="D27" s="174"/>
      <c r="E27" s="45">
        <f>D26-B6-B26</f>
        <v>-233053.16000000003</v>
      </c>
    </row>
    <row r="28" spans="1:5" s="11" customFormat="1" ht="24.75" customHeight="1" x14ac:dyDescent="0.25">
      <c r="A28" s="172" t="s">
        <v>94</v>
      </c>
      <c r="B28" s="173"/>
      <c r="C28" s="173"/>
      <c r="D28" s="174"/>
    </row>
    <row r="29" spans="1:5" s="11" customFormat="1" ht="24.75" customHeight="1" x14ac:dyDescent="0.25">
      <c r="A29" s="2"/>
      <c r="B29" s="2"/>
      <c r="C29" s="2"/>
      <c r="D29" s="2"/>
    </row>
    <row r="30" spans="1:5" ht="15" customHeight="1" x14ac:dyDescent="0.25">
      <c r="A30" s="10" t="s">
        <v>44</v>
      </c>
      <c r="B30" s="9"/>
      <c r="C30" s="9"/>
      <c r="D30" s="7"/>
    </row>
    <row r="31" spans="1:5" ht="22.5" customHeight="1" x14ac:dyDescent="0.25">
      <c r="A31" s="9" t="s">
        <v>45</v>
      </c>
      <c r="B31" s="9"/>
      <c r="C31" s="9"/>
      <c r="D31" s="7"/>
    </row>
    <row r="32" spans="1:5" ht="22.5" customHeight="1" x14ac:dyDescent="0.25">
      <c r="A32" s="10" t="s">
        <v>42</v>
      </c>
      <c r="B32" s="9"/>
      <c r="C32" s="9"/>
      <c r="D32" s="7"/>
    </row>
    <row r="33" spans="1:4" ht="22.5" customHeight="1" x14ac:dyDescent="0.25">
      <c r="A33" s="10" t="s">
        <v>43</v>
      </c>
      <c r="B33" s="9"/>
      <c r="C33" s="9"/>
      <c r="D33" s="7"/>
    </row>
    <row r="34" spans="1:4" ht="22.5" customHeight="1" x14ac:dyDescent="0.25">
      <c r="A34" s="1"/>
      <c r="B34" s="1"/>
      <c r="C34" s="1"/>
    </row>
  </sheetData>
  <mergeCells count="5">
    <mergeCell ref="A1:D1"/>
    <mergeCell ref="B6:D6"/>
    <mergeCell ref="A27:D27"/>
    <mergeCell ref="A28:D28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9" zoomScaleNormal="100" workbookViewId="0">
      <selection activeCell="F19" sqref="F19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90" t="s">
        <v>182</v>
      </c>
      <c r="B1" s="190"/>
      <c r="C1" s="190"/>
      <c r="D1" s="190"/>
      <c r="E1" s="190"/>
      <c r="F1" s="190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112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91" t="s">
        <v>113</v>
      </c>
      <c r="B5" s="191"/>
      <c r="C5" s="191"/>
      <c r="D5" s="191"/>
      <c r="E5" s="191"/>
      <c r="F5" s="19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0" t="s">
        <v>114</v>
      </c>
      <c r="B6" s="100">
        <v>3</v>
      </c>
      <c r="C6" s="100" t="s">
        <v>115</v>
      </c>
      <c r="D6" s="101">
        <v>1390.6</v>
      </c>
      <c r="E6" s="100" t="s">
        <v>116</v>
      </c>
      <c r="F6" s="102">
        <v>861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92"/>
      <c r="R6" s="193"/>
      <c r="S6" s="59"/>
    </row>
    <row r="7" spans="1:19" s="62" customFormat="1" ht="32.25" customHeight="1" x14ac:dyDescent="0.25">
      <c r="A7" s="100" t="s">
        <v>117</v>
      </c>
      <c r="B7" s="100">
        <v>2</v>
      </c>
      <c r="C7" s="100" t="s">
        <v>118</v>
      </c>
      <c r="D7" s="101">
        <v>0</v>
      </c>
      <c r="E7" s="100" t="s">
        <v>119</v>
      </c>
      <c r="F7" s="102">
        <v>574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92"/>
      <c r="R7" s="194"/>
      <c r="S7" s="61"/>
    </row>
    <row r="8" spans="1:19" s="62" customFormat="1" ht="33.75" customHeight="1" x14ac:dyDescent="0.25">
      <c r="A8" s="100" t="s">
        <v>120</v>
      </c>
      <c r="B8" s="100">
        <v>24</v>
      </c>
      <c r="C8" s="100" t="s">
        <v>121</v>
      </c>
      <c r="D8" s="102">
        <v>141.4</v>
      </c>
      <c r="E8" s="100" t="s">
        <v>122</v>
      </c>
      <c r="F8" s="102">
        <v>341.4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92"/>
      <c r="R8" s="193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7" t="s">
        <v>123</v>
      </c>
      <c r="B11" s="188"/>
      <c r="C11" s="188"/>
      <c r="D11" s="188"/>
      <c r="E11" s="189"/>
      <c r="F11" s="69" t="s">
        <v>124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3" customFormat="1" ht="30" customHeight="1" x14ac:dyDescent="0.25">
      <c r="A12" s="181" t="s">
        <v>138</v>
      </c>
      <c r="B12" s="182"/>
      <c r="C12" s="182"/>
      <c r="D12" s="182"/>
      <c r="E12" s="183"/>
      <c r="F12" s="91">
        <v>188377.05</v>
      </c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</row>
    <row r="13" spans="1:19" s="96" customFormat="1" ht="30" customHeight="1" x14ac:dyDescent="0.25">
      <c r="A13" s="177" t="s">
        <v>125</v>
      </c>
      <c r="B13" s="178"/>
      <c r="C13" s="178"/>
      <c r="D13" s="178"/>
      <c r="E13" s="179"/>
      <c r="F13" s="94">
        <f>-233053.16+F12</f>
        <v>-44676.110000000015</v>
      </c>
      <c r="G13" s="95"/>
    </row>
    <row r="14" spans="1:19" s="96" customFormat="1" ht="30" customHeight="1" x14ac:dyDescent="0.25">
      <c r="A14" s="177" t="s">
        <v>126</v>
      </c>
      <c r="B14" s="178"/>
      <c r="C14" s="178"/>
      <c r="D14" s="178"/>
      <c r="E14" s="179"/>
      <c r="F14" s="94">
        <v>112752.26</v>
      </c>
    </row>
    <row r="15" spans="1:19" s="96" customFormat="1" ht="30" customHeight="1" x14ac:dyDescent="0.25">
      <c r="A15" s="177" t="s">
        <v>127</v>
      </c>
      <c r="B15" s="178"/>
      <c r="C15" s="178"/>
      <c r="D15" s="178"/>
      <c r="E15" s="179"/>
      <c r="F15" s="97">
        <f>SUM(F16:F18)</f>
        <v>203720.46</v>
      </c>
    </row>
    <row r="16" spans="1:19" s="68" customFormat="1" ht="27.75" customHeight="1" x14ac:dyDescent="0.25">
      <c r="A16" s="184" t="s">
        <v>128</v>
      </c>
      <c r="B16" s="185"/>
      <c r="C16" s="185"/>
      <c r="D16" s="185"/>
      <c r="E16" s="186"/>
      <c r="F16" s="90">
        <f>180644.4+20826.06</f>
        <v>201470.46</v>
      </c>
    </row>
    <row r="17" spans="1:19" s="68" customFormat="1" ht="24.75" hidden="1" customHeight="1" x14ac:dyDescent="0.25">
      <c r="A17" s="184" t="s">
        <v>129</v>
      </c>
      <c r="B17" s="185"/>
      <c r="C17" s="185"/>
      <c r="D17" s="185"/>
      <c r="E17" s="186"/>
      <c r="F17" s="90"/>
    </row>
    <row r="18" spans="1:19" s="68" customFormat="1" ht="30" customHeight="1" x14ac:dyDescent="0.25">
      <c r="A18" s="184" t="s">
        <v>130</v>
      </c>
      <c r="B18" s="185"/>
      <c r="C18" s="185"/>
      <c r="D18" s="185"/>
      <c r="E18" s="186"/>
      <c r="F18" s="90">
        <v>2250</v>
      </c>
    </row>
    <row r="19" spans="1:19" s="96" customFormat="1" ht="30" customHeight="1" x14ac:dyDescent="0.25">
      <c r="A19" s="177" t="s">
        <v>131</v>
      </c>
      <c r="B19" s="178"/>
      <c r="C19" s="178"/>
      <c r="D19" s="178"/>
      <c r="E19" s="179"/>
      <c r="F19" s="97">
        <f>SUM(F20:F22)</f>
        <v>206353.23</v>
      </c>
    </row>
    <row r="20" spans="1:19" s="68" customFormat="1" ht="27.75" customHeight="1" x14ac:dyDescent="0.25">
      <c r="A20" s="184" t="s">
        <v>128</v>
      </c>
      <c r="B20" s="185"/>
      <c r="C20" s="185"/>
      <c r="D20" s="185"/>
      <c r="E20" s="186"/>
      <c r="F20" s="90">
        <f>186587.48+17703.25</f>
        <v>204290.73</v>
      </c>
    </row>
    <row r="21" spans="1:19" s="68" customFormat="1" ht="30" hidden="1" customHeight="1" x14ac:dyDescent="0.25">
      <c r="A21" s="184" t="s">
        <v>129</v>
      </c>
      <c r="B21" s="185"/>
      <c r="C21" s="185"/>
      <c r="D21" s="185"/>
      <c r="E21" s="186"/>
      <c r="F21" s="90"/>
    </row>
    <row r="22" spans="1:19" s="71" customFormat="1" ht="30" customHeight="1" x14ac:dyDescent="0.2">
      <c r="A22" s="184" t="s">
        <v>130</v>
      </c>
      <c r="B22" s="185"/>
      <c r="C22" s="185"/>
      <c r="D22" s="185"/>
      <c r="E22" s="186"/>
      <c r="F22" s="90">
        <v>2062.5</v>
      </c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</row>
    <row r="23" spans="1:19" s="98" customFormat="1" ht="30" customHeight="1" x14ac:dyDescent="0.25">
      <c r="A23" s="177" t="s">
        <v>132</v>
      </c>
      <c r="B23" s="178"/>
      <c r="C23" s="178"/>
      <c r="D23" s="178"/>
      <c r="E23" s="179"/>
      <c r="F23" s="97">
        <f>F13+F19</f>
        <v>161677.12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77" t="s">
        <v>133</v>
      </c>
      <c r="B24" s="178"/>
      <c r="C24" s="178"/>
      <c r="D24" s="178"/>
      <c r="E24" s="179"/>
      <c r="F24" s="97">
        <f>'Акт (2)'!E66</f>
        <v>205729.57900000003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77" t="s">
        <v>134</v>
      </c>
      <c r="B25" s="178"/>
      <c r="C25" s="178"/>
      <c r="D25" s="178"/>
      <c r="E25" s="179"/>
      <c r="F25" s="97">
        <f>F23-F24</f>
        <v>-44052.459000000032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98" customFormat="1" ht="30" customHeight="1" x14ac:dyDescent="0.25">
      <c r="A26" s="177" t="s">
        <v>135</v>
      </c>
      <c r="B26" s="178"/>
      <c r="C26" s="178"/>
      <c r="D26" s="178"/>
      <c r="E26" s="179"/>
      <c r="F26" s="99">
        <f>F14+F15-F19</f>
        <v>110119.48999999996</v>
      </c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s="71" customFormat="1" ht="11.45" customHeight="1" x14ac:dyDescent="0.25">
      <c r="A27" s="72"/>
      <c r="B27" s="72"/>
      <c r="C27" s="72"/>
      <c r="D27" s="72"/>
      <c r="E27" s="72"/>
      <c r="F27" s="72"/>
    </row>
    <row r="28" spans="1:19" s="73" customFormat="1" ht="64.5" customHeight="1" x14ac:dyDescent="0.2">
      <c r="A28" s="176" t="s">
        <v>136</v>
      </c>
      <c r="B28" s="176"/>
      <c r="C28" s="176"/>
      <c r="D28" s="176"/>
    </row>
    <row r="29" spans="1:19" s="46" customFormat="1" ht="21.75" customHeight="1" x14ac:dyDescent="0.25">
      <c r="A29" s="180" t="s">
        <v>137</v>
      </c>
      <c r="B29" s="180"/>
      <c r="C29" s="180"/>
      <c r="D29" s="180"/>
    </row>
    <row r="30" spans="1:19" s="46" customFormat="1" ht="22.5" customHeight="1" x14ac:dyDescent="0.25">
      <c r="A30" s="176" t="s">
        <v>42</v>
      </c>
      <c r="B30" s="176"/>
      <c r="C30" s="176"/>
      <c r="D30" s="176"/>
    </row>
    <row r="31" spans="1:19" s="46" customFormat="1" ht="22.5" customHeight="1" x14ac:dyDescent="0.25">
      <c r="A31" s="176" t="s">
        <v>43</v>
      </c>
      <c r="B31" s="176"/>
      <c r="C31" s="176"/>
      <c r="D31" s="47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view="pageBreakPreview" topLeftCell="A58" zoomScaleNormal="100" zoomScaleSheetLayoutView="100" workbookViewId="0">
      <selection activeCell="A64" sqref="A64:XFD6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65" t="s">
        <v>173</v>
      </c>
      <c r="B1" s="165"/>
      <c r="C1" s="165"/>
      <c r="D1" s="165"/>
      <c r="E1" s="165"/>
      <c r="I1" s="3"/>
    </row>
    <row r="2" spans="1:9" ht="31.5" customHeight="1" x14ac:dyDescent="0.2">
      <c r="A2" s="164" t="s">
        <v>98</v>
      </c>
      <c r="B2" s="164"/>
      <c r="C2" s="164"/>
      <c r="D2" s="164"/>
      <c r="E2" s="164"/>
      <c r="I2" s="3"/>
    </row>
    <row r="3" spans="1:9" ht="14.25" x14ac:dyDescent="0.2">
      <c r="A3" s="21" t="s">
        <v>6</v>
      </c>
      <c r="B3" s="75"/>
      <c r="C3" s="75"/>
      <c r="D3" s="166" t="s">
        <v>174</v>
      </c>
      <c r="E3" s="16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85" customFormat="1" ht="14.25" x14ac:dyDescent="0.2">
      <c r="A6" s="83" t="s">
        <v>8</v>
      </c>
      <c r="B6" s="84"/>
      <c r="C6" s="84"/>
      <c r="D6" s="84"/>
      <c r="E6" s="84"/>
    </row>
    <row r="7" spans="1:9" s="77" customFormat="1" ht="15" x14ac:dyDescent="0.25">
      <c r="A7" s="78" t="s">
        <v>52</v>
      </c>
      <c r="B7" s="79" t="s">
        <v>21</v>
      </c>
      <c r="C7" s="79" t="s">
        <v>11</v>
      </c>
      <c r="D7" s="80">
        <f>E7</f>
        <v>2169.34</v>
      </c>
      <c r="E7" s="80">
        <v>2169.34</v>
      </c>
    </row>
    <row r="8" spans="1:9" s="85" customFormat="1" ht="14.25" x14ac:dyDescent="0.2">
      <c r="A8" s="83" t="s">
        <v>37</v>
      </c>
      <c r="B8" s="84"/>
      <c r="C8" s="84"/>
      <c r="D8" s="84"/>
      <c r="E8" s="84"/>
    </row>
    <row r="9" spans="1:9" s="77" customFormat="1" ht="30" x14ac:dyDescent="0.25">
      <c r="A9" s="78" t="s">
        <v>139</v>
      </c>
      <c r="B9" s="81">
        <v>0.379</v>
      </c>
      <c r="C9" s="79" t="s">
        <v>140</v>
      </c>
      <c r="D9" s="86">
        <f>E9/B9</f>
        <v>4703.9841688654351</v>
      </c>
      <c r="E9" s="80">
        <v>1782.81</v>
      </c>
    </row>
    <row r="10" spans="1:9" s="85" customFormat="1" ht="28.5" x14ac:dyDescent="0.2">
      <c r="A10" s="83" t="s">
        <v>51</v>
      </c>
      <c r="B10" s="84"/>
      <c r="C10" s="84"/>
      <c r="D10" s="84"/>
      <c r="E10" s="84"/>
    </row>
    <row r="11" spans="1:9" s="77" customFormat="1" ht="30" x14ac:dyDescent="0.25">
      <c r="A11" s="78" t="s">
        <v>141</v>
      </c>
      <c r="B11" s="79" t="s">
        <v>21</v>
      </c>
      <c r="C11" s="79" t="s">
        <v>11</v>
      </c>
      <c r="D11" s="80">
        <f>E11</f>
        <v>33374.400000000001</v>
      </c>
      <c r="E11" s="80">
        <v>33374.400000000001</v>
      </c>
    </row>
    <row r="12" spans="1:9" s="85" customFormat="1" ht="14.25" x14ac:dyDescent="0.2">
      <c r="A12" s="83" t="s">
        <v>142</v>
      </c>
      <c r="B12" s="84"/>
      <c r="C12" s="84"/>
      <c r="D12" s="84"/>
      <c r="E12" s="84"/>
    </row>
    <row r="13" spans="1:9" s="77" customFormat="1" ht="15" x14ac:dyDescent="0.25">
      <c r="A13" s="78" t="s">
        <v>143</v>
      </c>
      <c r="B13" s="79" t="s">
        <v>175</v>
      </c>
      <c r="C13" s="79" t="s">
        <v>11</v>
      </c>
      <c r="D13" s="80">
        <f>E13</f>
        <v>4527</v>
      </c>
      <c r="E13" s="80">
        <v>4527</v>
      </c>
    </row>
    <row r="14" spans="1:9" s="85" customFormat="1" ht="28.5" x14ac:dyDescent="0.2">
      <c r="A14" s="83" t="s">
        <v>78</v>
      </c>
      <c r="B14" s="84"/>
      <c r="C14" s="84"/>
      <c r="D14" s="84"/>
      <c r="E14" s="84"/>
    </row>
    <row r="15" spans="1:9" s="77" customFormat="1" ht="30" x14ac:dyDescent="0.25">
      <c r="A15" s="78" t="s">
        <v>79</v>
      </c>
      <c r="B15" s="79" t="s">
        <v>176</v>
      </c>
      <c r="C15" s="79" t="s">
        <v>11</v>
      </c>
      <c r="D15" s="80">
        <f>E15</f>
        <v>4007.7999999999997</v>
      </c>
      <c r="E15" s="80">
        <f>590.14+3417.66</f>
        <v>4007.7999999999997</v>
      </c>
    </row>
    <row r="16" spans="1:9" s="85" customFormat="1" ht="14.25" x14ac:dyDescent="0.2">
      <c r="A16" s="83" t="s">
        <v>38</v>
      </c>
      <c r="B16" s="84"/>
      <c r="C16" s="84"/>
      <c r="D16" s="84"/>
      <c r="E16" s="84"/>
    </row>
    <row r="17" spans="1:5" s="77" customFormat="1" ht="15" x14ac:dyDescent="0.25">
      <c r="A17" s="78" t="s">
        <v>144</v>
      </c>
      <c r="B17" s="82">
        <v>1</v>
      </c>
      <c r="C17" s="79" t="s">
        <v>145</v>
      </c>
      <c r="D17" s="86">
        <f>E17/B17</f>
        <v>83.75</v>
      </c>
      <c r="E17" s="80">
        <v>83.75</v>
      </c>
    </row>
    <row r="18" spans="1:5" s="77" customFormat="1" ht="15" x14ac:dyDescent="0.25">
      <c r="A18" s="78" t="s">
        <v>55</v>
      </c>
      <c r="B18" s="82">
        <v>1</v>
      </c>
      <c r="C18" s="79" t="s">
        <v>14</v>
      </c>
      <c r="D18" s="86">
        <f t="shared" ref="D18:D56" si="0">E18/B18</f>
        <v>839.52</v>
      </c>
      <c r="E18" s="80">
        <v>839.52</v>
      </c>
    </row>
    <row r="19" spans="1:5" s="77" customFormat="1" ht="30" x14ac:dyDescent="0.25">
      <c r="A19" s="78" t="s">
        <v>146</v>
      </c>
      <c r="B19" s="82">
        <v>1</v>
      </c>
      <c r="C19" s="79" t="s">
        <v>147</v>
      </c>
      <c r="D19" s="86">
        <f t="shared" si="0"/>
        <v>468.95</v>
      </c>
      <c r="E19" s="80">
        <v>468.95</v>
      </c>
    </row>
    <row r="20" spans="1:5" s="77" customFormat="1" ht="15" x14ac:dyDescent="0.25">
      <c r="A20" s="78" t="s">
        <v>56</v>
      </c>
      <c r="B20" s="80">
        <v>7.0000000000000007E-2</v>
      </c>
      <c r="C20" s="79" t="s">
        <v>15</v>
      </c>
      <c r="D20" s="86">
        <f t="shared" si="0"/>
        <v>6095.4285714285706</v>
      </c>
      <c r="E20" s="80">
        <v>426.68</v>
      </c>
    </row>
    <row r="21" spans="1:5" s="77" customFormat="1" ht="30" x14ac:dyDescent="0.25">
      <c r="A21" s="78" t="s">
        <v>148</v>
      </c>
      <c r="B21" s="82">
        <v>1</v>
      </c>
      <c r="C21" s="79" t="s">
        <v>14</v>
      </c>
      <c r="D21" s="86">
        <f t="shared" si="0"/>
        <v>254.67</v>
      </c>
      <c r="E21" s="80">
        <v>254.67</v>
      </c>
    </row>
    <row r="22" spans="1:5" s="77" customFormat="1" ht="15" x14ac:dyDescent="0.25">
      <c r="A22" s="78" t="s">
        <v>149</v>
      </c>
      <c r="B22" s="80">
        <v>0.01</v>
      </c>
      <c r="C22" s="79" t="s">
        <v>150</v>
      </c>
      <c r="D22" s="86">
        <f t="shared" si="0"/>
        <v>26607</v>
      </c>
      <c r="E22" s="80">
        <v>266.07</v>
      </c>
    </row>
    <row r="23" spans="1:5" s="77" customFormat="1" ht="30" x14ac:dyDescent="0.25">
      <c r="A23" s="78" t="s">
        <v>57</v>
      </c>
      <c r="B23" s="80">
        <v>1.63</v>
      </c>
      <c r="C23" s="79" t="s">
        <v>16</v>
      </c>
      <c r="D23" s="86">
        <f t="shared" si="0"/>
        <v>1682.9325153374234</v>
      </c>
      <c r="E23" s="80">
        <v>2743.18</v>
      </c>
    </row>
    <row r="24" spans="1:5" s="77" customFormat="1" ht="15" x14ac:dyDescent="0.25">
      <c r="A24" s="78" t="s">
        <v>151</v>
      </c>
      <c r="B24" s="80">
        <v>0.01</v>
      </c>
      <c r="C24" s="79" t="s">
        <v>150</v>
      </c>
      <c r="D24" s="86">
        <f t="shared" si="0"/>
        <v>26232</v>
      </c>
      <c r="E24" s="80">
        <v>262.32</v>
      </c>
    </row>
    <row r="25" spans="1:5" s="77" customFormat="1" ht="30" x14ac:dyDescent="0.25">
      <c r="A25" s="78" t="s">
        <v>59</v>
      </c>
      <c r="B25" s="82">
        <v>1</v>
      </c>
      <c r="C25" s="79" t="s">
        <v>14</v>
      </c>
      <c r="D25" s="86">
        <f t="shared" si="0"/>
        <v>503.4</v>
      </c>
      <c r="E25" s="80">
        <v>503.4</v>
      </c>
    </row>
    <row r="26" spans="1:5" s="77" customFormat="1" ht="15" x14ac:dyDescent="0.25">
      <c r="A26" s="78" t="s">
        <v>91</v>
      </c>
      <c r="B26" s="80">
        <v>0.14000000000000001</v>
      </c>
      <c r="C26" s="79" t="s">
        <v>15</v>
      </c>
      <c r="D26" s="86">
        <f t="shared" si="0"/>
        <v>14841.285714285714</v>
      </c>
      <c r="E26" s="80">
        <v>2077.7800000000002</v>
      </c>
    </row>
    <row r="27" spans="1:5" s="77" customFormat="1" ht="30" x14ac:dyDescent="0.25">
      <c r="A27" s="78" t="s">
        <v>60</v>
      </c>
      <c r="B27" s="82">
        <v>2</v>
      </c>
      <c r="C27" s="79" t="s">
        <v>18</v>
      </c>
      <c r="D27" s="86">
        <f t="shared" si="0"/>
        <v>218.60499999999999</v>
      </c>
      <c r="E27" s="80">
        <v>437.21</v>
      </c>
    </row>
    <row r="28" spans="1:5" s="77" customFormat="1" ht="15" x14ac:dyDescent="0.25">
      <c r="A28" s="78" t="s">
        <v>152</v>
      </c>
      <c r="B28" s="82">
        <v>1</v>
      </c>
      <c r="C28" s="79" t="s">
        <v>14</v>
      </c>
      <c r="D28" s="86">
        <f t="shared" si="0"/>
        <v>849.45</v>
      </c>
      <c r="E28" s="80">
        <v>849.45</v>
      </c>
    </row>
    <row r="29" spans="1:5" s="77" customFormat="1" ht="15" x14ac:dyDescent="0.25">
      <c r="A29" s="78" t="s">
        <v>153</v>
      </c>
      <c r="B29" s="82">
        <v>1</v>
      </c>
      <c r="C29" s="79" t="s">
        <v>145</v>
      </c>
      <c r="D29" s="86">
        <f t="shared" si="0"/>
        <v>67.25</v>
      </c>
      <c r="E29" s="80">
        <v>67.25</v>
      </c>
    </row>
    <row r="30" spans="1:5" s="77" customFormat="1" ht="15" x14ac:dyDescent="0.25">
      <c r="A30" s="78" t="s">
        <v>61</v>
      </c>
      <c r="B30" s="82">
        <v>1</v>
      </c>
      <c r="C30" s="79" t="s">
        <v>13</v>
      </c>
      <c r="D30" s="86">
        <f t="shared" si="0"/>
        <v>3731.3</v>
      </c>
      <c r="E30" s="80">
        <v>3731.3</v>
      </c>
    </row>
    <row r="31" spans="1:5" s="77" customFormat="1" ht="30" x14ac:dyDescent="0.25">
      <c r="A31" s="78" t="s">
        <v>154</v>
      </c>
      <c r="B31" s="80">
        <v>0.02</v>
      </c>
      <c r="C31" s="79" t="s">
        <v>155</v>
      </c>
      <c r="D31" s="86">
        <f t="shared" si="0"/>
        <v>6633</v>
      </c>
      <c r="E31" s="80">
        <v>132.66</v>
      </c>
    </row>
    <row r="32" spans="1:5" s="77" customFormat="1" ht="15" x14ac:dyDescent="0.25">
      <c r="A32" s="78" t="s">
        <v>83</v>
      </c>
      <c r="B32" s="82">
        <v>5300</v>
      </c>
      <c r="C32" s="79" t="s">
        <v>84</v>
      </c>
      <c r="D32" s="86">
        <f t="shared" si="0"/>
        <v>1.2219433962264152</v>
      </c>
      <c r="E32" s="80">
        <v>6476.3</v>
      </c>
    </row>
    <row r="33" spans="1:5" s="77" customFormat="1" ht="15" x14ac:dyDescent="0.25">
      <c r="A33" s="78" t="s">
        <v>156</v>
      </c>
      <c r="B33" s="82">
        <v>1</v>
      </c>
      <c r="C33" s="79" t="s">
        <v>72</v>
      </c>
      <c r="D33" s="86">
        <f t="shared" si="0"/>
        <v>712.9</v>
      </c>
      <c r="E33" s="80">
        <v>712.9</v>
      </c>
    </row>
    <row r="34" spans="1:5" s="77" customFormat="1" ht="30" x14ac:dyDescent="0.25">
      <c r="A34" s="78" t="s">
        <v>157</v>
      </c>
      <c r="B34" s="82">
        <v>1</v>
      </c>
      <c r="C34" s="79" t="s">
        <v>19</v>
      </c>
      <c r="D34" s="86">
        <f t="shared" si="0"/>
        <v>1194.72</v>
      </c>
      <c r="E34" s="80">
        <v>1194.72</v>
      </c>
    </row>
    <row r="35" spans="1:5" s="77" customFormat="1" ht="30" x14ac:dyDescent="0.25">
      <c r="A35" s="78" t="s">
        <v>158</v>
      </c>
      <c r="B35" s="82">
        <v>1</v>
      </c>
      <c r="C35" s="79" t="s">
        <v>159</v>
      </c>
      <c r="D35" s="86">
        <f t="shared" si="0"/>
        <v>251.09</v>
      </c>
      <c r="E35" s="80">
        <v>251.09</v>
      </c>
    </row>
    <row r="36" spans="1:5" s="77" customFormat="1" ht="15" x14ac:dyDescent="0.25">
      <c r="A36" s="78" t="s">
        <v>64</v>
      </c>
      <c r="B36" s="82">
        <v>34</v>
      </c>
      <c r="C36" s="79" t="s">
        <v>19</v>
      </c>
      <c r="D36" s="86">
        <f t="shared" si="0"/>
        <v>254.03294117647062</v>
      </c>
      <c r="E36" s="80">
        <v>8637.1200000000008</v>
      </c>
    </row>
    <row r="37" spans="1:5" s="85" customFormat="1" ht="15" x14ac:dyDescent="0.2">
      <c r="A37" s="83" t="s">
        <v>39</v>
      </c>
      <c r="B37" s="84"/>
      <c r="C37" s="84"/>
      <c r="D37" s="86"/>
      <c r="E37" s="84"/>
    </row>
    <row r="38" spans="1:5" s="77" customFormat="1" ht="15" x14ac:dyDescent="0.25">
      <c r="A38" s="78" t="s">
        <v>160</v>
      </c>
      <c r="B38" s="80">
        <v>0.01</v>
      </c>
      <c r="C38" s="79" t="s">
        <v>150</v>
      </c>
      <c r="D38" s="86">
        <f t="shared" si="0"/>
        <v>25183</v>
      </c>
      <c r="E38" s="80">
        <v>251.83</v>
      </c>
    </row>
    <row r="39" spans="1:5" s="77" customFormat="1" ht="30" x14ac:dyDescent="0.25">
      <c r="A39" s="78" t="s">
        <v>161</v>
      </c>
      <c r="B39" s="80">
        <v>0.27</v>
      </c>
      <c r="C39" s="79" t="s">
        <v>16</v>
      </c>
      <c r="D39" s="86">
        <f t="shared" si="0"/>
        <v>3042.9259259259256</v>
      </c>
      <c r="E39" s="80">
        <v>821.59</v>
      </c>
    </row>
    <row r="40" spans="1:5" s="77" customFormat="1" ht="30" x14ac:dyDescent="0.25">
      <c r="A40" s="78" t="s">
        <v>162</v>
      </c>
      <c r="B40" s="81">
        <v>1.056</v>
      </c>
      <c r="C40" s="79" t="s">
        <v>16</v>
      </c>
      <c r="D40" s="86">
        <f t="shared" si="0"/>
        <v>1651.1837121212122</v>
      </c>
      <c r="E40" s="80">
        <v>1743.65</v>
      </c>
    </row>
    <row r="41" spans="1:5" s="77" customFormat="1" ht="30" x14ac:dyDescent="0.25">
      <c r="A41" s="78" t="s">
        <v>104</v>
      </c>
      <c r="B41" s="82">
        <v>85</v>
      </c>
      <c r="C41" s="79" t="s">
        <v>86</v>
      </c>
      <c r="D41" s="86">
        <f t="shared" si="0"/>
        <v>64.82952941176471</v>
      </c>
      <c r="E41" s="80">
        <v>5510.51</v>
      </c>
    </row>
    <row r="42" spans="1:5" s="77" customFormat="1" ht="30" x14ac:dyDescent="0.25">
      <c r="A42" s="78" t="s">
        <v>163</v>
      </c>
      <c r="B42" s="79" t="s">
        <v>20</v>
      </c>
      <c r="C42" s="79" t="s">
        <v>12</v>
      </c>
      <c r="D42" s="86">
        <f>E42</f>
        <v>2631.05</v>
      </c>
      <c r="E42" s="80">
        <v>2631.05</v>
      </c>
    </row>
    <row r="43" spans="1:5" s="77" customFormat="1" ht="15" x14ac:dyDescent="0.25">
      <c r="A43" s="78" t="s">
        <v>164</v>
      </c>
      <c r="B43" s="80">
        <v>0.05</v>
      </c>
      <c r="C43" s="79" t="s">
        <v>16</v>
      </c>
      <c r="D43" s="86">
        <f t="shared" si="0"/>
        <v>1765.6</v>
      </c>
      <c r="E43" s="80">
        <v>88.28</v>
      </c>
    </row>
    <row r="44" spans="1:5" s="77" customFormat="1" ht="15" x14ac:dyDescent="0.25">
      <c r="A44" s="78" t="s">
        <v>165</v>
      </c>
      <c r="B44" s="80">
        <v>0.01</v>
      </c>
      <c r="C44" s="79" t="s">
        <v>15</v>
      </c>
      <c r="D44" s="86">
        <f t="shared" si="0"/>
        <v>10607</v>
      </c>
      <c r="E44" s="80">
        <v>106.07</v>
      </c>
    </row>
    <row r="45" spans="1:5" s="77" customFormat="1" ht="30" x14ac:dyDescent="0.25">
      <c r="A45" s="78" t="s">
        <v>166</v>
      </c>
      <c r="B45" s="81">
        <v>1E-3</v>
      </c>
      <c r="C45" s="79" t="s">
        <v>140</v>
      </c>
      <c r="D45" s="86">
        <f t="shared" si="0"/>
        <v>185090</v>
      </c>
      <c r="E45" s="80">
        <v>185.09</v>
      </c>
    </row>
    <row r="46" spans="1:5" s="85" customFormat="1" ht="15" x14ac:dyDescent="0.2">
      <c r="A46" s="83" t="s">
        <v>95</v>
      </c>
      <c r="B46" s="84"/>
      <c r="C46" s="84"/>
      <c r="D46" s="86"/>
      <c r="E46" s="84"/>
    </row>
    <row r="47" spans="1:5" s="77" customFormat="1" ht="15" x14ac:dyDescent="0.25">
      <c r="A47" s="78" t="s">
        <v>105</v>
      </c>
      <c r="B47" s="79" t="s">
        <v>175</v>
      </c>
      <c r="C47" s="79" t="s">
        <v>11</v>
      </c>
      <c r="D47" s="86">
        <f>E47</f>
        <v>21600</v>
      </c>
      <c r="E47" s="80">
        <v>21600</v>
      </c>
    </row>
    <row r="48" spans="1:5" s="85" customFormat="1" ht="28.5" x14ac:dyDescent="0.2">
      <c r="A48" s="83" t="s">
        <v>75</v>
      </c>
      <c r="B48" s="84"/>
      <c r="C48" s="84"/>
      <c r="D48" s="86"/>
      <c r="E48" s="84"/>
    </row>
    <row r="49" spans="1:5" s="77" customFormat="1" ht="15" x14ac:dyDescent="0.25">
      <c r="A49" s="78" t="s">
        <v>76</v>
      </c>
      <c r="B49" s="79" t="s">
        <v>177</v>
      </c>
      <c r="C49" s="79" t="s">
        <v>11</v>
      </c>
      <c r="D49" s="86">
        <f>E49</f>
        <v>1621.38</v>
      </c>
      <c r="E49" s="80">
        <v>1621.38</v>
      </c>
    </row>
    <row r="50" spans="1:5" s="85" customFormat="1" ht="15" x14ac:dyDescent="0.2">
      <c r="A50" s="83" t="s">
        <v>40</v>
      </c>
      <c r="B50" s="84"/>
      <c r="C50" s="84"/>
      <c r="D50" s="86"/>
      <c r="E50" s="84"/>
    </row>
    <row r="51" spans="1:5" s="77" customFormat="1" ht="15" x14ac:dyDescent="0.25">
      <c r="A51" s="78" t="s">
        <v>167</v>
      </c>
      <c r="B51" s="80">
        <v>0.01</v>
      </c>
      <c r="C51" s="79" t="s">
        <v>168</v>
      </c>
      <c r="D51" s="86">
        <f t="shared" si="0"/>
        <v>25297</v>
      </c>
      <c r="E51" s="80">
        <v>252.97</v>
      </c>
    </row>
    <row r="52" spans="1:5" s="77" customFormat="1" ht="15" x14ac:dyDescent="0.25">
      <c r="A52" s="78" t="s">
        <v>66</v>
      </c>
      <c r="B52" s="82">
        <v>2</v>
      </c>
      <c r="C52" s="79" t="s">
        <v>13</v>
      </c>
      <c r="D52" s="86">
        <f t="shared" si="0"/>
        <v>983.125</v>
      </c>
      <c r="E52" s="80">
        <v>1966.25</v>
      </c>
    </row>
    <row r="53" spans="1:5" s="77" customFormat="1" ht="30" x14ac:dyDescent="0.25">
      <c r="A53" s="78" t="s">
        <v>106</v>
      </c>
      <c r="B53" s="82">
        <v>1</v>
      </c>
      <c r="C53" s="79" t="s">
        <v>13</v>
      </c>
      <c r="D53" s="86">
        <f t="shared" si="0"/>
        <v>417.96</v>
      </c>
      <c r="E53" s="80">
        <v>417.96</v>
      </c>
    </row>
    <row r="54" spans="1:5" s="77" customFormat="1" ht="45" x14ac:dyDescent="0.25">
      <c r="A54" s="78" t="s">
        <v>169</v>
      </c>
      <c r="B54" s="82">
        <v>1</v>
      </c>
      <c r="C54" s="79" t="s">
        <v>170</v>
      </c>
      <c r="D54" s="86">
        <f t="shared" si="0"/>
        <v>1167.44</v>
      </c>
      <c r="E54" s="80">
        <v>1167.44</v>
      </c>
    </row>
    <row r="55" spans="1:5" s="85" customFormat="1" ht="28.5" x14ac:dyDescent="0.2">
      <c r="A55" s="83" t="s">
        <v>85</v>
      </c>
      <c r="B55" s="84"/>
      <c r="C55" s="84"/>
      <c r="D55" s="86"/>
      <c r="E55" s="84"/>
    </row>
    <row r="56" spans="1:5" s="77" customFormat="1" ht="15" x14ac:dyDescent="0.25">
      <c r="A56" s="78" t="s">
        <v>171</v>
      </c>
      <c r="B56" s="80">
        <v>0.01</v>
      </c>
      <c r="C56" s="79" t="s">
        <v>17</v>
      </c>
      <c r="D56" s="86">
        <f t="shared" si="0"/>
        <v>19404</v>
      </c>
      <c r="E56" s="80">
        <v>194.04</v>
      </c>
    </row>
    <row r="57" spans="1:5" s="85" customFormat="1" ht="14.25" x14ac:dyDescent="0.2">
      <c r="A57" s="83" t="s">
        <v>41</v>
      </c>
      <c r="B57" s="84"/>
      <c r="C57" s="84"/>
      <c r="D57" s="84"/>
      <c r="E57" s="84"/>
    </row>
    <row r="58" spans="1:5" s="77" customFormat="1" ht="15" x14ac:dyDescent="0.25">
      <c r="A58" s="78" t="s">
        <v>67</v>
      </c>
      <c r="B58" s="79" t="s">
        <v>177</v>
      </c>
      <c r="C58" s="79" t="s">
        <v>11</v>
      </c>
      <c r="D58" s="80">
        <f>E58</f>
        <v>2400</v>
      </c>
      <c r="E58" s="80">
        <v>2400</v>
      </c>
    </row>
    <row r="59" spans="1:5" s="85" customFormat="1" ht="15" x14ac:dyDescent="0.2">
      <c r="A59" s="83" t="s">
        <v>88</v>
      </c>
      <c r="B59" s="84"/>
      <c r="C59" s="84"/>
      <c r="D59" s="80"/>
      <c r="E59" s="84"/>
    </row>
    <row r="60" spans="1:5" s="77" customFormat="1" ht="15" x14ac:dyDescent="0.25">
      <c r="A60" s="78" t="s">
        <v>89</v>
      </c>
      <c r="B60" s="79" t="s">
        <v>178</v>
      </c>
      <c r="C60" s="79" t="s">
        <v>12</v>
      </c>
      <c r="D60" s="80">
        <f t="shared" ref="D60:D63" si="1">E60</f>
        <v>9845.4500000000007</v>
      </c>
      <c r="E60" s="80">
        <v>9845.4500000000007</v>
      </c>
    </row>
    <row r="61" spans="1:5" s="85" customFormat="1" ht="15" x14ac:dyDescent="0.2">
      <c r="A61" s="83" t="s">
        <v>9</v>
      </c>
      <c r="B61" s="84"/>
      <c r="C61" s="84"/>
      <c r="D61" s="80"/>
      <c r="E61" s="84"/>
    </row>
    <row r="62" spans="1:5" s="77" customFormat="1" ht="15" x14ac:dyDescent="0.25">
      <c r="A62" s="78" t="s">
        <v>68</v>
      </c>
      <c r="B62" s="79" t="s">
        <v>178</v>
      </c>
      <c r="C62" s="79" t="s">
        <v>12</v>
      </c>
      <c r="D62" s="80">
        <f t="shared" si="1"/>
        <v>58877.15</v>
      </c>
      <c r="E62" s="80">
        <v>58877.15</v>
      </c>
    </row>
    <row r="63" spans="1:5" s="77" customFormat="1" ht="30" x14ac:dyDescent="0.25">
      <c r="A63" s="78" t="s">
        <v>172</v>
      </c>
      <c r="B63" s="79" t="s">
        <v>177</v>
      </c>
      <c r="C63" s="79" t="s">
        <v>11</v>
      </c>
      <c r="D63" s="80">
        <f t="shared" si="1"/>
        <v>1068.51</v>
      </c>
      <c r="E63" s="80">
        <v>1068.51</v>
      </c>
    </row>
    <row r="64" spans="1:5" s="37" customFormat="1" ht="15" x14ac:dyDescent="0.25">
      <c r="A64" s="38" t="s">
        <v>10</v>
      </c>
      <c r="B64" s="41"/>
      <c r="C64" s="41"/>
      <c r="D64" s="42"/>
      <c r="E64" s="41"/>
    </row>
    <row r="65" spans="1:5" s="37" customFormat="1" ht="15" x14ac:dyDescent="0.25">
      <c r="A65" s="39" t="s">
        <v>69</v>
      </c>
      <c r="B65" s="42" t="s">
        <v>21</v>
      </c>
      <c r="C65" s="42" t="s">
        <v>11</v>
      </c>
      <c r="D65" s="42">
        <f>E65</f>
        <v>18702.689000000002</v>
      </c>
      <c r="E65" s="42">
        <f>SUM(E7:E63)*10%</f>
        <v>18702.689000000002</v>
      </c>
    </row>
    <row r="66" spans="1:5" ht="14.25" customHeight="1" x14ac:dyDescent="0.2">
      <c r="A66" s="28" t="s">
        <v>24</v>
      </c>
      <c r="B66" s="32" t="s">
        <v>20</v>
      </c>
      <c r="C66" s="29"/>
      <c r="D66" s="32"/>
      <c r="E66" s="30">
        <f>SUM(E7:E65)</f>
        <v>205729.57900000003</v>
      </c>
    </row>
    <row r="67" spans="1:5" ht="15" customHeight="1" x14ac:dyDescent="0.2">
      <c r="D67" s="13"/>
    </row>
    <row r="68" spans="1:5" ht="15" customHeight="1" x14ac:dyDescent="0.2">
      <c r="A68" s="196" t="s">
        <v>181</v>
      </c>
      <c r="B68" s="196"/>
      <c r="C68" s="196"/>
      <c r="D68" s="196"/>
      <c r="E68" s="196"/>
    </row>
    <row r="69" spans="1:5" ht="15" customHeight="1" x14ac:dyDescent="0.2">
      <c r="A69" s="196"/>
      <c r="B69" s="196"/>
      <c r="C69" s="196"/>
      <c r="D69" s="196"/>
      <c r="E69" s="196"/>
    </row>
    <row r="70" spans="1:5" ht="15" customHeight="1" x14ac:dyDescent="0.2">
      <c r="A70" s="197" t="s">
        <v>31</v>
      </c>
      <c r="B70" s="197"/>
      <c r="C70" s="197"/>
      <c r="D70" s="197"/>
      <c r="E70" s="197"/>
    </row>
    <row r="71" spans="1:5" ht="15" customHeight="1" x14ac:dyDescent="0.2">
      <c r="A71" s="197" t="s">
        <v>32</v>
      </c>
      <c r="B71" s="197"/>
      <c r="C71" s="197"/>
      <c r="D71" s="197"/>
      <c r="E71" s="197"/>
    </row>
    <row r="72" spans="1:5" ht="15" customHeight="1" x14ac:dyDescent="0.2">
      <c r="A72" s="198" t="s">
        <v>179</v>
      </c>
      <c r="B72" s="198"/>
      <c r="C72" s="198"/>
      <c r="D72" s="198"/>
      <c r="E72" s="198"/>
    </row>
    <row r="73" spans="1:5" ht="15" customHeight="1" x14ac:dyDescent="0.2">
      <c r="A73" s="198"/>
      <c r="B73" s="198"/>
      <c r="C73" s="198"/>
      <c r="D73" s="198"/>
      <c r="E73" s="198"/>
    </row>
    <row r="74" spans="1:5" ht="15" customHeight="1" x14ac:dyDescent="0.2">
      <c r="A74" s="195"/>
      <c r="B74" s="195"/>
      <c r="C74" s="195"/>
      <c r="D74" s="195"/>
      <c r="E74" s="195"/>
    </row>
    <row r="75" spans="1:5" ht="15" x14ac:dyDescent="0.2">
      <c r="A75" s="14"/>
      <c r="B75" s="87"/>
      <c r="C75" s="87"/>
      <c r="D75" s="88"/>
      <c r="E75" s="87"/>
    </row>
    <row r="76" spans="1:5" ht="15" customHeight="1" x14ac:dyDescent="0.2">
      <c r="A76" s="6" t="s">
        <v>25</v>
      </c>
      <c r="B76" s="76"/>
      <c r="C76" s="76"/>
      <c r="D76" s="89"/>
      <c r="E76" s="76"/>
    </row>
    <row r="77" spans="1:5" ht="15" x14ac:dyDescent="0.2">
      <c r="A77" s="6"/>
      <c r="B77" s="76"/>
      <c r="C77" s="76" t="s">
        <v>20</v>
      </c>
      <c r="D77" s="89" t="s">
        <v>20</v>
      </c>
      <c r="E77" s="76"/>
    </row>
    <row r="78" spans="1:5" ht="15" customHeight="1" x14ac:dyDescent="0.2">
      <c r="A78" s="163" t="s">
        <v>180</v>
      </c>
      <c r="B78" s="163"/>
      <c r="C78" s="167" t="s">
        <v>29</v>
      </c>
      <c r="D78" s="167"/>
      <c r="E78" s="76"/>
    </row>
    <row r="79" spans="1:5" ht="15" customHeight="1" x14ac:dyDescent="0.2">
      <c r="A79" s="167" t="s">
        <v>49</v>
      </c>
      <c r="B79" s="167"/>
      <c r="C79" s="167" t="s">
        <v>26</v>
      </c>
      <c r="D79" s="167"/>
      <c r="E79" s="76"/>
    </row>
    <row r="80" spans="1:5" ht="15" customHeight="1" x14ac:dyDescent="0.2">
      <c r="A80" s="6"/>
      <c r="B80" s="76"/>
      <c r="C80" s="76"/>
      <c r="D80" s="89"/>
      <c r="E80" s="76"/>
    </row>
    <row r="81" spans="1:5" ht="15" customHeight="1" x14ac:dyDescent="0.2">
      <c r="A81" s="163" t="s">
        <v>28</v>
      </c>
      <c r="B81" s="163"/>
      <c r="C81" s="167" t="s">
        <v>29</v>
      </c>
      <c r="D81" s="167"/>
      <c r="E81" s="76"/>
    </row>
    <row r="82" spans="1:5" ht="15" x14ac:dyDescent="0.2">
      <c r="A82" s="16" t="s">
        <v>27</v>
      </c>
      <c r="B82" s="76"/>
      <c r="C82" s="167" t="s">
        <v>26</v>
      </c>
      <c r="D82" s="167"/>
      <c r="E82" s="76"/>
    </row>
  </sheetData>
  <mergeCells count="15">
    <mergeCell ref="A1:E1"/>
    <mergeCell ref="A2:E2"/>
    <mergeCell ref="D3:E3"/>
    <mergeCell ref="A78:B78"/>
    <mergeCell ref="A68:E69"/>
    <mergeCell ref="A70:E70"/>
    <mergeCell ref="A71:E71"/>
    <mergeCell ref="A72:E73"/>
    <mergeCell ref="C82:D82"/>
    <mergeCell ref="A74:E74"/>
    <mergeCell ref="C78:D78"/>
    <mergeCell ref="A79:B79"/>
    <mergeCell ref="C79:D79"/>
    <mergeCell ref="A81:B81"/>
    <mergeCell ref="C81:D8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F25" sqref="F25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90" t="s">
        <v>183</v>
      </c>
      <c r="B1" s="190"/>
      <c r="C1" s="190"/>
      <c r="D1" s="190"/>
      <c r="E1" s="190"/>
      <c r="F1" s="190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184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91" t="s">
        <v>113</v>
      </c>
      <c r="B5" s="191"/>
      <c r="C5" s="191"/>
      <c r="D5" s="191"/>
      <c r="E5" s="191"/>
      <c r="F5" s="19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0" t="s">
        <v>114</v>
      </c>
      <c r="B6" s="100">
        <v>3</v>
      </c>
      <c r="C6" s="100" t="s">
        <v>115</v>
      </c>
      <c r="D6" s="106">
        <v>1390.6</v>
      </c>
      <c r="E6" s="100" t="s">
        <v>116</v>
      </c>
      <c r="F6" s="102">
        <v>861</v>
      </c>
      <c r="G6" s="51"/>
      <c r="H6" s="53"/>
      <c r="I6" s="54"/>
      <c r="J6" s="55"/>
      <c r="K6" s="103"/>
      <c r="L6" s="57"/>
      <c r="M6" s="57"/>
      <c r="N6" s="57"/>
      <c r="O6" s="57"/>
      <c r="P6" s="58"/>
      <c r="Q6" s="192"/>
      <c r="R6" s="193"/>
      <c r="S6" s="59"/>
    </row>
    <row r="7" spans="1:19" s="62" customFormat="1" ht="32.25" customHeight="1" x14ac:dyDescent="0.25">
      <c r="A7" s="100" t="s">
        <v>117</v>
      </c>
      <c r="B7" s="100">
        <v>2</v>
      </c>
      <c r="C7" s="100" t="s">
        <v>118</v>
      </c>
      <c r="D7" s="106">
        <v>0</v>
      </c>
      <c r="E7" s="100" t="s">
        <v>119</v>
      </c>
      <c r="F7" s="102">
        <v>574</v>
      </c>
      <c r="G7" s="51"/>
      <c r="H7" s="53"/>
      <c r="I7" s="54"/>
      <c r="J7" s="55"/>
      <c r="K7" s="103"/>
      <c r="L7" s="57"/>
      <c r="M7" s="57"/>
      <c r="N7" s="57"/>
      <c r="O7" s="57"/>
      <c r="P7" s="58"/>
      <c r="Q7" s="192"/>
      <c r="R7" s="194"/>
      <c r="S7" s="61"/>
    </row>
    <row r="8" spans="1:19" s="62" customFormat="1" ht="33.75" customHeight="1" x14ac:dyDescent="0.25">
      <c r="A8" s="100" t="s">
        <v>120</v>
      </c>
      <c r="B8" s="100">
        <v>24</v>
      </c>
      <c r="C8" s="100" t="s">
        <v>121</v>
      </c>
      <c r="D8" s="102">
        <v>141.4</v>
      </c>
      <c r="E8" s="100" t="s">
        <v>122</v>
      </c>
      <c r="F8" s="102">
        <v>341.4</v>
      </c>
      <c r="G8" s="51"/>
      <c r="H8" s="53"/>
      <c r="I8" s="54"/>
      <c r="J8" s="55"/>
      <c r="K8" s="103"/>
      <c r="L8" s="57"/>
      <c r="M8" s="57"/>
      <c r="N8" s="57"/>
      <c r="O8" s="57"/>
      <c r="P8" s="58"/>
      <c r="Q8" s="192"/>
      <c r="R8" s="193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3"/>
      <c r="L9" s="57"/>
      <c r="M9" s="57"/>
      <c r="N9" s="57"/>
      <c r="O9" s="57"/>
      <c r="P9" s="51"/>
      <c r="Q9" s="103"/>
      <c r="R9" s="104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5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7" t="s">
        <v>123</v>
      </c>
      <c r="B11" s="188"/>
      <c r="C11" s="188"/>
      <c r="D11" s="188"/>
      <c r="E11" s="189"/>
      <c r="F11" s="69" t="s">
        <v>124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6" customFormat="1" ht="30" customHeight="1" x14ac:dyDescent="0.25">
      <c r="A12" s="177" t="s">
        <v>125</v>
      </c>
      <c r="B12" s="178"/>
      <c r="C12" s="178"/>
      <c r="D12" s="178"/>
      <c r="E12" s="179"/>
      <c r="F12" s="94">
        <v>-44052.459000000032</v>
      </c>
      <c r="G12" s="95"/>
    </row>
    <row r="13" spans="1:19" s="96" customFormat="1" ht="30" customHeight="1" x14ac:dyDescent="0.25">
      <c r="A13" s="177" t="s">
        <v>126</v>
      </c>
      <c r="B13" s="178"/>
      <c r="C13" s="178"/>
      <c r="D13" s="178"/>
      <c r="E13" s="179"/>
      <c r="F13" s="94">
        <v>110119.48999999996</v>
      </c>
    </row>
    <row r="14" spans="1:19" s="96" customFormat="1" ht="30" customHeight="1" x14ac:dyDescent="0.25">
      <c r="A14" s="177" t="s">
        <v>127</v>
      </c>
      <c r="B14" s="178"/>
      <c r="C14" s="178"/>
      <c r="D14" s="178"/>
      <c r="E14" s="179"/>
      <c r="F14" s="97">
        <f>SUM(F15:F17)</f>
        <v>210294.43</v>
      </c>
    </row>
    <row r="15" spans="1:19" s="68" customFormat="1" ht="27.75" customHeight="1" x14ac:dyDescent="0.25">
      <c r="A15" s="184" t="s">
        <v>128</v>
      </c>
      <c r="B15" s="185"/>
      <c r="C15" s="185"/>
      <c r="D15" s="185"/>
      <c r="E15" s="186"/>
      <c r="F15" s="90">
        <f>185969.4+21428.65+421.38</f>
        <v>207819.43</v>
      </c>
    </row>
    <row r="16" spans="1:19" s="68" customFormat="1" ht="24.75" hidden="1" customHeight="1" x14ac:dyDescent="0.25">
      <c r="A16" s="184" t="s">
        <v>129</v>
      </c>
      <c r="B16" s="185"/>
      <c r="C16" s="185"/>
      <c r="D16" s="185"/>
      <c r="E16" s="186"/>
      <c r="F16" s="90"/>
    </row>
    <row r="17" spans="1:19" s="68" customFormat="1" ht="30" customHeight="1" x14ac:dyDescent="0.25">
      <c r="A17" s="184" t="s">
        <v>130</v>
      </c>
      <c r="B17" s="185"/>
      <c r="C17" s="185"/>
      <c r="D17" s="185"/>
      <c r="E17" s="186"/>
      <c r="F17" s="90">
        <v>2475</v>
      </c>
    </row>
    <row r="18" spans="1:19" s="96" customFormat="1" ht="30" customHeight="1" x14ac:dyDescent="0.25">
      <c r="A18" s="177" t="s">
        <v>131</v>
      </c>
      <c r="B18" s="178"/>
      <c r="C18" s="178"/>
      <c r="D18" s="178"/>
      <c r="E18" s="179"/>
      <c r="F18" s="97">
        <f>SUM(F19:F21)</f>
        <v>186504.06</v>
      </c>
    </row>
    <row r="19" spans="1:19" s="68" customFormat="1" ht="27.75" customHeight="1" x14ac:dyDescent="0.25">
      <c r="A19" s="184" t="s">
        <v>128</v>
      </c>
      <c r="B19" s="185"/>
      <c r="C19" s="185"/>
      <c r="D19" s="185"/>
      <c r="E19" s="186"/>
      <c r="F19" s="90">
        <f>421.38+183676.43</f>
        <v>184097.81</v>
      </c>
    </row>
    <row r="20" spans="1:19" s="68" customFormat="1" ht="30" hidden="1" customHeight="1" x14ac:dyDescent="0.25">
      <c r="A20" s="184" t="s">
        <v>129</v>
      </c>
      <c r="B20" s="185"/>
      <c r="C20" s="185"/>
      <c r="D20" s="185"/>
      <c r="E20" s="186"/>
      <c r="F20" s="90"/>
    </row>
    <row r="21" spans="1:19" s="71" customFormat="1" ht="30" customHeight="1" x14ac:dyDescent="0.2">
      <c r="A21" s="184" t="s">
        <v>130</v>
      </c>
      <c r="B21" s="185"/>
      <c r="C21" s="185"/>
      <c r="D21" s="185"/>
      <c r="E21" s="186"/>
      <c r="F21" s="90">
        <v>2406.25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8" customFormat="1" ht="30" customHeight="1" x14ac:dyDescent="0.25">
      <c r="A22" s="177" t="s">
        <v>132</v>
      </c>
      <c r="B22" s="178"/>
      <c r="C22" s="178"/>
      <c r="D22" s="178"/>
      <c r="E22" s="179"/>
      <c r="F22" s="97">
        <f>F12+F18</f>
        <v>142451.60099999997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77" t="s">
        <v>133</v>
      </c>
      <c r="B23" s="178"/>
      <c r="C23" s="178"/>
      <c r="D23" s="178"/>
      <c r="E23" s="179"/>
      <c r="F23" s="97">
        <f>Лист3!E65</f>
        <v>191371.75200000001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77" t="s">
        <v>134</v>
      </c>
      <c r="B24" s="178"/>
      <c r="C24" s="178"/>
      <c r="D24" s="178"/>
      <c r="E24" s="179"/>
      <c r="F24" s="97">
        <f>F22-F23</f>
        <v>-48920.151000000042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77" t="s">
        <v>135</v>
      </c>
      <c r="B25" s="178"/>
      <c r="C25" s="178"/>
      <c r="D25" s="178"/>
      <c r="E25" s="179"/>
      <c r="F25" s="99">
        <f>F13+F14-F18</f>
        <v>133909.85999999993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6" t="s">
        <v>136</v>
      </c>
      <c r="B27" s="176"/>
      <c r="C27" s="176"/>
      <c r="D27" s="176"/>
    </row>
    <row r="28" spans="1:19" s="46" customFormat="1" ht="21.75" customHeight="1" x14ac:dyDescent="0.25">
      <c r="A28" s="180" t="s">
        <v>137</v>
      </c>
      <c r="B28" s="180"/>
      <c r="C28" s="180"/>
      <c r="D28" s="180"/>
    </row>
    <row r="29" spans="1:19" s="46" customFormat="1" ht="22.5" customHeight="1" x14ac:dyDescent="0.25">
      <c r="A29" s="176" t="s">
        <v>42</v>
      </c>
      <c r="B29" s="176"/>
      <c r="C29" s="176"/>
      <c r="D29" s="176"/>
    </row>
    <row r="30" spans="1:19" s="46" customFormat="1" ht="22.5" customHeight="1" x14ac:dyDescent="0.25">
      <c r="A30" s="176" t="s">
        <v>43</v>
      </c>
      <c r="B30" s="176"/>
      <c r="C30" s="176"/>
      <c r="D30" s="47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view="pageBreakPreview" topLeftCell="A31" zoomScale="60" zoomScaleNormal="100" workbookViewId="0">
      <selection activeCell="A63" sqref="A63:XFD64"/>
    </sheetView>
  </sheetViews>
  <sheetFormatPr defaultRowHeight="15" x14ac:dyDescent="0.25"/>
  <cols>
    <col min="1" max="1" width="46" style="116" customWidth="1"/>
    <col min="2" max="2" width="13.85546875" style="77" customWidth="1"/>
    <col min="3" max="3" width="19.140625" style="77" customWidth="1"/>
    <col min="4" max="4" width="17.5703125" style="77" customWidth="1"/>
    <col min="5" max="5" width="14.7109375" style="77" customWidth="1"/>
    <col min="6" max="255" width="9.140625" style="77"/>
    <col min="256" max="256" width="8.7109375" style="77" customWidth="1"/>
    <col min="257" max="257" width="31.5703125" style="77" customWidth="1"/>
    <col min="258" max="258" width="13.85546875" style="77" customWidth="1"/>
    <col min="259" max="259" width="19.140625" style="77" customWidth="1"/>
    <col min="260" max="260" width="17.5703125" style="77" customWidth="1"/>
    <col min="261" max="261" width="14.7109375" style="77" customWidth="1"/>
    <col min="262" max="511" width="9.140625" style="77"/>
    <col min="512" max="512" width="8.7109375" style="77" customWidth="1"/>
    <col min="513" max="513" width="31.5703125" style="77" customWidth="1"/>
    <col min="514" max="514" width="13.85546875" style="77" customWidth="1"/>
    <col min="515" max="515" width="19.140625" style="77" customWidth="1"/>
    <col min="516" max="516" width="17.5703125" style="77" customWidth="1"/>
    <col min="517" max="517" width="14.7109375" style="77" customWidth="1"/>
    <col min="518" max="767" width="9.140625" style="77"/>
    <col min="768" max="768" width="8.7109375" style="77" customWidth="1"/>
    <col min="769" max="769" width="31.5703125" style="77" customWidth="1"/>
    <col min="770" max="770" width="13.85546875" style="77" customWidth="1"/>
    <col min="771" max="771" width="19.140625" style="77" customWidth="1"/>
    <col min="772" max="772" width="17.5703125" style="77" customWidth="1"/>
    <col min="773" max="773" width="14.7109375" style="77" customWidth="1"/>
    <col min="774" max="1023" width="9.140625" style="77"/>
    <col min="1024" max="1024" width="8.7109375" style="77" customWidth="1"/>
    <col min="1025" max="1025" width="31.5703125" style="77" customWidth="1"/>
    <col min="1026" max="1026" width="13.85546875" style="77" customWidth="1"/>
    <col min="1027" max="1027" width="19.140625" style="77" customWidth="1"/>
    <col min="1028" max="1028" width="17.5703125" style="77" customWidth="1"/>
    <col min="1029" max="1029" width="14.7109375" style="77" customWidth="1"/>
    <col min="1030" max="1279" width="9.140625" style="77"/>
    <col min="1280" max="1280" width="8.7109375" style="77" customWidth="1"/>
    <col min="1281" max="1281" width="31.5703125" style="77" customWidth="1"/>
    <col min="1282" max="1282" width="13.85546875" style="77" customWidth="1"/>
    <col min="1283" max="1283" width="19.140625" style="77" customWidth="1"/>
    <col min="1284" max="1284" width="17.5703125" style="77" customWidth="1"/>
    <col min="1285" max="1285" width="14.7109375" style="77" customWidth="1"/>
    <col min="1286" max="1535" width="9.140625" style="77"/>
    <col min="1536" max="1536" width="8.7109375" style="77" customWidth="1"/>
    <col min="1537" max="1537" width="31.5703125" style="77" customWidth="1"/>
    <col min="1538" max="1538" width="13.85546875" style="77" customWidth="1"/>
    <col min="1539" max="1539" width="19.140625" style="77" customWidth="1"/>
    <col min="1540" max="1540" width="17.5703125" style="77" customWidth="1"/>
    <col min="1541" max="1541" width="14.7109375" style="77" customWidth="1"/>
    <col min="1542" max="1791" width="9.140625" style="77"/>
    <col min="1792" max="1792" width="8.7109375" style="77" customWidth="1"/>
    <col min="1793" max="1793" width="31.5703125" style="77" customWidth="1"/>
    <col min="1794" max="1794" width="13.85546875" style="77" customWidth="1"/>
    <col min="1795" max="1795" width="19.140625" style="77" customWidth="1"/>
    <col min="1796" max="1796" width="17.5703125" style="77" customWidth="1"/>
    <col min="1797" max="1797" width="14.7109375" style="77" customWidth="1"/>
    <col min="1798" max="2047" width="9.140625" style="77"/>
    <col min="2048" max="2048" width="8.7109375" style="77" customWidth="1"/>
    <col min="2049" max="2049" width="31.5703125" style="77" customWidth="1"/>
    <col min="2050" max="2050" width="13.85546875" style="77" customWidth="1"/>
    <col min="2051" max="2051" width="19.140625" style="77" customWidth="1"/>
    <col min="2052" max="2052" width="17.5703125" style="77" customWidth="1"/>
    <col min="2053" max="2053" width="14.7109375" style="77" customWidth="1"/>
    <col min="2054" max="2303" width="9.140625" style="77"/>
    <col min="2304" max="2304" width="8.7109375" style="77" customWidth="1"/>
    <col min="2305" max="2305" width="31.5703125" style="77" customWidth="1"/>
    <col min="2306" max="2306" width="13.85546875" style="77" customWidth="1"/>
    <col min="2307" max="2307" width="19.140625" style="77" customWidth="1"/>
    <col min="2308" max="2308" width="17.5703125" style="77" customWidth="1"/>
    <col min="2309" max="2309" width="14.7109375" style="77" customWidth="1"/>
    <col min="2310" max="2559" width="9.140625" style="77"/>
    <col min="2560" max="2560" width="8.7109375" style="77" customWidth="1"/>
    <col min="2561" max="2561" width="31.5703125" style="77" customWidth="1"/>
    <col min="2562" max="2562" width="13.85546875" style="77" customWidth="1"/>
    <col min="2563" max="2563" width="19.140625" style="77" customWidth="1"/>
    <col min="2564" max="2564" width="17.5703125" style="77" customWidth="1"/>
    <col min="2565" max="2565" width="14.7109375" style="77" customWidth="1"/>
    <col min="2566" max="2815" width="9.140625" style="77"/>
    <col min="2816" max="2816" width="8.7109375" style="77" customWidth="1"/>
    <col min="2817" max="2817" width="31.5703125" style="77" customWidth="1"/>
    <col min="2818" max="2818" width="13.85546875" style="77" customWidth="1"/>
    <col min="2819" max="2819" width="19.140625" style="77" customWidth="1"/>
    <col min="2820" max="2820" width="17.5703125" style="77" customWidth="1"/>
    <col min="2821" max="2821" width="14.7109375" style="77" customWidth="1"/>
    <col min="2822" max="3071" width="9.140625" style="77"/>
    <col min="3072" max="3072" width="8.7109375" style="77" customWidth="1"/>
    <col min="3073" max="3073" width="31.5703125" style="77" customWidth="1"/>
    <col min="3074" max="3074" width="13.85546875" style="77" customWidth="1"/>
    <col min="3075" max="3075" width="19.140625" style="77" customWidth="1"/>
    <col min="3076" max="3076" width="17.5703125" style="77" customWidth="1"/>
    <col min="3077" max="3077" width="14.7109375" style="77" customWidth="1"/>
    <col min="3078" max="3327" width="9.140625" style="77"/>
    <col min="3328" max="3328" width="8.7109375" style="77" customWidth="1"/>
    <col min="3329" max="3329" width="31.5703125" style="77" customWidth="1"/>
    <col min="3330" max="3330" width="13.85546875" style="77" customWidth="1"/>
    <col min="3331" max="3331" width="19.140625" style="77" customWidth="1"/>
    <col min="3332" max="3332" width="17.5703125" style="77" customWidth="1"/>
    <col min="3333" max="3333" width="14.7109375" style="77" customWidth="1"/>
    <col min="3334" max="3583" width="9.140625" style="77"/>
    <col min="3584" max="3584" width="8.7109375" style="77" customWidth="1"/>
    <col min="3585" max="3585" width="31.5703125" style="77" customWidth="1"/>
    <col min="3586" max="3586" width="13.85546875" style="77" customWidth="1"/>
    <col min="3587" max="3587" width="19.140625" style="77" customWidth="1"/>
    <col min="3588" max="3588" width="17.5703125" style="77" customWidth="1"/>
    <col min="3589" max="3589" width="14.7109375" style="77" customWidth="1"/>
    <col min="3590" max="3839" width="9.140625" style="77"/>
    <col min="3840" max="3840" width="8.7109375" style="77" customWidth="1"/>
    <col min="3841" max="3841" width="31.5703125" style="77" customWidth="1"/>
    <col min="3842" max="3842" width="13.85546875" style="77" customWidth="1"/>
    <col min="3843" max="3843" width="19.140625" style="77" customWidth="1"/>
    <col min="3844" max="3844" width="17.5703125" style="77" customWidth="1"/>
    <col min="3845" max="3845" width="14.7109375" style="77" customWidth="1"/>
    <col min="3846" max="4095" width="9.140625" style="77"/>
    <col min="4096" max="4096" width="8.7109375" style="77" customWidth="1"/>
    <col min="4097" max="4097" width="31.5703125" style="77" customWidth="1"/>
    <col min="4098" max="4098" width="13.85546875" style="77" customWidth="1"/>
    <col min="4099" max="4099" width="19.140625" style="77" customWidth="1"/>
    <col min="4100" max="4100" width="17.5703125" style="77" customWidth="1"/>
    <col min="4101" max="4101" width="14.7109375" style="77" customWidth="1"/>
    <col min="4102" max="4351" width="9.140625" style="77"/>
    <col min="4352" max="4352" width="8.7109375" style="77" customWidth="1"/>
    <col min="4353" max="4353" width="31.5703125" style="77" customWidth="1"/>
    <col min="4354" max="4354" width="13.85546875" style="77" customWidth="1"/>
    <col min="4355" max="4355" width="19.140625" style="77" customWidth="1"/>
    <col min="4356" max="4356" width="17.5703125" style="77" customWidth="1"/>
    <col min="4357" max="4357" width="14.7109375" style="77" customWidth="1"/>
    <col min="4358" max="4607" width="9.140625" style="77"/>
    <col min="4608" max="4608" width="8.7109375" style="77" customWidth="1"/>
    <col min="4609" max="4609" width="31.5703125" style="77" customWidth="1"/>
    <col min="4610" max="4610" width="13.85546875" style="77" customWidth="1"/>
    <col min="4611" max="4611" width="19.140625" style="77" customWidth="1"/>
    <col min="4612" max="4612" width="17.5703125" style="77" customWidth="1"/>
    <col min="4613" max="4613" width="14.7109375" style="77" customWidth="1"/>
    <col min="4614" max="4863" width="9.140625" style="77"/>
    <col min="4864" max="4864" width="8.7109375" style="77" customWidth="1"/>
    <col min="4865" max="4865" width="31.5703125" style="77" customWidth="1"/>
    <col min="4866" max="4866" width="13.85546875" style="77" customWidth="1"/>
    <col min="4867" max="4867" width="19.140625" style="77" customWidth="1"/>
    <col min="4868" max="4868" width="17.5703125" style="77" customWidth="1"/>
    <col min="4869" max="4869" width="14.7109375" style="77" customWidth="1"/>
    <col min="4870" max="5119" width="9.140625" style="77"/>
    <col min="5120" max="5120" width="8.7109375" style="77" customWidth="1"/>
    <col min="5121" max="5121" width="31.5703125" style="77" customWidth="1"/>
    <col min="5122" max="5122" width="13.85546875" style="77" customWidth="1"/>
    <col min="5123" max="5123" width="19.140625" style="77" customWidth="1"/>
    <col min="5124" max="5124" width="17.5703125" style="77" customWidth="1"/>
    <col min="5125" max="5125" width="14.7109375" style="77" customWidth="1"/>
    <col min="5126" max="5375" width="9.140625" style="77"/>
    <col min="5376" max="5376" width="8.7109375" style="77" customWidth="1"/>
    <col min="5377" max="5377" width="31.5703125" style="77" customWidth="1"/>
    <col min="5378" max="5378" width="13.85546875" style="77" customWidth="1"/>
    <col min="5379" max="5379" width="19.140625" style="77" customWidth="1"/>
    <col min="5380" max="5380" width="17.5703125" style="77" customWidth="1"/>
    <col min="5381" max="5381" width="14.7109375" style="77" customWidth="1"/>
    <col min="5382" max="5631" width="9.140625" style="77"/>
    <col min="5632" max="5632" width="8.7109375" style="77" customWidth="1"/>
    <col min="5633" max="5633" width="31.5703125" style="77" customWidth="1"/>
    <col min="5634" max="5634" width="13.85546875" style="77" customWidth="1"/>
    <col min="5635" max="5635" width="19.140625" style="77" customWidth="1"/>
    <col min="5636" max="5636" width="17.5703125" style="77" customWidth="1"/>
    <col min="5637" max="5637" width="14.7109375" style="77" customWidth="1"/>
    <col min="5638" max="5887" width="9.140625" style="77"/>
    <col min="5888" max="5888" width="8.7109375" style="77" customWidth="1"/>
    <col min="5889" max="5889" width="31.5703125" style="77" customWidth="1"/>
    <col min="5890" max="5890" width="13.85546875" style="77" customWidth="1"/>
    <col min="5891" max="5891" width="19.140625" style="77" customWidth="1"/>
    <col min="5892" max="5892" width="17.5703125" style="77" customWidth="1"/>
    <col min="5893" max="5893" width="14.7109375" style="77" customWidth="1"/>
    <col min="5894" max="6143" width="9.140625" style="77"/>
    <col min="6144" max="6144" width="8.7109375" style="77" customWidth="1"/>
    <col min="6145" max="6145" width="31.5703125" style="77" customWidth="1"/>
    <col min="6146" max="6146" width="13.85546875" style="77" customWidth="1"/>
    <col min="6147" max="6147" width="19.140625" style="77" customWidth="1"/>
    <col min="6148" max="6148" width="17.5703125" style="77" customWidth="1"/>
    <col min="6149" max="6149" width="14.7109375" style="77" customWidth="1"/>
    <col min="6150" max="6399" width="9.140625" style="77"/>
    <col min="6400" max="6400" width="8.7109375" style="77" customWidth="1"/>
    <col min="6401" max="6401" width="31.5703125" style="77" customWidth="1"/>
    <col min="6402" max="6402" width="13.85546875" style="77" customWidth="1"/>
    <col min="6403" max="6403" width="19.140625" style="77" customWidth="1"/>
    <col min="6404" max="6404" width="17.5703125" style="77" customWidth="1"/>
    <col min="6405" max="6405" width="14.7109375" style="77" customWidth="1"/>
    <col min="6406" max="6655" width="9.140625" style="77"/>
    <col min="6656" max="6656" width="8.7109375" style="77" customWidth="1"/>
    <col min="6657" max="6657" width="31.5703125" style="77" customWidth="1"/>
    <col min="6658" max="6658" width="13.85546875" style="77" customWidth="1"/>
    <col min="6659" max="6659" width="19.140625" style="77" customWidth="1"/>
    <col min="6660" max="6660" width="17.5703125" style="77" customWidth="1"/>
    <col min="6661" max="6661" width="14.7109375" style="77" customWidth="1"/>
    <col min="6662" max="6911" width="9.140625" style="77"/>
    <col min="6912" max="6912" width="8.7109375" style="77" customWidth="1"/>
    <col min="6913" max="6913" width="31.5703125" style="77" customWidth="1"/>
    <col min="6914" max="6914" width="13.85546875" style="77" customWidth="1"/>
    <col min="6915" max="6915" width="19.140625" style="77" customWidth="1"/>
    <col min="6916" max="6916" width="17.5703125" style="77" customWidth="1"/>
    <col min="6917" max="6917" width="14.7109375" style="77" customWidth="1"/>
    <col min="6918" max="7167" width="9.140625" style="77"/>
    <col min="7168" max="7168" width="8.7109375" style="77" customWidth="1"/>
    <col min="7169" max="7169" width="31.5703125" style="77" customWidth="1"/>
    <col min="7170" max="7170" width="13.85546875" style="77" customWidth="1"/>
    <col min="7171" max="7171" width="19.140625" style="77" customWidth="1"/>
    <col min="7172" max="7172" width="17.5703125" style="77" customWidth="1"/>
    <col min="7173" max="7173" width="14.7109375" style="77" customWidth="1"/>
    <col min="7174" max="7423" width="9.140625" style="77"/>
    <col min="7424" max="7424" width="8.7109375" style="77" customWidth="1"/>
    <col min="7425" max="7425" width="31.5703125" style="77" customWidth="1"/>
    <col min="7426" max="7426" width="13.85546875" style="77" customWidth="1"/>
    <col min="7427" max="7427" width="19.140625" style="77" customWidth="1"/>
    <col min="7428" max="7428" width="17.5703125" style="77" customWidth="1"/>
    <col min="7429" max="7429" width="14.7109375" style="77" customWidth="1"/>
    <col min="7430" max="7679" width="9.140625" style="77"/>
    <col min="7680" max="7680" width="8.7109375" style="77" customWidth="1"/>
    <col min="7681" max="7681" width="31.5703125" style="77" customWidth="1"/>
    <col min="7682" max="7682" width="13.85546875" style="77" customWidth="1"/>
    <col min="7683" max="7683" width="19.140625" style="77" customWidth="1"/>
    <col min="7684" max="7684" width="17.5703125" style="77" customWidth="1"/>
    <col min="7685" max="7685" width="14.7109375" style="77" customWidth="1"/>
    <col min="7686" max="7935" width="9.140625" style="77"/>
    <col min="7936" max="7936" width="8.7109375" style="77" customWidth="1"/>
    <col min="7937" max="7937" width="31.5703125" style="77" customWidth="1"/>
    <col min="7938" max="7938" width="13.85546875" style="77" customWidth="1"/>
    <col min="7939" max="7939" width="19.140625" style="77" customWidth="1"/>
    <col min="7940" max="7940" width="17.5703125" style="77" customWidth="1"/>
    <col min="7941" max="7941" width="14.7109375" style="77" customWidth="1"/>
    <col min="7942" max="8191" width="9.140625" style="77"/>
    <col min="8192" max="8192" width="8.7109375" style="77" customWidth="1"/>
    <col min="8193" max="8193" width="31.5703125" style="77" customWidth="1"/>
    <col min="8194" max="8194" width="13.85546875" style="77" customWidth="1"/>
    <col min="8195" max="8195" width="19.140625" style="77" customWidth="1"/>
    <col min="8196" max="8196" width="17.5703125" style="77" customWidth="1"/>
    <col min="8197" max="8197" width="14.7109375" style="77" customWidth="1"/>
    <col min="8198" max="8447" width="9.140625" style="77"/>
    <col min="8448" max="8448" width="8.7109375" style="77" customWidth="1"/>
    <col min="8449" max="8449" width="31.5703125" style="77" customWidth="1"/>
    <col min="8450" max="8450" width="13.85546875" style="77" customWidth="1"/>
    <col min="8451" max="8451" width="19.140625" style="77" customWidth="1"/>
    <col min="8452" max="8452" width="17.5703125" style="77" customWidth="1"/>
    <col min="8453" max="8453" width="14.7109375" style="77" customWidth="1"/>
    <col min="8454" max="8703" width="9.140625" style="77"/>
    <col min="8704" max="8704" width="8.7109375" style="77" customWidth="1"/>
    <col min="8705" max="8705" width="31.5703125" style="77" customWidth="1"/>
    <col min="8706" max="8706" width="13.85546875" style="77" customWidth="1"/>
    <col min="8707" max="8707" width="19.140625" style="77" customWidth="1"/>
    <col min="8708" max="8708" width="17.5703125" style="77" customWidth="1"/>
    <col min="8709" max="8709" width="14.7109375" style="77" customWidth="1"/>
    <col min="8710" max="8959" width="9.140625" style="77"/>
    <col min="8960" max="8960" width="8.7109375" style="77" customWidth="1"/>
    <col min="8961" max="8961" width="31.5703125" style="77" customWidth="1"/>
    <col min="8962" max="8962" width="13.85546875" style="77" customWidth="1"/>
    <col min="8963" max="8963" width="19.140625" style="77" customWidth="1"/>
    <col min="8964" max="8964" width="17.5703125" style="77" customWidth="1"/>
    <col min="8965" max="8965" width="14.7109375" style="77" customWidth="1"/>
    <col min="8966" max="9215" width="9.140625" style="77"/>
    <col min="9216" max="9216" width="8.7109375" style="77" customWidth="1"/>
    <col min="9217" max="9217" width="31.5703125" style="77" customWidth="1"/>
    <col min="9218" max="9218" width="13.85546875" style="77" customWidth="1"/>
    <col min="9219" max="9219" width="19.140625" style="77" customWidth="1"/>
    <col min="9220" max="9220" width="17.5703125" style="77" customWidth="1"/>
    <col min="9221" max="9221" width="14.7109375" style="77" customWidth="1"/>
    <col min="9222" max="9471" width="9.140625" style="77"/>
    <col min="9472" max="9472" width="8.7109375" style="77" customWidth="1"/>
    <col min="9473" max="9473" width="31.5703125" style="77" customWidth="1"/>
    <col min="9474" max="9474" width="13.85546875" style="77" customWidth="1"/>
    <col min="9475" max="9475" width="19.140625" style="77" customWidth="1"/>
    <col min="9476" max="9476" width="17.5703125" style="77" customWidth="1"/>
    <col min="9477" max="9477" width="14.7109375" style="77" customWidth="1"/>
    <col min="9478" max="9727" width="9.140625" style="77"/>
    <col min="9728" max="9728" width="8.7109375" style="77" customWidth="1"/>
    <col min="9729" max="9729" width="31.5703125" style="77" customWidth="1"/>
    <col min="9730" max="9730" width="13.85546875" style="77" customWidth="1"/>
    <col min="9731" max="9731" width="19.140625" style="77" customWidth="1"/>
    <col min="9732" max="9732" width="17.5703125" style="77" customWidth="1"/>
    <col min="9733" max="9733" width="14.7109375" style="77" customWidth="1"/>
    <col min="9734" max="9983" width="9.140625" style="77"/>
    <col min="9984" max="9984" width="8.7109375" style="77" customWidth="1"/>
    <col min="9985" max="9985" width="31.5703125" style="77" customWidth="1"/>
    <col min="9986" max="9986" width="13.85546875" style="77" customWidth="1"/>
    <col min="9987" max="9987" width="19.140625" style="77" customWidth="1"/>
    <col min="9988" max="9988" width="17.5703125" style="77" customWidth="1"/>
    <col min="9989" max="9989" width="14.7109375" style="77" customWidth="1"/>
    <col min="9990" max="10239" width="9.140625" style="77"/>
    <col min="10240" max="10240" width="8.7109375" style="77" customWidth="1"/>
    <col min="10241" max="10241" width="31.5703125" style="77" customWidth="1"/>
    <col min="10242" max="10242" width="13.85546875" style="77" customWidth="1"/>
    <col min="10243" max="10243" width="19.140625" style="77" customWidth="1"/>
    <col min="10244" max="10244" width="17.5703125" style="77" customWidth="1"/>
    <col min="10245" max="10245" width="14.7109375" style="77" customWidth="1"/>
    <col min="10246" max="10495" width="9.140625" style="77"/>
    <col min="10496" max="10496" width="8.7109375" style="77" customWidth="1"/>
    <col min="10497" max="10497" width="31.5703125" style="77" customWidth="1"/>
    <col min="10498" max="10498" width="13.85546875" style="77" customWidth="1"/>
    <col min="10499" max="10499" width="19.140625" style="77" customWidth="1"/>
    <col min="10500" max="10500" width="17.5703125" style="77" customWidth="1"/>
    <col min="10501" max="10501" width="14.7109375" style="77" customWidth="1"/>
    <col min="10502" max="10751" width="9.140625" style="77"/>
    <col min="10752" max="10752" width="8.7109375" style="77" customWidth="1"/>
    <col min="10753" max="10753" width="31.5703125" style="77" customWidth="1"/>
    <col min="10754" max="10754" width="13.85546875" style="77" customWidth="1"/>
    <col min="10755" max="10755" width="19.140625" style="77" customWidth="1"/>
    <col min="10756" max="10756" width="17.5703125" style="77" customWidth="1"/>
    <col min="10757" max="10757" width="14.7109375" style="77" customWidth="1"/>
    <col min="10758" max="11007" width="9.140625" style="77"/>
    <col min="11008" max="11008" width="8.7109375" style="77" customWidth="1"/>
    <col min="11009" max="11009" width="31.5703125" style="77" customWidth="1"/>
    <col min="11010" max="11010" width="13.85546875" style="77" customWidth="1"/>
    <col min="11011" max="11011" width="19.140625" style="77" customWidth="1"/>
    <col min="11012" max="11012" width="17.5703125" style="77" customWidth="1"/>
    <col min="11013" max="11013" width="14.7109375" style="77" customWidth="1"/>
    <col min="11014" max="11263" width="9.140625" style="77"/>
    <col min="11264" max="11264" width="8.7109375" style="77" customWidth="1"/>
    <col min="11265" max="11265" width="31.5703125" style="77" customWidth="1"/>
    <col min="11266" max="11266" width="13.85546875" style="77" customWidth="1"/>
    <col min="11267" max="11267" width="19.140625" style="77" customWidth="1"/>
    <col min="11268" max="11268" width="17.5703125" style="77" customWidth="1"/>
    <col min="11269" max="11269" width="14.7109375" style="77" customWidth="1"/>
    <col min="11270" max="11519" width="9.140625" style="77"/>
    <col min="11520" max="11520" width="8.7109375" style="77" customWidth="1"/>
    <col min="11521" max="11521" width="31.5703125" style="77" customWidth="1"/>
    <col min="11522" max="11522" width="13.85546875" style="77" customWidth="1"/>
    <col min="11523" max="11523" width="19.140625" style="77" customWidth="1"/>
    <col min="11524" max="11524" width="17.5703125" style="77" customWidth="1"/>
    <col min="11525" max="11525" width="14.7109375" style="77" customWidth="1"/>
    <col min="11526" max="11775" width="9.140625" style="77"/>
    <col min="11776" max="11776" width="8.7109375" style="77" customWidth="1"/>
    <col min="11777" max="11777" width="31.5703125" style="77" customWidth="1"/>
    <col min="11778" max="11778" width="13.85546875" style="77" customWidth="1"/>
    <col min="11779" max="11779" width="19.140625" style="77" customWidth="1"/>
    <col min="11780" max="11780" width="17.5703125" style="77" customWidth="1"/>
    <col min="11781" max="11781" width="14.7109375" style="77" customWidth="1"/>
    <col min="11782" max="12031" width="9.140625" style="77"/>
    <col min="12032" max="12032" width="8.7109375" style="77" customWidth="1"/>
    <col min="12033" max="12033" width="31.5703125" style="77" customWidth="1"/>
    <col min="12034" max="12034" width="13.85546875" style="77" customWidth="1"/>
    <col min="12035" max="12035" width="19.140625" style="77" customWidth="1"/>
    <col min="12036" max="12036" width="17.5703125" style="77" customWidth="1"/>
    <col min="12037" max="12037" width="14.7109375" style="77" customWidth="1"/>
    <col min="12038" max="12287" width="9.140625" style="77"/>
    <col min="12288" max="12288" width="8.7109375" style="77" customWidth="1"/>
    <col min="12289" max="12289" width="31.5703125" style="77" customWidth="1"/>
    <col min="12290" max="12290" width="13.85546875" style="77" customWidth="1"/>
    <col min="12291" max="12291" width="19.140625" style="77" customWidth="1"/>
    <col min="12292" max="12292" width="17.5703125" style="77" customWidth="1"/>
    <col min="12293" max="12293" width="14.7109375" style="77" customWidth="1"/>
    <col min="12294" max="12543" width="9.140625" style="77"/>
    <col min="12544" max="12544" width="8.7109375" style="77" customWidth="1"/>
    <col min="12545" max="12545" width="31.5703125" style="77" customWidth="1"/>
    <col min="12546" max="12546" width="13.85546875" style="77" customWidth="1"/>
    <col min="12547" max="12547" width="19.140625" style="77" customWidth="1"/>
    <col min="12548" max="12548" width="17.5703125" style="77" customWidth="1"/>
    <col min="12549" max="12549" width="14.7109375" style="77" customWidth="1"/>
    <col min="12550" max="12799" width="9.140625" style="77"/>
    <col min="12800" max="12800" width="8.7109375" style="77" customWidth="1"/>
    <col min="12801" max="12801" width="31.5703125" style="77" customWidth="1"/>
    <col min="12802" max="12802" width="13.85546875" style="77" customWidth="1"/>
    <col min="12803" max="12803" width="19.140625" style="77" customWidth="1"/>
    <col min="12804" max="12804" width="17.5703125" style="77" customWidth="1"/>
    <col min="12805" max="12805" width="14.7109375" style="77" customWidth="1"/>
    <col min="12806" max="13055" width="9.140625" style="77"/>
    <col min="13056" max="13056" width="8.7109375" style="77" customWidth="1"/>
    <col min="13057" max="13057" width="31.5703125" style="77" customWidth="1"/>
    <col min="13058" max="13058" width="13.85546875" style="77" customWidth="1"/>
    <col min="13059" max="13059" width="19.140625" style="77" customWidth="1"/>
    <col min="13060" max="13060" width="17.5703125" style="77" customWidth="1"/>
    <col min="13061" max="13061" width="14.7109375" style="77" customWidth="1"/>
    <col min="13062" max="13311" width="9.140625" style="77"/>
    <col min="13312" max="13312" width="8.7109375" style="77" customWidth="1"/>
    <col min="13313" max="13313" width="31.5703125" style="77" customWidth="1"/>
    <col min="13314" max="13314" width="13.85546875" style="77" customWidth="1"/>
    <col min="13315" max="13315" width="19.140625" style="77" customWidth="1"/>
    <col min="13316" max="13316" width="17.5703125" style="77" customWidth="1"/>
    <col min="13317" max="13317" width="14.7109375" style="77" customWidth="1"/>
    <col min="13318" max="13567" width="9.140625" style="77"/>
    <col min="13568" max="13568" width="8.7109375" style="77" customWidth="1"/>
    <col min="13569" max="13569" width="31.5703125" style="77" customWidth="1"/>
    <col min="13570" max="13570" width="13.85546875" style="77" customWidth="1"/>
    <col min="13571" max="13571" width="19.140625" style="77" customWidth="1"/>
    <col min="13572" max="13572" width="17.5703125" style="77" customWidth="1"/>
    <col min="13573" max="13573" width="14.7109375" style="77" customWidth="1"/>
    <col min="13574" max="13823" width="9.140625" style="77"/>
    <col min="13824" max="13824" width="8.7109375" style="77" customWidth="1"/>
    <col min="13825" max="13825" width="31.5703125" style="77" customWidth="1"/>
    <col min="13826" max="13826" width="13.85546875" style="77" customWidth="1"/>
    <col min="13827" max="13827" width="19.140625" style="77" customWidth="1"/>
    <col min="13828" max="13828" width="17.5703125" style="77" customWidth="1"/>
    <col min="13829" max="13829" width="14.7109375" style="77" customWidth="1"/>
    <col min="13830" max="14079" width="9.140625" style="77"/>
    <col min="14080" max="14080" width="8.7109375" style="77" customWidth="1"/>
    <col min="14081" max="14081" width="31.5703125" style="77" customWidth="1"/>
    <col min="14082" max="14082" width="13.85546875" style="77" customWidth="1"/>
    <col min="14083" max="14083" width="19.140625" style="77" customWidth="1"/>
    <col min="14084" max="14084" width="17.5703125" style="77" customWidth="1"/>
    <col min="14085" max="14085" width="14.7109375" style="77" customWidth="1"/>
    <col min="14086" max="14335" width="9.140625" style="77"/>
    <col min="14336" max="14336" width="8.7109375" style="77" customWidth="1"/>
    <col min="14337" max="14337" width="31.5703125" style="77" customWidth="1"/>
    <col min="14338" max="14338" width="13.85546875" style="77" customWidth="1"/>
    <col min="14339" max="14339" width="19.140625" style="77" customWidth="1"/>
    <col min="14340" max="14340" width="17.5703125" style="77" customWidth="1"/>
    <col min="14341" max="14341" width="14.7109375" style="77" customWidth="1"/>
    <col min="14342" max="14591" width="9.140625" style="77"/>
    <col min="14592" max="14592" width="8.7109375" style="77" customWidth="1"/>
    <col min="14593" max="14593" width="31.5703125" style="77" customWidth="1"/>
    <col min="14594" max="14594" width="13.85546875" style="77" customWidth="1"/>
    <col min="14595" max="14595" width="19.140625" style="77" customWidth="1"/>
    <col min="14596" max="14596" width="17.5703125" style="77" customWidth="1"/>
    <col min="14597" max="14597" width="14.7109375" style="77" customWidth="1"/>
    <col min="14598" max="14847" width="9.140625" style="77"/>
    <col min="14848" max="14848" width="8.7109375" style="77" customWidth="1"/>
    <col min="14849" max="14849" width="31.5703125" style="77" customWidth="1"/>
    <col min="14850" max="14850" width="13.85546875" style="77" customWidth="1"/>
    <col min="14851" max="14851" width="19.140625" style="77" customWidth="1"/>
    <col min="14852" max="14852" width="17.5703125" style="77" customWidth="1"/>
    <col min="14853" max="14853" width="14.7109375" style="77" customWidth="1"/>
    <col min="14854" max="15103" width="9.140625" style="77"/>
    <col min="15104" max="15104" width="8.7109375" style="77" customWidth="1"/>
    <col min="15105" max="15105" width="31.5703125" style="77" customWidth="1"/>
    <col min="15106" max="15106" width="13.85546875" style="77" customWidth="1"/>
    <col min="15107" max="15107" width="19.140625" style="77" customWidth="1"/>
    <col min="15108" max="15108" width="17.5703125" style="77" customWidth="1"/>
    <col min="15109" max="15109" width="14.7109375" style="77" customWidth="1"/>
    <col min="15110" max="15359" width="9.140625" style="77"/>
    <col min="15360" max="15360" width="8.7109375" style="77" customWidth="1"/>
    <col min="15361" max="15361" width="31.5703125" style="77" customWidth="1"/>
    <col min="15362" max="15362" width="13.85546875" style="77" customWidth="1"/>
    <col min="15363" max="15363" width="19.140625" style="77" customWidth="1"/>
    <col min="15364" max="15364" width="17.5703125" style="77" customWidth="1"/>
    <col min="15365" max="15365" width="14.7109375" style="77" customWidth="1"/>
    <col min="15366" max="15615" width="9.140625" style="77"/>
    <col min="15616" max="15616" width="8.7109375" style="77" customWidth="1"/>
    <col min="15617" max="15617" width="31.5703125" style="77" customWidth="1"/>
    <col min="15618" max="15618" width="13.85546875" style="77" customWidth="1"/>
    <col min="15619" max="15619" width="19.140625" style="77" customWidth="1"/>
    <col min="15620" max="15620" width="17.5703125" style="77" customWidth="1"/>
    <col min="15621" max="15621" width="14.7109375" style="77" customWidth="1"/>
    <col min="15622" max="15871" width="9.140625" style="77"/>
    <col min="15872" max="15872" width="8.7109375" style="77" customWidth="1"/>
    <col min="15873" max="15873" width="31.5703125" style="77" customWidth="1"/>
    <col min="15874" max="15874" width="13.85546875" style="77" customWidth="1"/>
    <col min="15875" max="15875" width="19.140625" style="77" customWidth="1"/>
    <col min="15876" max="15876" width="17.5703125" style="77" customWidth="1"/>
    <col min="15877" max="15877" width="14.7109375" style="77" customWidth="1"/>
    <col min="15878" max="16127" width="9.140625" style="77"/>
    <col min="16128" max="16128" width="8.7109375" style="77" customWidth="1"/>
    <col min="16129" max="16129" width="31.5703125" style="77" customWidth="1"/>
    <col min="16130" max="16130" width="13.85546875" style="77" customWidth="1"/>
    <col min="16131" max="16131" width="19.140625" style="77" customWidth="1"/>
    <col min="16132" max="16132" width="17.5703125" style="77" customWidth="1"/>
    <col min="16133" max="16133" width="14.7109375" style="77" customWidth="1"/>
    <col min="16134" max="16384" width="9.140625" style="77"/>
  </cols>
  <sheetData>
    <row r="1" spans="1:5" ht="23.25" customHeight="1" x14ac:dyDescent="0.25">
      <c r="E1" s="110"/>
    </row>
    <row r="2" spans="1:5" x14ac:dyDescent="0.25">
      <c r="A2" s="116" t="s">
        <v>185</v>
      </c>
    </row>
    <row r="3" spans="1:5" ht="15.75" customHeight="1" x14ac:dyDescent="0.25">
      <c r="B3" s="113" t="s">
        <v>235</v>
      </c>
      <c r="C3" s="111"/>
      <c r="D3" s="111"/>
    </row>
    <row r="4" spans="1:5" x14ac:dyDescent="0.25">
      <c r="B4" s="113" t="s">
        <v>186</v>
      </c>
      <c r="C4" s="112"/>
      <c r="D4" s="112"/>
    </row>
    <row r="5" spans="1:5" x14ac:dyDescent="0.25">
      <c r="B5" s="113" t="s">
        <v>187</v>
      </c>
      <c r="C5" s="112"/>
      <c r="D5" s="112"/>
    </row>
    <row r="6" spans="1:5" ht="26.25" customHeight="1" x14ac:dyDescent="0.25">
      <c r="A6" s="117" t="s">
        <v>188</v>
      </c>
      <c r="E6" s="113" t="s">
        <v>189</v>
      </c>
    </row>
    <row r="8" spans="1:5" ht="28.5" customHeight="1" x14ac:dyDescent="0.25">
      <c r="A8" s="199" t="s">
        <v>234</v>
      </c>
      <c r="B8" s="199"/>
      <c r="C8" s="199"/>
      <c r="D8" s="199"/>
      <c r="E8" s="199"/>
    </row>
    <row r="9" spans="1:5" ht="32.25" customHeight="1" x14ac:dyDescent="0.25">
      <c r="A9" s="199" t="s">
        <v>190</v>
      </c>
      <c r="B9" s="199"/>
      <c r="C9" s="199"/>
      <c r="D9" s="199"/>
      <c r="E9" s="199"/>
    </row>
    <row r="10" spans="1:5" ht="30.75" customHeight="1" x14ac:dyDescent="0.25">
      <c r="A10" s="199" t="s">
        <v>191</v>
      </c>
      <c r="B10" s="199"/>
      <c r="C10" s="199"/>
      <c r="D10" s="199"/>
      <c r="E10" s="199"/>
    </row>
    <row r="11" spans="1:5" ht="30" customHeight="1" x14ac:dyDescent="0.25">
      <c r="A11" s="199" t="s">
        <v>192</v>
      </c>
      <c r="B11" s="199"/>
      <c r="C11" s="199"/>
      <c r="D11" s="199"/>
      <c r="E11" s="199"/>
    </row>
    <row r="12" spans="1:5" ht="29.25" customHeight="1" x14ac:dyDescent="0.25">
      <c r="A12" s="199" t="s">
        <v>193</v>
      </c>
      <c r="B12" s="199"/>
      <c r="C12" s="199"/>
      <c r="D12" s="199"/>
      <c r="E12" s="199"/>
    </row>
    <row r="13" spans="1:5" ht="28.5" customHeight="1" x14ac:dyDescent="0.25">
      <c r="A13" s="199" t="s">
        <v>194</v>
      </c>
      <c r="B13" s="199"/>
      <c r="C13" s="199"/>
      <c r="D13" s="199"/>
      <c r="E13" s="199"/>
    </row>
    <row r="14" spans="1:5" ht="135" x14ac:dyDescent="0.25">
      <c r="A14" s="119" t="s">
        <v>2</v>
      </c>
      <c r="B14" s="120" t="s">
        <v>196</v>
      </c>
      <c r="C14" s="120" t="s">
        <v>0</v>
      </c>
      <c r="D14" s="120" t="s">
        <v>195</v>
      </c>
      <c r="E14" s="120" t="s">
        <v>1</v>
      </c>
    </row>
    <row r="15" spans="1:5" x14ac:dyDescent="0.25">
      <c r="A15" s="121" t="s">
        <v>8</v>
      </c>
      <c r="B15" s="122"/>
      <c r="C15" s="122"/>
      <c r="D15" s="122"/>
      <c r="E15" s="122"/>
    </row>
    <row r="16" spans="1:5" x14ac:dyDescent="0.25">
      <c r="A16" s="123" t="s">
        <v>52</v>
      </c>
      <c r="B16" s="124" t="s">
        <v>21</v>
      </c>
      <c r="C16" s="124" t="s">
        <v>11</v>
      </c>
      <c r="D16" s="124">
        <v>0.13</v>
      </c>
      <c r="E16" s="124">
        <v>2169.34</v>
      </c>
    </row>
    <row r="17" spans="1:5" x14ac:dyDescent="0.25">
      <c r="A17" s="200" t="s">
        <v>197</v>
      </c>
      <c r="B17" s="201"/>
      <c r="C17" s="201"/>
      <c r="D17" s="201"/>
      <c r="E17" s="202"/>
    </row>
    <row r="18" spans="1:5" ht="30" x14ac:dyDescent="0.25">
      <c r="A18" s="123" t="s">
        <v>198</v>
      </c>
      <c r="B18" s="124" t="s">
        <v>229</v>
      </c>
      <c r="C18" s="124" t="s">
        <v>12</v>
      </c>
      <c r="D18" s="124">
        <f>E18</f>
        <v>87245.39</v>
      </c>
      <c r="E18" s="124">
        <v>87245.39</v>
      </c>
    </row>
    <row r="19" spans="1:5" x14ac:dyDescent="0.25">
      <c r="A19" s="123" t="s">
        <v>199</v>
      </c>
      <c r="B19" s="124" t="s">
        <v>229</v>
      </c>
      <c r="C19" s="124" t="s">
        <v>12</v>
      </c>
      <c r="D19" s="124">
        <f t="shared" ref="D19:D20" si="0">E19</f>
        <v>834.48</v>
      </c>
      <c r="E19" s="124">
        <v>834.48</v>
      </c>
    </row>
    <row r="20" spans="1:5" ht="30" x14ac:dyDescent="0.25">
      <c r="A20" s="123" t="s">
        <v>200</v>
      </c>
      <c r="B20" s="124" t="s">
        <v>22</v>
      </c>
      <c r="C20" s="124" t="s">
        <v>11</v>
      </c>
      <c r="D20" s="124">
        <f t="shared" si="0"/>
        <v>31.22</v>
      </c>
      <c r="E20" s="124">
        <v>31.22</v>
      </c>
    </row>
    <row r="21" spans="1:5" x14ac:dyDescent="0.25">
      <c r="A21" s="200" t="s">
        <v>201</v>
      </c>
      <c r="B21" s="201"/>
      <c r="C21" s="201"/>
      <c r="D21" s="201"/>
      <c r="E21" s="202"/>
    </row>
    <row r="22" spans="1:5" x14ac:dyDescent="0.25">
      <c r="A22" s="123" t="s">
        <v>66</v>
      </c>
      <c r="B22" s="124">
        <v>4</v>
      </c>
      <c r="C22" s="124" t="s">
        <v>13</v>
      </c>
      <c r="D22" s="124">
        <f t="shared" ref="D22:D58" si="1">E22/B22</f>
        <v>813.88250000000005</v>
      </c>
      <c r="E22" s="124">
        <v>3255.53</v>
      </c>
    </row>
    <row r="23" spans="1:5" ht="30" x14ac:dyDescent="0.25">
      <c r="A23" s="123" t="s">
        <v>202</v>
      </c>
      <c r="B23" s="124">
        <v>1</v>
      </c>
      <c r="C23" s="124" t="s">
        <v>13</v>
      </c>
      <c r="D23" s="124">
        <f t="shared" si="1"/>
        <v>303.61</v>
      </c>
      <c r="E23" s="124">
        <v>303.61</v>
      </c>
    </row>
    <row r="24" spans="1:5" x14ac:dyDescent="0.25">
      <c r="A24" s="123" t="s">
        <v>144</v>
      </c>
      <c r="B24" s="124">
        <v>2</v>
      </c>
      <c r="C24" s="124" t="s">
        <v>145</v>
      </c>
      <c r="D24" s="124">
        <f t="shared" si="1"/>
        <v>90.974999999999994</v>
      </c>
      <c r="E24" s="124">
        <v>181.95</v>
      </c>
    </row>
    <row r="25" spans="1:5" ht="30" x14ac:dyDescent="0.25">
      <c r="A25" s="123" t="s">
        <v>146</v>
      </c>
      <c r="B25" s="124">
        <v>3</v>
      </c>
      <c r="C25" s="124" t="s">
        <v>147</v>
      </c>
      <c r="D25" s="124">
        <f t="shared" si="1"/>
        <v>611.04333333333341</v>
      </c>
      <c r="E25" s="124">
        <v>1833.13</v>
      </c>
    </row>
    <row r="26" spans="1:5" ht="30" x14ac:dyDescent="0.25">
      <c r="A26" s="123" t="s">
        <v>203</v>
      </c>
      <c r="B26" s="124">
        <v>1</v>
      </c>
      <c r="C26" s="124" t="s">
        <v>204</v>
      </c>
      <c r="D26" s="124">
        <f t="shared" si="1"/>
        <v>546.35</v>
      </c>
      <c r="E26" s="124">
        <v>546.35</v>
      </c>
    </row>
    <row r="27" spans="1:5" ht="45" x14ac:dyDescent="0.25">
      <c r="A27" s="123" t="s">
        <v>205</v>
      </c>
      <c r="B27" s="124">
        <v>0.1</v>
      </c>
      <c r="C27" s="124" t="s">
        <v>16</v>
      </c>
      <c r="D27" s="124">
        <f t="shared" si="1"/>
        <v>1791.3</v>
      </c>
      <c r="E27" s="124">
        <v>179.13</v>
      </c>
    </row>
    <row r="28" spans="1:5" x14ac:dyDescent="0.25">
      <c r="A28" s="123" t="s">
        <v>149</v>
      </c>
      <c r="B28" s="124">
        <v>0.03</v>
      </c>
      <c r="C28" s="124" t="s">
        <v>150</v>
      </c>
      <c r="D28" s="124">
        <f t="shared" si="1"/>
        <v>27078.333333333336</v>
      </c>
      <c r="E28" s="124">
        <v>812.35</v>
      </c>
    </row>
    <row r="29" spans="1:5" ht="30" x14ac:dyDescent="0.25">
      <c r="A29" s="123" t="s">
        <v>57</v>
      </c>
      <c r="B29" s="124">
        <v>2.1059999999999999</v>
      </c>
      <c r="C29" s="124" t="s">
        <v>16</v>
      </c>
      <c r="D29" s="124">
        <f t="shared" si="1"/>
        <v>1821.187084520418</v>
      </c>
      <c r="E29" s="124">
        <v>3835.42</v>
      </c>
    </row>
    <row r="30" spans="1:5" ht="30" x14ac:dyDescent="0.25">
      <c r="A30" s="123" t="s">
        <v>59</v>
      </c>
      <c r="B30" s="124">
        <v>1</v>
      </c>
      <c r="C30" s="124" t="s">
        <v>14</v>
      </c>
      <c r="D30" s="124">
        <f t="shared" si="1"/>
        <v>549.39</v>
      </c>
      <c r="E30" s="124">
        <v>549.39</v>
      </c>
    </row>
    <row r="31" spans="1:5" ht="30" x14ac:dyDescent="0.25">
      <c r="A31" s="123" t="s">
        <v>60</v>
      </c>
      <c r="B31" s="124">
        <v>4</v>
      </c>
      <c r="C31" s="124" t="s">
        <v>18</v>
      </c>
      <c r="D31" s="124">
        <f t="shared" si="1"/>
        <v>225.345</v>
      </c>
      <c r="E31" s="124">
        <v>901.38</v>
      </c>
    </row>
    <row r="32" spans="1:5" x14ac:dyDescent="0.25">
      <c r="A32" s="123" t="s">
        <v>153</v>
      </c>
      <c r="B32" s="124">
        <v>1</v>
      </c>
      <c r="C32" s="124" t="s">
        <v>145</v>
      </c>
      <c r="D32" s="124">
        <f t="shared" si="1"/>
        <v>73.400000000000006</v>
      </c>
      <c r="E32" s="124">
        <v>73.400000000000006</v>
      </c>
    </row>
    <row r="33" spans="1:5" x14ac:dyDescent="0.25">
      <c r="A33" s="123" t="s">
        <v>206</v>
      </c>
      <c r="B33" s="124">
        <v>1</v>
      </c>
      <c r="C33" s="124" t="s">
        <v>13</v>
      </c>
      <c r="D33" s="124">
        <f t="shared" si="1"/>
        <v>4365.08</v>
      </c>
      <c r="E33" s="124">
        <v>4365.08</v>
      </c>
    </row>
    <row r="34" spans="1:5" ht="30" x14ac:dyDescent="0.25">
      <c r="A34" s="123" t="s">
        <v>154</v>
      </c>
      <c r="B34" s="124">
        <v>0.01</v>
      </c>
      <c r="C34" s="124" t="s">
        <v>155</v>
      </c>
      <c r="D34" s="124">
        <f t="shared" si="1"/>
        <v>7048.9999999999991</v>
      </c>
      <c r="E34" s="124">
        <v>70.489999999999995</v>
      </c>
    </row>
    <row r="35" spans="1:5" x14ac:dyDescent="0.25">
      <c r="A35" s="123" t="s">
        <v>83</v>
      </c>
      <c r="B35" s="124">
        <v>1</v>
      </c>
      <c r="C35" s="124" t="s">
        <v>14</v>
      </c>
      <c r="D35" s="124">
        <f t="shared" si="1"/>
        <v>5839.32</v>
      </c>
      <c r="E35" s="124">
        <v>5839.32</v>
      </c>
    </row>
    <row r="36" spans="1:5" ht="30" x14ac:dyDescent="0.25">
      <c r="A36" s="123" t="s">
        <v>157</v>
      </c>
      <c r="B36" s="124">
        <v>1</v>
      </c>
      <c r="C36" s="124" t="s">
        <v>19</v>
      </c>
      <c r="D36" s="124">
        <f t="shared" si="1"/>
        <v>1174.1099999999999</v>
      </c>
      <c r="E36" s="124">
        <v>1174.1099999999999</v>
      </c>
    </row>
    <row r="37" spans="1:5" ht="30" x14ac:dyDescent="0.25">
      <c r="A37" s="123" t="s">
        <v>207</v>
      </c>
      <c r="B37" s="124">
        <v>1</v>
      </c>
      <c r="C37" s="124" t="s">
        <v>19</v>
      </c>
      <c r="D37" s="124">
        <f t="shared" si="1"/>
        <v>604.44000000000005</v>
      </c>
      <c r="E37" s="124">
        <v>604.44000000000005</v>
      </c>
    </row>
    <row r="38" spans="1:5" ht="30" x14ac:dyDescent="0.25">
      <c r="A38" s="123" t="s">
        <v>64</v>
      </c>
      <c r="B38" s="124">
        <v>36</v>
      </c>
      <c r="C38" s="124" t="s">
        <v>19</v>
      </c>
      <c r="D38" s="124">
        <f t="shared" si="1"/>
        <v>271.58944444444444</v>
      </c>
      <c r="E38" s="124">
        <v>9777.2199999999993</v>
      </c>
    </row>
    <row r="39" spans="1:5" x14ac:dyDescent="0.25">
      <c r="A39" s="200" t="s">
        <v>208</v>
      </c>
      <c r="B39" s="201"/>
      <c r="C39" s="201"/>
      <c r="D39" s="201"/>
      <c r="E39" s="202"/>
    </row>
    <row r="40" spans="1:5" x14ac:dyDescent="0.25">
      <c r="A40" s="123" t="s">
        <v>209</v>
      </c>
      <c r="B40" s="124">
        <v>0.05</v>
      </c>
      <c r="C40" s="124" t="s">
        <v>15</v>
      </c>
      <c r="D40" s="124">
        <f t="shared" si="1"/>
        <v>17119</v>
      </c>
      <c r="E40" s="124">
        <v>855.95</v>
      </c>
    </row>
    <row r="41" spans="1:5" x14ac:dyDescent="0.25">
      <c r="A41" s="123" t="s">
        <v>210</v>
      </c>
      <c r="B41" s="124">
        <v>8.5999999999999993E-2</v>
      </c>
      <c r="C41" s="124" t="s">
        <v>140</v>
      </c>
      <c r="D41" s="124">
        <f t="shared" si="1"/>
        <v>19681.39534883721</v>
      </c>
      <c r="E41" s="124">
        <v>1692.6</v>
      </c>
    </row>
    <row r="42" spans="1:5" ht="30" x14ac:dyDescent="0.25">
      <c r="A42" s="123" t="s">
        <v>211</v>
      </c>
      <c r="B42" s="124">
        <v>5.0000000000000001E-3</v>
      </c>
      <c r="C42" s="124" t="s">
        <v>140</v>
      </c>
      <c r="D42" s="124">
        <f t="shared" si="1"/>
        <v>30101.999999999996</v>
      </c>
      <c r="E42" s="124">
        <v>150.51</v>
      </c>
    </row>
    <row r="43" spans="1:5" ht="30" x14ac:dyDescent="0.25">
      <c r="A43" s="123" t="s">
        <v>212</v>
      </c>
      <c r="B43" s="124">
        <v>0.04</v>
      </c>
      <c r="C43" s="124" t="s">
        <v>15</v>
      </c>
      <c r="D43" s="124">
        <f t="shared" si="1"/>
        <v>20764.75</v>
      </c>
      <c r="E43" s="124">
        <v>830.59</v>
      </c>
    </row>
    <row r="44" spans="1:5" ht="30" x14ac:dyDescent="0.25">
      <c r="A44" s="123" t="s">
        <v>213</v>
      </c>
      <c r="B44" s="124">
        <v>0.01</v>
      </c>
      <c r="C44" s="124" t="s">
        <v>17</v>
      </c>
      <c r="D44" s="124">
        <f t="shared" si="1"/>
        <v>49392</v>
      </c>
      <c r="E44" s="124">
        <v>493.92</v>
      </c>
    </row>
    <row r="45" spans="1:5" x14ac:dyDescent="0.25">
      <c r="A45" s="123" t="s">
        <v>160</v>
      </c>
      <c r="B45" s="124">
        <v>0.01</v>
      </c>
      <c r="C45" s="124" t="s">
        <v>150</v>
      </c>
      <c r="D45" s="124">
        <f t="shared" si="1"/>
        <v>27498</v>
      </c>
      <c r="E45" s="124">
        <v>274.98</v>
      </c>
    </row>
    <row r="46" spans="1:5" ht="30" x14ac:dyDescent="0.25">
      <c r="A46" s="123" t="s">
        <v>161</v>
      </c>
      <c r="B46" s="124">
        <v>0.27</v>
      </c>
      <c r="C46" s="124" t="s">
        <v>16</v>
      </c>
      <c r="D46" s="124">
        <f t="shared" si="1"/>
        <v>3669.1481481481478</v>
      </c>
      <c r="E46" s="124">
        <v>990.67</v>
      </c>
    </row>
    <row r="47" spans="1:5" ht="30" x14ac:dyDescent="0.25">
      <c r="A47" s="123" t="s">
        <v>65</v>
      </c>
      <c r="B47" s="124">
        <v>1.056</v>
      </c>
      <c r="C47" s="124" t="s">
        <v>16</v>
      </c>
      <c r="D47" s="124">
        <f t="shared" si="1"/>
        <v>1814.2613636363635</v>
      </c>
      <c r="E47" s="124">
        <v>1915.86</v>
      </c>
    </row>
    <row r="48" spans="1:5" ht="30" x14ac:dyDescent="0.25">
      <c r="A48" s="123" t="s">
        <v>162</v>
      </c>
      <c r="B48" s="124">
        <v>1.056</v>
      </c>
      <c r="C48" s="124" t="s">
        <v>16</v>
      </c>
      <c r="D48" s="124">
        <f t="shared" si="1"/>
        <v>1834.2424242424242</v>
      </c>
      <c r="E48" s="124">
        <v>1936.96</v>
      </c>
    </row>
    <row r="49" spans="1:5" ht="30" x14ac:dyDescent="0.25">
      <c r="A49" s="123" t="s">
        <v>214</v>
      </c>
      <c r="B49" s="124">
        <v>15</v>
      </c>
      <c r="C49" s="124" t="s">
        <v>215</v>
      </c>
      <c r="D49" s="124">
        <f t="shared" si="1"/>
        <v>73.864000000000004</v>
      </c>
      <c r="E49" s="124">
        <v>1107.96</v>
      </c>
    </row>
    <row r="50" spans="1:5" ht="30" x14ac:dyDescent="0.25">
      <c r="A50" s="123" t="s">
        <v>87</v>
      </c>
      <c r="B50" s="124">
        <v>110</v>
      </c>
      <c r="C50" s="124" t="s">
        <v>86</v>
      </c>
      <c r="D50" s="124">
        <f t="shared" si="1"/>
        <v>52.497272727272723</v>
      </c>
      <c r="E50" s="124">
        <v>5774.7</v>
      </c>
    </row>
    <row r="51" spans="1:5" x14ac:dyDescent="0.25">
      <c r="A51" s="123" t="s">
        <v>216</v>
      </c>
      <c r="B51" s="124">
        <v>2</v>
      </c>
      <c r="C51" s="124" t="s">
        <v>147</v>
      </c>
      <c r="D51" s="124">
        <f t="shared" si="1"/>
        <v>213.57</v>
      </c>
      <c r="E51" s="124">
        <v>427.14</v>
      </c>
    </row>
    <row r="52" spans="1:5" ht="30" x14ac:dyDescent="0.25">
      <c r="A52" s="123" t="s">
        <v>163</v>
      </c>
      <c r="B52" s="124" t="s">
        <v>230</v>
      </c>
      <c r="C52" s="124" t="s">
        <v>16</v>
      </c>
      <c r="D52" s="124">
        <f>E52</f>
        <v>1893.6</v>
      </c>
      <c r="E52" s="124">
        <v>1893.6</v>
      </c>
    </row>
    <row r="53" spans="1:5" ht="30" x14ac:dyDescent="0.25">
      <c r="A53" s="123" t="s">
        <v>217</v>
      </c>
      <c r="B53" s="124">
        <v>5</v>
      </c>
      <c r="C53" s="124" t="s">
        <v>218</v>
      </c>
      <c r="D53" s="124">
        <f t="shared" si="1"/>
        <v>239.51399999999998</v>
      </c>
      <c r="E53" s="124">
        <v>1197.57</v>
      </c>
    </row>
    <row r="54" spans="1:5" x14ac:dyDescent="0.25">
      <c r="A54" s="123" t="s">
        <v>219</v>
      </c>
      <c r="B54" s="124">
        <v>0.02</v>
      </c>
      <c r="C54" s="124" t="s">
        <v>155</v>
      </c>
      <c r="D54" s="124">
        <f t="shared" si="1"/>
        <v>29501.499999999996</v>
      </c>
      <c r="E54" s="124">
        <v>590.03</v>
      </c>
    </row>
    <row r="55" spans="1:5" x14ac:dyDescent="0.25">
      <c r="A55" s="123" t="s">
        <v>220</v>
      </c>
      <c r="B55" s="124">
        <v>0.04</v>
      </c>
      <c r="C55" s="124" t="s">
        <v>155</v>
      </c>
      <c r="D55" s="124">
        <f t="shared" si="1"/>
        <v>33478.75</v>
      </c>
      <c r="E55" s="124">
        <v>1339.15</v>
      </c>
    </row>
    <row r="56" spans="1:5" x14ac:dyDescent="0.25">
      <c r="A56" s="123" t="s">
        <v>221</v>
      </c>
      <c r="B56" s="124">
        <v>0.04</v>
      </c>
      <c r="C56" s="124" t="s">
        <v>17</v>
      </c>
      <c r="D56" s="124">
        <f t="shared" si="1"/>
        <v>31680.5</v>
      </c>
      <c r="E56" s="124">
        <v>1267.22</v>
      </c>
    </row>
    <row r="57" spans="1:5" x14ac:dyDescent="0.25">
      <c r="A57" s="123" t="s">
        <v>222</v>
      </c>
      <c r="B57" s="124">
        <v>8.0000000000000002E-3</v>
      </c>
      <c r="C57" s="124" t="s">
        <v>140</v>
      </c>
      <c r="D57" s="124">
        <f t="shared" si="1"/>
        <v>14920</v>
      </c>
      <c r="E57" s="124">
        <v>119.36</v>
      </c>
    </row>
    <row r="58" spans="1:5" ht="30" x14ac:dyDescent="0.25">
      <c r="A58" s="123" t="s">
        <v>223</v>
      </c>
      <c r="B58" s="124">
        <v>7.8E-2</v>
      </c>
      <c r="C58" s="124" t="s">
        <v>140</v>
      </c>
      <c r="D58" s="124">
        <f t="shared" si="1"/>
        <v>8969.8717948717949</v>
      </c>
      <c r="E58" s="124">
        <v>699.65</v>
      </c>
    </row>
    <row r="59" spans="1:5" x14ac:dyDescent="0.25">
      <c r="A59" s="200" t="s">
        <v>78</v>
      </c>
      <c r="B59" s="201"/>
      <c r="C59" s="201"/>
      <c r="D59" s="201"/>
      <c r="E59" s="202"/>
    </row>
    <row r="60" spans="1:5" ht="30" x14ac:dyDescent="0.25">
      <c r="A60" s="123" t="s">
        <v>79</v>
      </c>
      <c r="B60" s="124" t="s">
        <v>231</v>
      </c>
      <c r="C60" s="124" t="s">
        <v>11</v>
      </c>
      <c r="D60" s="124">
        <f>E60</f>
        <v>4233.17</v>
      </c>
      <c r="E60" s="124">
        <v>4233.17</v>
      </c>
    </row>
    <row r="61" spans="1:5" x14ac:dyDescent="0.25">
      <c r="A61" s="121" t="s">
        <v>95</v>
      </c>
      <c r="B61" s="122"/>
      <c r="C61" s="122"/>
      <c r="D61" s="124"/>
      <c r="E61" s="122"/>
    </row>
    <row r="62" spans="1:5" x14ac:dyDescent="0.25">
      <c r="A62" s="123" t="s">
        <v>105</v>
      </c>
      <c r="B62" s="124" t="s">
        <v>231</v>
      </c>
      <c r="C62" s="124" t="s">
        <v>11</v>
      </c>
      <c r="D62" s="124">
        <f>E62</f>
        <v>21600</v>
      </c>
      <c r="E62" s="124">
        <v>21600</v>
      </c>
    </row>
    <row r="63" spans="1:5" s="37" customFormat="1" x14ac:dyDescent="0.25">
      <c r="A63" s="38" t="s">
        <v>10</v>
      </c>
      <c r="B63" s="41"/>
      <c r="C63" s="41"/>
      <c r="D63" s="42"/>
      <c r="E63" s="41"/>
    </row>
    <row r="64" spans="1:5" s="37" customFormat="1" x14ac:dyDescent="0.25">
      <c r="A64" s="39" t="s">
        <v>69</v>
      </c>
      <c r="B64" s="42" t="s">
        <v>21</v>
      </c>
      <c r="C64" s="42" t="s">
        <v>11</v>
      </c>
      <c r="D64" s="42">
        <f>E64</f>
        <v>17397.432000000001</v>
      </c>
      <c r="E64" s="42">
        <f>SUM(E15:E62)*10%</f>
        <v>17397.432000000001</v>
      </c>
    </row>
    <row r="65" spans="1:5" x14ac:dyDescent="0.25">
      <c r="A65" s="125" t="s">
        <v>24</v>
      </c>
      <c r="B65" s="124"/>
      <c r="C65" s="124"/>
      <c r="D65" s="126"/>
      <c r="E65" s="127">
        <f>SUM(E15:E64)</f>
        <v>191371.75200000001</v>
      </c>
    </row>
    <row r="67" spans="1:5" ht="39.75" customHeight="1" x14ac:dyDescent="0.25">
      <c r="A67" s="199" t="s">
        <v>232</v>
      </c>
      <c r="B67" s="199"/>
      <c r="C67" s="199"/>
      <c r="D67" s="199"/>
      <c r="E67" s="199"/>
    </row>
    <row r="68" spans="1:5" ht="27.75" customHeight="1" x14ac:dyDescent="0.25">
      <c r="A68" s="199" t="s">
        <v>224</v>
      </c>
      <c r="B68" s="199"/>
      <c r="C68" s="199"/>
      <c r="D68" s="199"/>
      <c r="E68" s="199"/>
    </row>
    <row r="69" spans="1:5" ht="24" customHeight="1" x14ac:dyDescent="0.25">
      <c r="A69" s="199" t="s">
        <v>225</v>
      </c>
      <c r="B69" s="199"/>
      <c r="C69" s="199"/>
      <c r="D69" s="199"/>
      <c r="E69" s="199"/>
    </row>
    <row r="70" spans="1:5" ht="30.75" customHeight="1" x14ac:dyDescent="0.25">
      <c r="A70" s="199" t="s">
        <v>226</v>
      </c>
      <c r="B70" s="199"/>
      <c r="C70" s="199"/>
      <c r="D70" s="199"/>
      <c r="E70" s="199"/>
    </row>
    <row r="72" spans="1:5" ht="18.75" customHeight="1" x14ac:dyDescent="0.25">
      <c r="A72" s="118" t="s">
        <v>227</v>
      </c>
    </row>
    <row r="73" spans="1:5" ht="15.75" customHeight="1" x14ac:dyDescent="0.25">
      <c r="A73" s="114" t="s">
        <v>233</v>
      </c>
    </row>
    <row r="74" spans="1:5" ht="10.5" customHeight="1" x14ac:dyDescent="0.25">
      <c r="B74" s="112"/>
      <c r="D74" s="115" t="s">
        <v>26</v>
      </c>
    </row>
    <row r="76" spans="1:5" x14ac:dyDescent="0.25">
      <c r="A76" s="118" t="s">
        <v>228</v>
      </c>
    </row>
    <row r="77" spans="1:5" ht="10.5" customHeight="1" x14ac:dyDescent="0.25">
      <c r="B77" s="112"/>
      <c r="D77" s="115" t="s">
        <v>26</v>
      </c>
    </row>
    <row r="78" spans="1:5" ht="11.25" customHeight="1" x14ac:dyDescent="0.25"/>
  </sheetData>
  <mergeCells count="14">
    <mergeCell ref="A21:E21"/>
    <mergeCell ref="A67:E67"/>
    <mergeCell ref="A17:E17"/>
    <mergeCell ref="A8:E8"/>
    <mergeCell ref="A9:E9"/>
    <mergeCell ref="A10:E10"/>
    <mergeCell ref="A11:E11"/>
    <mergeCell ref="A12:E12"/>
    <mergeCell ref="A13:E13"/>
    <mergeCell ref="A68:E68"/>
    <mergeCell ref="A69:E69"/>
    <mergeCell ref="A70:E70"/>
    <mergeCell ref="A59:E59"/>
    <mergeCell ref="A39:E3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7" width="9.140625" style="74"/>
    <col min="8" max="8" width="14.5703125" style="74" bestFit="1" customWidth="1"/>
    <col min="9" max="16384" width="9.140625" style="74"/>
  </cols>
  <sheetData>
    <row r="1" spans="1:19" s="46" customFormat="1" ht="35.25" customHeight="1" x14ac:dyDescent="0.3">
      <c r="A1" s="190" t="s">
        <v>236</v>
      </c>
      <c r="B1" s="190"/>
      <c r="C1" s="190"/>
      <c r="D1" s="190"/>
      <c r="E1" s="190"/>
      <c r="F1" s="190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237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91" t="s">
        <v>113</v>
      </c>
      <c r="B5" s="191"/>
      <c r="C5" s="191"/>
      <c r="D5" s="191"/>
      <c r="E5" s="191"/>
      <c r="F5" s="19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0" t="s">
        <v>114</v>
      </c>
      <c r="B6" s="100">
        <v>3</v>
      </c>
      <c r="C6" s="100" t="s">
        <v>115</v>
      </c>
      <c r="D6" s="106">
        <v>1389.6</v>
      </c>
      <c r="E6" s="100" t="s">
        <v>116</v>
      </c>
      <c r="F6" s="102">
        <v>861</v>
      </c>
      <c r="G6" s="51"/>
      <c r="H6" s="53"/>
      <c r="I6" s="54"/>
      <c r="J6" s="55"/>
      <c r="K6" s="107"/>
      <c r="L6" s="57"/>
      <c r="M6" s="57"/>
      <c r="N6" s="57"/>
      <c r="O6" s="57"/>
      <c r="P6" s="58"/>
      <c r="Q6" s="192"/>
      <c r="R6" s="193"/>
      <c r="S6" s="59"/>
    </row>
    <row r="7" spans="1:19" s="62" customFormat="1" ht="32.25" customHeight="1" x14ac:dyDescent="0.25">
      <c r="A7" s="100" t="s">
        <v>117</v>
      </c>
      <c r="B7" s="100">
        <v>2</v>
      </c>
      <c r="C7" s="100" t="s">
        <v>118</v>
      </c>
      <c r="D7" s="106">
        <v>0</v>
      </c>
      <c r="E7" s="100" t="s">
        <v>119</v>
      </c>
      <c r="F7" s="102">
        <v>574</v>
      </c>
      <c r="G7" s="51"/>
      <c r="H7" s="53"/>
      <c r="I7" s="54"/>
      <c r="J7" s="55"/>
      <c r="K7" s="107"/>
      <c r="L7" s="57"/>
      <c r="M7" s="57"/>
      <c r="N7" s="57"/>
      <c r="O7" s="57"/>
      <c r="P7" s="58"/>
      <c r="Q7" s="192"/>
      <c r="R7" s="194"/>
      <c r="S7" s="61"/>
    </row>
    <row r="8" spans="1:19" s="62" customFormat="1" ht="33.75" customHeight="1" x14ac:dyDescent="0.25">
      <c r="A8" s="100" t="s">
        <v>120</v>
      </c>
      <c r="B8" s="100">
        <v>24</v>
      </c>
      <c r="C8" s="100" t="s">
        <v>121</v>
      </c>
      <c r="D8" s="102">
        <v>141.4</v>
      </c>
      <c r="E8" s="100" t="s">
        <v>122</v>
      </c>
      <c r="F8" s="102">
        <v>341.4</v>
      </c>
      <c r="G8" s="51"/>
      <c r="H8" s="53"/>
      <c r="I8" s="54"/>
      <c r="J8" s="55"/>
      <c r="K8" s="107"/>
      <c r="L8" s="57"/>
      <c r="M8" s="57"/>
      <c r="N8" s="57"/>
      <c r="O8" s="57"/>
      <c r="P8" s="58"/>
      <c r="Q8" s="192"/>
      <c r="R8" s="193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7"/>
      <c r="L9" s="57"/>
      <c r="M9" s="57"/>
      <c r="N9" s="57"/>
      <c r="O9" s="57"/>
      <c r="P9" s="51"/>
      <c r="Q9" s="107"/>
      <c r="R9" s="108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9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7" t="s">
        <v>123</v>
      </c>
      <c r="B11" s="188"/>
      <c r="C11" s="188"/>
      <c r="D11" s="188"/>
      <c r="E11" s="189"/>
      <c r="F11" s="69" t="s">
        <v>124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6" customFormat="1" ht="30" customHeight="1" x14ac:dyDescent="0.25">
      <c r="A12" s="177" t="s">
        <v>125</v>
      </c>
      <c r="B12" s="178"/>
      <c r="C12" s="178"/>
      <c r="D12" s="178"/>
      <c r="E12" s="179"/>
      <c r="F12" s="94">
        <v>-48920.151000000042</v>
      </c>
      <c r="G12" s="95"/>
    </row>
    <row r="13" spans="1:19" s="96" customFormat="1" ht="30" customHeight="1" x14ac:dyDescent="0.25">
      <c r="A13" s="177" t="s">
        <v>126</v>
      </c>
      <c r="B13" s="178"/>
      <c r="C13" s="178"/>
      <c r="D13" s="178"/>
      <c r="E13" s="179"/>
      <c r="F13" s="94">
        <v>133909.85999999993</v>
      </c>
    </row>
    <row r="14" spans="1:19" s="96" customFormat="1" ht="30" customHeight="1" x14ac:dyDescent="0.25">
      <c r="A14" s="177" t="s">
        <v>127</v>
      </c>
      <c r="B14" s="178"/>
      <c r="C14" s="178"/>
      <c r="D14" s="178"/>
      <c r="E14" s="179"/>
      <c r="F14" s="97">
        <f>SUM(F15:F17)</f>
        <v>211431.97000000003</v>
      </c>
    </row>
    <row r="15" spans="1:19" s="68" customFormat="1" ht="27.75" customHeight="1" x14ac:dyDescent="0.25">
      <c r="A15" s="184" t="s">
        <v>128</v>
      </c>
      <c r="B15" s="185"/>
      <c r="C15" s="185"/>
      <c r="D15" s="185"/>
      <c r="E15" s="186"/>
      <c r="F15" s="90">
        <f>208246.95+963.17-478.15</f>
        <v>208731.97000000003</v>
      </c>
    </row>
    <row r="16" spans="1:19" s="68" customFormat="1" ht="24.75" hidden="1" customHeight="1" x14ac:dyDescent="0.25">
      <c r="A16" s="184" t="s">
        <v>129</v>
      </c>
      <c r="B16" s="185"/>
      <c r="C16" s="185"/>
      <c r="D16" s="185"/>
      <c r="E16" s="186"/>
      <c r="F16" s="90"/>
    </row>
    <row r="17" spans="1:19" s="68" customFormat="1" ht="30" customHeight="1" x14ac:dyDescent="0.25">
      <c r="A17" s="184" t="s">
        <v>130</v>
      </c>
      <c r="B17" s="185"/>
      <c r="C17" s="185"/>
      <c r="D17" s="185"/>
      <c r="E17" s="186"/>
      <c r="F17" s="90">
        <v>2700</v>
      </c>
    </row>
    <row r="18" spans="1:19" s="96" customFormat="1" ht="30" customHeight="1" x14ac:dyDescent="0.25">
      <c r="A18" s="177" t="s">
        <v>131</v>
      </c>
      <c r="B18" s="178"/>
      <c r="C18" s="178"/>
      <c r="D18" s="178"/>
      <c r="E18" s="179"/>
      <c r="F18" s="97">
        <f>SUM(F19:F21)</f>
        <v>198771.69</v>
      </c>
    </row>
    <row r="19" spans="1:19" s="68" customFormat="1" ht="27.75" customHeight="1" x14ac:dyDescent="0.25">
      <c r="A19" s="184" t="s">
        <v>128</v>
      </c>
      <c r="B19" s="185"/>
      <c r="C19" s="185"/>
      <c r="D19" s="185"/>
      <c r="E19" s="186"/>
      <c r="F19" s="90">
        <f>196521.69</f>
        <v>196521.69</v>
      </c>
    </row>
    <row r="20" spans="1:19" s="68" customFormat="1" ht="30" hidden="1" customHeight="1" x14ac:dyDescent="0.25">
      <c r="A20" s="184" t="s">
        <v>129</v>
      </c>
      <c r="B20" s="185"/>
      <c r="C20" s="185"/>
      <c r="D20" s="185"/>
      <c r="E20" s="186"/>
      <c r="F20" s="90"/>
    </row>
    <row r="21" spans="1:19" s="71" customFormat="1" ht="30" customHeight="1" x14ac:dyDescent="0.2">
      <c r="A21" s="184" t="s">
        <v>130</v>
      </c>
      <c r="B21" s="185"/>
      <c r="C21" s="185"/>
      <c r="D21" s="185"/>
      <c r="E21" s="186"/>
      <c r="F21" s="90">
        <v>2250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8" customFormat="1" ht="30" customHeight="1" x14ac:dyDescent="0.25">
      <c r="A22" s="177" t="s">
        <v>132</v>
      </c>
      <c r="B22" s="178"/>
      <c r="C22" s="178"/>
      <c r="D22" s="178"/>
      <c r="E22" s="179"/>
      <c r="F22" s="97">
        <f>F12+F18</f>
        <v>149851.53899999996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77" t="s">
        <v>133</v>
      </c>
      <c r="B23" s="178"/>
      <c r="C23" s="178"/>
      <c r="D23" s="178"/>
      <c r="E23" s="179"/>
      <c r="F23" s="97">
        <f>Лист1!E77</f>
        <v>216021.95999999996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77" t="s">
        <v>238</v>
      </c>
      <c r="B24" s="178"/>
      <c r="C24" s="178"/>
      <c r="D24" s="178"/>
      <c r="E24" s="179"/>
      <c r="F24" s="97">
        <f>F22-F23</f>
        <v>-66170.421000000002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77" t="s">
        <v>135</v>
      </c>
      <c r="B25" s="178"/>
      <c r="C25" s="178"/>
      <c r="D25" s="178"/>
      <c r="E25" s="179"/>
      <c r="F25" s="99">
        <f>F13+F14-F18</f>
        <v>146570.13999999996</v>
      </c>
      <c r="G25" s="96"/>
      <c r="H25" s="96">
        <f>145863.83+706.25</f>
        <v>146570.07999999999</v>
      </c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6" t="s">
        <v>136</v>
      </c>
      <c r="B27" s="176"/>
      <c r="C27" s="176"/>
      <c r="D27" s="176"/>
    </row>
    <row r="28" spans="1:19" s="46" customFormat="1" ht="21.75" customHeight="1" x14ac:dyDescent="0.25">
      <c r="A28" s="180" t="s">
        <v>137</v>
      </c>
      <c r="B28" s="180"/>
      <c r="C28" s="180"/>
      <c r="D28" s="180"/>
    </row>
    <row r="29" spans="1:19" s="46" customFormat="1" ht="22.5" customHeight="1" x14ac:dyDescent="0.25">
      <c r="A29" s="176" t="s">
        <v>42</v>
      </c>
      <c r="B29" s="176"/>
      <c r="C29" s="176"/>
      <c r="D29" s="176"/>
    </row>
    <row r="30" spans="1:19" s="46" customFormat="1" ht="22.5" customHeight="1" x14ac:dyDescent="0.25">
      <c r="A30" s="176" t="s">
        <v>43</v>
      </c>
      <c r="B30" s="176"/>
      <c r="C30" s="176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2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" style="128" customWidth="1"/>
    <col min="2" max="2" width="13.85546875" style="128" customWidth="1"/>
    <col min="3" max="4" width="14.140625" style="128" customWidth="1"/>
    <col min="5" max="5" width="14.7109375" style="128" customWidth="1"/>
    <col min="6" max="255" width="8.140625" style="128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8" customFormat="1" ht="23.25" customHeight="1" x14ac:dyDescent="0.25">
      <c r="A1" s="203"/>
      <c r="B1" s="203"/>
      <c r="C1" s="203"/>
      <c r="D1" s="203"/>
      <c r="E1" s="203"/>
    </row>
    <row r="2" spans="1:5" s="128" customFormat="1" x14ac:dyDescent="0.25">
      <c r="A2" s="203" t="s">
        <v>185</v>
      </c>
      <c r="B2" s="203"/>
      <c r="C2" s="203"/>
      <c r="D2" s="203"/>
      <c r="E2" s="203"/>
    </row>
    <row r="3" spans="1:5" s="128" customFormat="1" ht="15.75" customHeight="1" x14ac:dyDescent="0.25">
      <c r="B3" s="203" t="s">
        <v>235</v>
      </c>
      <c r="C3" s="203"/>
      <c r="D3" s="203"/>
      <c r="E3" s="203"/>
    </row>
    <row r="4" spans="1:5" s="128" customFormat="1" x14ac:dyDescent="0.25">
      <c r="A4" s="205" t="s">
        <v>186</v>
      </c>
      <c r="B4" s="205"/>
      <c r="C4" s="205"/>
      <c r="D4" s="205"/>
      <c r="E4" s="205"/>
    </row>
    <row r="5" spans="1:5" s="128" customFormat="1" x14ac:dyDescent="0.25">
      <c r="A5" s="205" t="s">
        <v>187</v>
      </c>
      <c r="B5" s="205"/>
      <c r="C5" s="205"/>
      <c r="D5" s="205"/>
      <c r="E5" s="205"/>
    </row>
    <row r="6" spans="1:5" s="128" customFormat="1" ht="26.25" customHeight="1" x14ac:dyDescent="0.25">
      <c r="A6" s="203" t="s">
        <v>188</v>
      </c>
      <c r="B6" s="203"/>
      <c r="C6" s="203"/>
      <c r="D6" s="203"/>
      <c r="E6" s="128" t="s">
        <v>239</v>
      </c>
    </row>
    <row r="7" spans="1:5" s="128" customFormat="1" x14ac:dyDescent="0.25">
      <c r="A7" s="203"/>
      <c r="B7" s="203"/>
      <c r="C7" s="203"/>
      <c r="D7" s="203"/>
      <c r="E7" s="203"/>
    </row>
    <row r="8" spans="1:5" s="128" customFormat="1" ht="28.5" customHeight="1" x14ac:dyDescent="0.25">
      <c r="A8" s="204" t="s">
        <v>234</v>
      </c>
      <c r="B8" s="204"/>
      <c r="C8" s="204"/>
      <c r="D8" s="204"/>
      <c r="E8" s="204"/>
    </row>
    <row r="9" spans="1:5" s="128" customFormat="1" ht="29.25" customHeight="1" x14ac:dyDescent="0.25">
      <c r="A9" s="204" t="s">
        <v>190</v>
      </c>
      <c r="B9" s="204"/>
      <c r="C9" s="204"/>
      <c r="D9" s="204"/>
      <c r="E9" s="204"/>
    </row>
    <row r="10" spans="1:5" s="128" customFormat="1" ht="30" customHeight="1" x14ac:dyDescent="0.25">
      <c r="A10" s="204" t="s">
        <v>191</v>
      </c>
      <c r="B10" s="204"/>
      <c r="C10" s="204"/>
      <c r="D10" s="204"/>
      <c r="E10" s="204"/>
    </row>
    <row r="11" spans="1:5" s="128" customFormat="1" ht="30" customHeight="1" x14ac:dyDescent="0.25">
      <c r="A11" s="204" t="s">
        <v>192</v>
      </c>
      <c r="B11" s="204"/>
      <c r="C11" s="204"/>
      <c r="D11" s="204"/>
      <c r="E11" s="204"/>
    </row>
    <row r="12" spans="1:5" s="128" customFormat="1" ht="29.25" customHeight="1" x14ac:dyDescent="0.25">
      <c r="A12" s="204" t="s">
        <v>193</v>
      </c>
      <c r="B12" s="204"/>
      <c r="C12" s="204"/>
      <c r="D12" s="204"/>
      <c r="E12" s="204"/>
    </row>
    <row r="13" spans="1:5" s="128" customFormat="1" ht="28.5" customHeight="1" x14ac:dyDescent="0.25">
      <c r="A13" s="204" t="s">
        <v>194</v>
      </c>
      <c r="B13" s="204"/>
      <c r="C13" s="204"/>
      <c r="D13" s="204"/>
      <c r="E13" s="204"/>
    </row>
    <row r="14" spans="1:5" s="128" customFormat="1" ht="15.75" customHeight="1" x14ac:dyDescent="0.25">
      <c r="A14" s="203"/>
      <c r="B14" s="203"/>
      <c r="C14" s="203"/>
      <c r="D14" s="203"/>
      <c r="E14" s="203"/>
    </row>
    <row r="15" spans="1:5" s="128" customFormat="1" ht="135" x14ac:dyDescent="0.25">
      <c r="A15" s="129" t="s">
        <v>2</v>
      </c>
      <c r="B15" s="120" t="s">
        <v>196</v>
      </c>
      <c r="C15" s="120" t="s">
        <v>0</v>
      </c>
      <c r="D15" s="120" t="s">
        <v>195</v>
      </c>
      <c r="E15" s="120" t="s">
        <v>1</v>
      </c>
    </row>
    <row r="16" spans="1:5" s="128" customFormat="1" x14ac:dyDescent="0.25">
      <c r="A16" s="137" t="s">
        <v>8</v>
      </c>
      <c r="B16" s="134"/>
      <c r="C16" s="134"/>
      <c r="D16" s="134"/>
      <c r="E16" s="134"/>
    </row>
    <row r="17" spans="1:5" s="128" customFormat="1" x14ac:dyDescent="0.25">
      <c r="A17" s="129" t="s">
        <v>52</v>
      </c>
      <c r="B17" s="42" t="s">
        <v>21</v>
      </c>
      <c r="C17" s="42" t="s">
        <v>11</v>
      </c>
      <c r="D17" s="42">
        <v>0.13</v>
      </c>
      <c r="E17" s="42">
        <v>2167.7800000000002</v>
      </c>
    </row>
    <row r="18" spans="1:5" s="128" customFormat="1" ht="28.5" x14ac:dyDescent="0.25">
      <c r="A18" s="137" t="s">
        <v>197</v>
      </c>
      <c r="B18" s="134"/>
      <c r="C18" s="134"/>
      <c r="D18" s="134"/>
      <c r="E18" s="134"/>
    </row>
    <row r="19" spans="1:5" s="128" customFormat="1" x14ac:dyDescent="0.25">
      <c r="A19" s="129" t="s">
        <v>240</v>
      </c>
      <c r="B19" s="42" t="s">
        <v>22</v>
      </c>
      <c r="C19" s="42" t="s">
        <v>12</v>
      </c>
      <c r="D19" s="42">
        <f>E19</f>
        <v>110.25</v>
      </c>
      <c r="E19" s="42">
        <v>110.25</v>
      </c>
    </row>
    <row r="20" spans="1:5" s="128" customFormat="1" x14ac:dyDescent="0.25">
      <c r="A20" s="129" t="s">
        <v>241</v>
      </c>
      <c r="B20" s="42" t="s">
        <v>22</v>
      </c>
      <c r="C20" s="42" t="s">
        <v>12</v>
      </c>
      <c r="D20" s="42">
        <f t="shared" ref="D20:D26" si="0">E20</f>
        <v>2545.1999999999998</v>
      </c>
      <c r="E20" s="42">
        <v>2545.1999999999998</v>
      </c>
    </row>
    <row r="21" spans="1:5" s="128" customFormat="1" ht="30" x14ac:dyDescent="0.25">
      <c r="A21" s="129" t="s">
        <v>139</v>
      </c>
      <c r="B21" s="42" t="s">
        <v>22</v>
      </c>
      <c r="C21" s="42" t="s">
        <v>140</v>
      </c>
      <c r="D21" s="42">
        <f t="shared" si="0"/>
        <v>2113.0500000000002</v>
      </c>
      <c r="E21" s="42">
        <v>2113.0500000000002</v>
      </c>
    </row>
    <row r="22" spans="1:5" s="128" customFormat="1" x14ac:dyDescent="0.25">
      <c r="A22" s="129" t="s">
        <v>198</v>
      </c>
      <c r="B22" s="42" t="s">
        <v>229</v>
      </c>
      <c r="C22" s="42" t="s">
        <v>12</v>
      </c>
      <c r="D22" s="42">
        <f t="shared" si="0"/>
        <v>89212.32</v>
      </c>
      <c r="E22" s="42">
        <v>89212.32</v>
      </c>
    </row>
    <row r="23" spans="1:5" s="128" customFormat="1" x14ac:dyDescent="0.25">
      <c r="A23" s="129" t="s">
        <v>199</v>
      </c>
      <c r="B23" s="42" t="s">
        <v>229</v>
      </c>
      <c r="C23" s="42" t="s">
        <v>12</v>
      </c>
      <c r="D23" s="42">
        <f t="shared" si="0"/>
        <v>166.75</v>
      </c>
      <c r="E23" s="42">
        <v>166.75</v>
      </c>
    </row>
    <row r="24" spans="1:5" s="128" customFormat="1" ht="28.5" x14ac:dyDescent="0.25">
      <c r="A24" s="137" t="s">
        <v>201</v>
      </c>
      <c r="B24" s="134"/>
      <c r="C24" s="134"/>
      <c r="D24" s="42"/>
      <c r="E24" s="134"/>
    </row>
    <row r="25" spans="1:5" s="128" customFormat="1" x14ac:dyDescent="0.25">
      <c r="A25" s="129" t="s">
        <v>242</v>
      </c>
      <c r="B25" s="42">
        <v>1</v>
      </c>
      <c r="C25" s="42" t="s">
        <v>15</v>
      </c>
      <c r="D25" s="42">
        <f t="shared" si="0"/>
        <v>724.61</v>
      </c>
      <c r="E25" s="42">
        <v>724.61</v>
      </c>
    </row>
    <row r="26" spans="1:5" s="128" customFormat="1" ht="30" x14ac:dyDescent="0.25">
      <c r="A26" s="129" t="s">
        <v>243</v>
      </c>
      <c r="B26" s="42" t="s">
        <v>22</v>
      </c>
      <c r="C26" s="42" t="s">
        <v>16</v>
      </c>
      <c r="D26" s="42">
        <f t="shared" si="0"/>
        <v>2117.84</v>
      </c>
      <c r="E26" s="42">
        <v>2117.84</v>
      </c>
    </row>
    <row r="27" spans="1:5" s="128" customFormat="1" x14ac:dyDescent="0.25">
      <c r="A27" s="129" t="s">
        <v>66</v>
      </c>
      <c r="B27" s="42">
        <v>6</v>
      </c>
      <c r="C27" s="42" t="s">
        <v>13</v>
      </c>
      <c r="D27" s="42">
        <f>E27/B27</f>
        <v>1240.7466666666667</v>
      </c>
      <c r="E27" s="42">
        <v>7444.48</v>
      </c>
    </row>
    <row r="28" spans="1:5" s="128" customFormat="1" ht="30" x14ac:dyDescent="0.25">
      <c r="A28" s="129" t="s">
        <v>244</v>
      </c>
      <c r="B28" s="42">
        <v>0.01</v>
      </c>
      <c r="C28" s="42" t="s">
        <v>17</v>
      </c>
      <c r="D28" s="42">
        <f t="shared" ref="D28:D68" si="1">E28/B28</f>
        <v>30407</v>
      </c>
      <c r="E28" s="42">
        <v>304.07</v>
      </c>
    </row>
    <row r="29" spans="1:5" s="128" customFormat="1" ht="30" x14ac:dyDescent="0.25">
      <c r="A29" s="129" t="s">
        <v>245</v>
      </c>
      <c r="B29" s="42">
        <v>0.03</v>
      </c>
      <c r="C29" s="42" t="s">
        <v>15</v>
      </c>
      <c r="D29" s="42">
        <f t="shared" si="1"/>
        <v>70620</v>
      </c>
      <c r="E29" s="42">
        <v>2118.6</v>
      </c>
    </row>
    <row r="30" spans="1:5" s="128" customFormat="1" ht="30" x14ac:dyDescent="0.25">
      <c r="A30" s="129" t="s">
        <v>246</v>
      </c>
      <c r="B30" s="42">
        <v>0.03</v>
      </c>
      <c r="C30" s="42" t="s">
        <v>15</v>
      </c>
      <c r="D30" s="42">
        <f t="shared" si="1"/>
        <v>42846.333333333336</v>
      </c>
      <c r="E30" s="42">
        <v>1285.3900000000001</v>
      </c>
    </row>
    <row r="31" spans="1:5" s="128" customFormat="1" ht="30" x14ac:dyDescent="0.25">
      <c r="A31" s="129" t="s">
        <v>247</v>
      </c>
      <c r="B31" s="42">
        <v>1</v>
      </c>
      <c r="C31" s="42" t="s">
        <v>170</v>
      </c>
      <c r="D31" s="42">
        <f t="shared" si="1"/>
        <v>1331.99</v>
      </c>
      <c r="E31" s="42">
        <v>1331.99</v>
      </c>
    </row>
    <row r="32" spans="1:5" s="128" customFormat="1" x14ac:dyDescent="0.25">
      <c r="A32" s="129" t="s">
        <v>248</v>
      </c>
      <c r="B32" s="42">
        <v>3</v>
      </c>
      <c r="C32" s="42" t="s">
        <v>13</v>
      </c>
      <c r="D32" s="42">
        <f t="shared" si="1"/>
        <v>751.53000000000009</v>
      </c>
      <c r="E32" s="42">
        <v>2254.59</v>
      </c>
    </row>
    <row r="33" spans="1:5" s="128" customFormat="1" x14ac:dyDescent="0.25">
      <c r="A33" s="129" t="s">
        <v>249</v>
      </c>
      <c r="B33" s="42">
        <v>2</v>
      </c>
      <c r="C33" s="42" t="s">
        <v>250</v>
      </c>
      <c r="D33" s="42">
        <f t="shared" si="1"/>
        <v>307.61500000000001</v>
      </c>
      <c r="E33" s="42">
        <v>615.23</v>
      </c>
    </row>
    <row r="34" spans="1:5" s="128" customFormat="1" x14ac:dyDescent="0.25">
      <c r="A34" s="129" t="s">
        <v>251</v>
      </c>
      <c r="B34" s="42">
        <v>3</v>
      </c>
      <c r="C34" s="42" t="s">
        <v>145</v>
      </c>
      <c r="D34" s="42">
        <f t="shared" si="1"/>
        <v>101.31333333333333</v>
      </c>
      <c r="E34" s="42">
        <v>303.94</v>
      </c>
    </row>
    <row r="35" spans="1:5" s="128" customFormat="1" x14ac:dyDescent="0.25">
      <c r="A35" s="129" t="s">
        <v>55</v>
      </c>
      <c r="B35" s="42">
        <v>1</v>
      </c>
      <c r="C35" s="42" t="s">
        <v>14</v>
      </c>
      <c r="D35" s="42">
        <f t="shared" si="1"/>
        <v>1012.36</v>
      </c>
      <c r="E35" s="42">
        <v>1012.36</v>
      </c>
    </row>
    <row r="36" spans="1:5" s="128" customFormat="1" x14ac:dyDescent="0.25">
      <c r="A36" s="129" t="s">
        <v>252</v>
      </c>
      <c r="B36" s="42">
        <v>0.17</v>
      </c>
      <c r="C36" s="42" t="s">
        <v>16</v>
      </c>
      <c r="D36" s="42">
        <f t="shared" si="1"/>
        <v>1813.705882352941</v>
      </c>
      <c r="E36" s="42">
        <v>308.33</v>
      </c>
    </row>
    <row r="37" spans="1:5" s="128" customFormat="1" x14ac:dyDescent="0.25">
      <c r="A37" s="129" t="s">
        <v>203</v>
      </c>
      <c r="B37" s="42">
        <v>2</v>
      </c>
      <c r="C37" s="42" t="s">
        <v>204</v>
      </c>
      <c r="D37" s="42">
        <f t="shared" si="1"/>
        <v>830.55</v>
      </c>
      <c r="E37" s="42">
        <v>1661.1</v>
      </c>
    </row>
    <row r="38" spans="1:5" s="128" customFormat="1" ht="30" x14ac:dyDescent="0.25">
      <c r="A38" s="129" t="s">
        <v>253</v>
      </c>
      <c r="B38" s="42">
        <v>0.1</v>
      </c>
      <c r="C38" s="42" t="s">
        <v>16</v>
      </c>
      <c r="D38" s="42">
        <f t="shared" si="1"/>
        <v>4465.7999999999993</v>
      </c>
      <c r="E38" s="42">
        <v>446.58</v>
      </c>
    </row>
    <row r="39" spans="1:5" s="128" customFormat="1" x14ac:dyDescent="0.25">
      <c r="A39" s="129" t="s">
        <v>149</v>
      </c>
      <c r="B39" s="42">
        <v>0.02</v>
      </c>
      <c r="C39" s="42" t="s">
        <v>150</v>
      </c>
      <c r="D39" s="42">
        <f t="shared" si="1"/>
        <v>31912.5</v>
      </c>
      <c r="E39" s="42">
        <v>638.25</v>
      </c>
    </row>
    <row r="40" spans="1:5" s="128" customFormat="1" ht="30" x14ac:dyDescent="0.25">
      <c r="A40" s="129" t="s">
        <v>57</v>
      </c>
      <c r="B40" s="42">
        <v>1.056</v>
      </c>
      <c r="C40" s="42" t="s">
        <v>16</v>
      </c>
      <c r="D40" s="42">
        <f t="shared" si="1"/>
        <v>2028.2291666666665</v>
      </c>
      <c r="E40" s="42">
        <v>2141.81</v>
      </c>
    </row>
    <row r="41" spans="1:5" s="128" customFormat="1" ht="30" x14ac:dyDescent="0.25">
      <c r="A41" s="129" t="s">
        <v>254</v>
      </c>
      <c r="B41" s="42">
        <v>0.01</v>
      </c>
      <c r="C41" s="42" t="s">
        <v>17</v>
      </c>
      <c r="D41" s="42">
        <f t="shared" si="1"/>
        <v>30101.999999999996</v>
      </c>
      <c r="E41" s="42">
        <v>301.02</v>
      </c>
    </row>
    <row r="42" spans="1:5" s="128" customFormat="1" x14ac:dyDescent="0.25">
      <c r="A42" s="129" t="s">
        <v>91</v>
      </c>
      <c r="B42" s="42">
        <v>0.03</v>
      </c>
      <c r="C42" s="42" t="s">
        <v>15</v>
      </c>
      <c r="D42" s="42">
        <f t="shared" si="1"/>
        <v>17515.333333333336</v>
      </c>
      <c r="E42" s="42">
        <v>525.46</v>
      </c>
    </row>
    <row r="43" spans="1:5" s="128" customFormat="1" ht="30" x14ac:dyDescent="0.25">
      <c r="A43" s="129" t="s">
        <v>60</v>
      </c>
      <c r="B43" s="42">
        <v>6</v>
      </c>
      <c r="C43" s="42" t="s">
        <v>18</v>
      </c>
      <c r="D43" s="42">
        <f t="shared" si="1"/>
        <v>243.68333333333331</v>
      </c>
      <c r="E43" s="42">
        <v>1462.1</v>
      </c>
    </row>
    <row r="44" spans="1:5" s="128" customFormat="1" x14ac:dyDescent="0.25">
      <c r="A44" s="129" t="s">
        <v>255</v>
      </c>
      <c r="B44" s="42">
        <v>3</v>
      </c>
      <c r="C44" s="42" t="s">
        <v>145</v>
      </c>
      <c r="D44" s="42">
        <f t="shared" si="1"/>
        <v>81.13</v>
      </c>
      <c r="E44" s="42">
        <v>243.39</v>
      </c>
    </row>
    <row r="45" spans="1:5" s="128" customFormat="1" x14ac:dyDescent="0.25">
      <c r="A45" s="129" t="s">
        <v>206</v>
      </c>
      <c r="B45" s="42">
        <v>1</v>
      </c>
      <c r="C45" s="42" t="s">
        <v>13</v>
      </c>
      <c r="D45" s="42">
        <f t="shared" si="1"/>
        <v>4397.99</v>
      </c>
      <c r="E45" s="42">
        <v>4397.99</v>
      </c>
    </row>
    <row r="46" spans="1:5" s="128" customFormat="1" x14ac:dyDescent="0.25">
      <c r="A46" s="129" t="s">
        <v>83</v>
      </c>
      <c r="B46" s="42">
        <v>1</v>
      </c>
      <c r="C46" s="42" t="s">
        <v>14</v>
      </c>
      <c r="D46" s="42">
        <f>E46</f>
        <v>8045.48</v>
      </c>
      <c r="E46" s="42">
        <v>8045.48</v>
      </c>
    </row>
    <row r="47" spans="1:5" s="128" customFormat="1" ht="30" x14ac:dyDescent="0.25">
      <c r="A47" s="129" t="s">
        <v>157</v>
      </c>
      <c r="B47" s="42">
        <v>1</v>
      </c>
      <c r="C47" s="42" t="s">
        <v>19</v>
      </c>
      <c r="D47" s="42">
        <f t="shared" si="1"/>
        <v>868.12</v>
      </c>
      <c r="E47" s="42">
        <v>868.12</v>
      </c>
    </row>
    <row r="48" spans="1:5" s="128" customFormat="1" ht="30" x14ac:dyDescent="0.25">
      <c r="A48" s="129" t="s">
        <v>207</v>
      </c>
      <c r="B48" s="42">
        <v>0.01</v>
      </c>
      <c r="C48" s="42" t="s">
        <v>19</v>
      </c>
      <c r="D48" s="42">
        <f t="shared" si="1"/>
        <v>30424</v>
      </c>
      <c r="E48" s="42">
        <v>304.24</v>
      </c>
    </row>
    <row r="49" spans="1:5" s="128" customFormat="1" x14ac:dyDescent="0.25">
      <c r="A49" s="129" t="s">
        <v>64</v>
      </c>
      <c r="B49" s="42">
        <v>35</v>
      </c>
      <c r="C49" s="42" t="s">
        <v>19</v>
      </c>
      <c r="D49" s="42">
        <f t="shared" si="1"/>
        <v>302.74857142857144</v>
      </c>
      <c r="E49" s="42">
        <v>10596.2</v>
      </c>
    </row>
    <row r="50" spans="1:5" s="128" customFormat="1" ht="28.5" x14ac:dyDescent="0.25">
      <c r="A50" s="137" t="s">
        <v>208</v>
      </c>
      <c r="B50" s="134"/>
      <c r="C50" s="134"/>
      <c r="D50" s="42"/>
      <c r="E50" s="134"/>
    </row>
    <row r="51" spans="1:5" s="128" customFormat="1" x14ac:dyDescent="0.25">
      <c r="A51" s="129" t="s">
        <v>256</v>
      </c>
      <c r="B51" s="42">
        <v>2.4E-2</v>
      </c>
      <c r="C51" s="42" t="s">
        <v>15</v>
      </c>
      <c r="D51" s="42">
        <f t="shared" si="1"/>
        <v>99087.5</v>
      </c>
      <c r="E51" s="42">
        <v>2378.1</v>
      </c>
    </row>
    <row r="52" spans="1:5" s="128" customFormat="1" x14ac:dyDescent="0.25">
      <c r="A52" s="129" t="s">
        <v>210</v>
      </c>
      <c r="B52" s="42">
        <v>1.4999999999999999E-2</v>
      </c>
      <c r="C52" s="42" t="s">
        <v>140</v>
      </c>
      <c r="D52" s="42">
        <f t="shared" si="1"/>
        <v>21664.666666666668</v>
      </c>
      <c r="E52" s="42">
        <v>324.97000000000003</v>
      </c>
    </row>
    <row r="53" spans="1:5" s="128" customFormat="1" ht="30" x14ac:dyDescent="0.25">
      <c r="A53" s="129" t="s">
        <v>243</v>
      </c>
      <c r="B53" s="42" t="s">
        <v>22</v>
      </c>
      <c r="C53" s="42" t="s">
        <v>16</v>
      </c>
      <c r="D53" s="42">
        <f>E53</f>
        <v>2009.55</v>
      </c>
      <c r="E53" s="42">
        <v>2009.55</v>
      </c>
    </row>
    <row r="54" spans="1:5" s="128" customFormat="1" x14ac:dyDescent="0.25">
      <c r="A54" s="129" t="s">
        <v>257</v>
      </c>
      <c r="B54" s="42">
        <v>0.24</v>
      </c>
      <c r="C54" s="42" t="s">
        <v>17</v>
      </c>
      <c r="D54" s="42">
        <f t="shared" si="1"/>
        <v>4581.333333333333</v>
      </c>
      <c r="E54" s="42">
        <v>1099.52</v>
      </c>
    </row>
    <row r="55" spans="1:5" s="128" customFormat="1" x14ac:dyDescent="0.25">
      <c r="A55" s="129" t="s">
        <v>258</v>
      </c>
      <c r="B55" s="42">
        <v>2</v>
      </c>
      <c r="C55" s="42" t="s">
        <v>259</v>
      </c>
      <c r="D55" s="42">
        <f t="shared" si="1"/>
        <v>481.79500000000002</v>
      </c>
      <c r="E55" s="42">
        <v>963.59</v>
      </c>
    </row>
    <row r="56" spans="1:5" s="128" customFormat="1" ht="30" x14ac:dyDescent="0.25">
      <c r="A56" s="129" t="s">
        <v>260</v>
      </c>
      <c r="B56" s="42">
        <v>2.1999999999999999E-2</v>
      </c>
      <c r="C56" s="42" t="s">
        <v>15</v>
      </c>
      <c r="D56" s="42">
        <f t="shared" si="1"/>
        <v>132809.54545454547</v>
      </c>
      <c r="E56" s="42">
        <v>2921.81</v>
      </c>
    </row>
    <row r="57" spans="1:5" s="128" customFormat="1" x14ac:dyDescent="0.25">
      <c r="A57" s="129" t="s">
        <v>261</v>
      </c>
      <c r="B57" s="42">
        <v>7.6999999999999999E-2</v>
      </c>
      <c r="C57" s="42" t="s">
        <v>102</v>
      </c>
      <c r="D57" s="42">
        <f t="shared" si="1"/>
        <v>2321.818181818182</v>
      </c>
      <c r="E57" s="42">
        <v>178.78</v>
      </c>
    </row>
    <row r="58" spans="1:5" s="128" customFormat="1" x14ac:dyDescent="0.25">
      <c r="A58" s="129" t="s">
        <v>160</v>
      </c>
      <c r="B58" s="42">
        <v>0.02</v>
      </c>
      <c r="C58" s="42" t="s">
        <v>150</v>
      </c>
      <c r="D58" s="42">
        <f t="shared" si="1"/>
        <v>32138.5</v>
      </c>
      <c r="E58" s="42">
        <v>642.77</v>
      </c>
    </row>
    <row r="59" spans="1:5" s="128" customFormat="1" ht="30" x14ac:dyDescent="0.25">
      <c r="A59" s="129" t="s">
        <v>65</v>
      </c>
      <c r="B59" s="42">
        <v>1.0569999999999999</v>
      </c>
      <c r="C59" s="42" t="s">
        <v>16</v>
      </c>
      <c r="D59" s="42">
        <f t="shared" si="1"/>
        <v>2021.9962157048251</v>
      </c>
      <c r="E59" s="42">
        <v>2137.25</v>
      </c>
    </row>
    <row r="60" spans="1:5" s="128" customFormat="1" ht="30" x14ac:dyDescent="0.25">
      <c r="A60" s="129" t="s">
        <v>162</v>
      </c>
      <c r="B60" s="42">
        <v>1.056</v>
      </c>
      <c r="C60" s="42" t="s">
        <v>16</v>
      </c>
      <c r="D60" s="42">
        <f t="shared" si="1"/>
        <v>2007.9071969696968</v>
      </c>
      <c r="E60" s="42">
        <v>2120.35</v>
      </c>
    </row>
    <row r="61" spans="1:5" s="128" customFormat="1" ht="30" x14ac:dyDescent="0.25">
      <c r="A61" s="129" t="s">
        <v>262</v>
      </c>
      <c r="B61" s="42">
        <v>30</v>
      </c>
      <c r="C61" s="42" t="s">
        <v>81</v>
      </c>
      <c r="D61" s="42">
        <f t="shared" si="1"/>
        <v>42.225666666666669</v>
      </c>
      <c r="E61" s="42">
        <v>1266.77</v>
      </c>
    </row>
    <row r="62" spans="1:5" s="128" customFormat="1" x14ac:dyDescent="0.25">
      <c r="A62" s="129" t="s">
        <v>263</v>
      </c>
      <c r="B62" s="42">
        <v>2</v>
      </c>
      <c r="C62" s="42" t="s">
        <v>13</v>
      </c>
      <c r="D62" s="42">
        <f t="shared" si="1"/>
        <v>598.41999999999996</v>
      </c>
      <c r="E62" s="42">
        <v>1196.8399999999999</v>
      </c>
    </row>
    <row r="63" spans="1:5" s="128" customFormat="1" x14ac:dyDescent="0.25">
      <c r="A63" s="129" t="s">
        <v>264</v>
      </c>
      <c r="B63" s="42">
        <v>7.8</v>
      </c>
      <c r="C63" s="42" t="s">
        <v>81</v>
      </c>
      <c r="D63" s="42">
        <f t="shared" si="1"/>
        <v>122.87307692307692</v>
      </c>
      <c r="E63" s="42">
        <v>958.41</v>
      </c>
    </row>
    <row r="64" spans="1:5" s="128" customFormat="1" ht="30" x14ac:dyDescent="0.25">
      <c r="A64" s="129" t="s">
        <v>163</v>
      </c>
      <c r="B64" s="42" t="s">
        <v>82</v>
      </c>
      <c r="C64" s="42" t="s">
        <v>16</v>
      </c>
      <c r="D64" s="42">
        <f>E64</f>
        <v>3048.98</v>
      </c>
      <c r="E64" s="42">
        <v>3048.98</v>
      </c>
    </row>
    <row r="65" spans="1:5" s="128" customFormat="1" ht="30" x14ac:dyDescent="0.25">
      <c r="A65" s="129" t="s">
        <v>265</v>
      </c>
      <c r="B65" s="42">
        <v>0.2</v>
      </c>
      <c r="C65" s="42" t="s">
        <v>16</v>
      </c>
      <c r="D65" s="42">
        <f t="shared" si="1"/>
        <v>2249.9499999999998</v>
      </c>
      <c r="E65" s="42">
        <v>449.99</v>
      </c>
    </row>
    <row r="66" spans="1:5" s="128" customFormat="1" x14ac:dyDescent="0.25">
      <c r="A66" s="129" t="s">
        <v>164</v>
      </c>
      <c r="B66" s="42">
        <v>0.06</v>
      </c>
      <c r="C66" s="42" t="s">
        <v>16</v>
      </c>
      <c r="D66" s="42">
        <f t="shared" si="1"/>
        <v>2247.8333333333335</v>
      </c>
      <c r="E66" s="42">
        <v>134.87</v>
      </c>
    </row>
    <row r="67" spans="1:5" s="128" customFormat="1" x14ac:dyDescent="0.25">
      <c r="A67" s="129" t="s">
        <v>165</v>
      </c>
      <c r="B67" s="42">
        <v>7.0000000000000007E-2</v>
      </c>
      <c r="C67" s="42" t="s">
        <v>15</v>
      </c>
      <c r="D67" s="42">
        <f t="shared" si="1"/>
        <v>13522.142857142855</v>
      </c>
      <c r="E67" s="42">
        <v>946.55</v>
      </c>
    </row>
    <row r="68" spans="1:5" s="128" customFormat="1" ht="30" x14ac:dyDescent="0.25">
      <c r="A68" s="129" t="s">
        <v>223</v>
      </c>
      <c r="B68" s="42">
        <v>1.0999999999999999E-2</v>
      </c>
      <c r="C68" s="42" t="s">
        <v>140</v>
      </c>
      <c r="D68" s="42">
        <f t="shared" si="1"/>
        <v>9897.2727272727279</v>
      </c>
      <c r="E68" s="42">
        <v>108.87</v>
      </c>
    </row>
    <row r="69" spans="1:5" s="128" customFormat="1" ht="28.5" x14ac:dyDescent="0.25">
      <c r="A69" s="137" t="s">
        <v>78</v>
      </c>
      <c r="B69" s="134"/>
      <c r="C69" s="134"/>
      <c r="D69" s="134"/>
      <c r="E69" s="134"/>
    </row>
    <row r="70" spans="1:5" s="128" customFormat="1" ht="30" x14ac:dyDescent="0.25">
      <c r="A70" s="129" t="s">
        <v>79</v>
      </c>
      <c r="B70" s="42" t="s">
        <v>231</v>
      </c>
      <c r="C70" s="42" t="s">
        <v>11</v>
      </c>
      <c r="D70" s="42">
        <f>E70</f>
        <v>3793.61</v>
      </c>
      <c r="E70" s="42">
        <v>3793.61</v>
      </c>
    </row>
    <row r="71" spans="1:5" s="128" customFormat="1" x14ac:dyDescent="0.25">
      <c r="A71" s="137" t="s">
        <v>95</v>
      </c>
      <c r="B71" s="134"/>
      <c r="C71" s="134"/>
      <c r="D71" s="42"/>
      <c r="E71" s="134"/>
    </row>
    <row r="72" spans="1:5" s="128" customFormat="1" x14ac:dyDescent="0.25">
      <c r="A72" s="129" t="s">
        <v>105</v>
      </c>
      <c r="B72" s="42" t="s">
        <v>231</v>
      </c>
      <c r="C72" s="42" t="s">
        <v>11</v>
      </c>
      <c r="D72" s="42">
        <f t="shared" ref="D72:D74" si="2">E72</f>
        <v>21600</v>
      </c>
      <c r="E72" s="42">
        <v>21600</v>
      </c>
    </row>
    <row r="73" spans="1:5" s="128" customFormat="1" ht="42.75" x14ac:dyDescent="0.25">
      <c r="A73" s="137" t="s">
        <v>266</v>
      </c>
      <c r="B73" s="134"/>
      <c r="C73" s="134"/>
      <c r="D73" s="42"/>
      <c r="E73" s="134"/>
    </row>
    <row r="74" spans="1:5" s="128" customFormat="1" ht="30" x14ac:dyDescent="0.25">
      <c r="A74" s="129" t="s">
        <v>267</v>
      </c>
      <c r="B74" s="42" t="s">
        <v>22</v>
      </c>
      <c r="C74" s="42" t="s">
        <v>11</v>
      </c>
      <c r="D74" s="42">
        <f t="shared" si="2"/>
        <v>333.5</v>
      </c>
      <c r="E74" s="42">
        <v>333.5</v>
      </c>
    </row>
    <row r="75" spans="1:5" s="37" customFormat="1" x14ac:dyDescent="0.25">
      <c r="A75" s="38" t="s">
        <v>10</v>
      </c>
      <c r="B75" s="41"/>
      <c r="C75" s="41"/>
      <c r="D75" s="42"/>
      <c r="E75" s="41"/>
    </row>
    <row r="76" spans="1:5" s="37" customFormat="1" x14ac:dyDescent="0.25">
      <c r="A76" s="39" t="s">
        <v>69</v>
      </c>
      <c r="B76" s="42" t="s">
        <v>21</v>
      </c>
      <c r="C76" s="42" t="s">
        <v>11</v>
      </c>
      <c r="D76" s="42">
        <f>E76</f>
        <v>19638.359999999997</v>
      </c>
      <c r="E76" s="42">
        <f>SUM(E17:E74)*10%</f>
        <v>19638.359999999997</v>
      </c>
    </row>
    <row r="77" spans="1:5" s="128" customFormat="1" x14ac:dyDescent="0.25">
      <c r="A77" s="135" t="s">
        <v>24</v>
      </c>
      <c r="B77" s="42"/>
      <c r="C77" s="42"/>
      <c r="D77" s="42"/>
      <c r="E77" s="136">
        <f>SUM(E16:E76)</f>
        <v>216021.95999999996</v>
      </c>
    </row>
    <row r="78" spans="1:5" s="128" customFormat="1" x14ac:dyDescent="0.25">
      <c r="A78" s="203"/>
      <c r="B78" s="203"/>
      <c r="C78" s="203"/>
      <c r="D78" s="203"/>
      <c r="E78" s="203"/>
    </row>
    <row r="79" spans="1:5" s="128" customFormat="1" x14ac:dyDescent="0.25">
      <c r="A79" s="203"/>
      <c r="B79" s="203"/>
      <c r="C79" s="203"/>
      <c r="D79" s="203"/>
      <c r="E79" s="203"/>
    </row>
    <row r="80" spans="1:5" s="128" customFormat="1" ht="39.75" customHeight="1" x14ac:dyDescent="0.25">
      <c r="A80" s="204" t="s">
        <v>268</v>
      </c>
      <c r="B80" s="204"/>
      <c r="C80" s="204"/>
      <c r="D80" s="204"/>
      <c r="E80" s="204"/>
    </row>
    <row r="81" spans="1:5" s="128" customFormat="1" ht="27.75" customHeight="1" x14ac:dyDescent="0.25">
      <c r="A81" s="204" t="s">
        <v>224</v>
      </c>
      <c r="B81" s="204"/>
      <c r="C81" s="204"/>
      <c r="D81" s="204"/>
      <c r="E81" s="204"/>
    </row>
    <row r="82" spans="1:5" s="128" customFormat="1" ht="24" customHeight="1" x14ac:dyDescent="0.25">
      <c r="A82" s="204" t="s">
        <v>225</v>
      </c>
      <c r="B82" s="204"/>
      <c r="C82" s="204"/>
      <c r="D82" s="204"/>
      <c r="E82" s="204"/>
    </row>
    <row r="83" spans="1:5" s="128" customFormat="1" ht="30.75" customHeight="1" x14ac:dyDescent="0.25">
      <c r="A83" s="204" t="s">
        <v>226</v>
      </c>
      <c r="B83" s="204"/>
      <c r="C83" s="204"/>
      <c r="D83" s="204"/>
      <c r="E83" s="204"/>
    </row>
    <row r="84" spans="1:5" s="128" customFormat="1" x14ac:dyDescent="0.25">
      <c r="A84" s="203"/>
      <c r="B84" s="203"/>
      <c r="C84" s="203"/>
      <c r="D84" s="203"/>
      <c r="E84" s="203"/>
    </row>
    <row r="85" spans="1:5" s="128" customFormat="1" ht="24.75" customHeight="1" x14ac:dyDescent="0.25">
      <c r="B85" s="204"/>
      <c r="C85" s="204"/>
      <c r="D85" s="204"/>
      <c r="E85" s="204"/>
    </row>
    <row r="86" spans="1:5" s="128" customFormat="1" ht="18.75" customHeight="1" x14ac:dyDescent="0.25">
      <c r="A86" s="203" t="s">
        <v>227</v>
      </c>
      <c r="B86" s="203"/>
      <c r="C86" s="203"/>
      <c r="D86" s="203"/>
      <c r="E86" s="203"/>
    </row>
    <row r="87" spans="1:5" s="128" customFormat="1" ht="15.75" customHeight="1" x14ac:dyDescent="0.25">
      <c r="A87" s="203" t="s">
        <v>269</v>
      </c>
      <c r="B87" s="203"/>
      <c r="C87" s="203"/>
      <c r="D87" s="203"/>
      <c r="E87" s="203"/>
    </row>
    <row r="88" spans="1:5" s="128" customFormat="1" ht="10.5" customHeight="1" x14ac:dyDescent="0.25">
      <c r="B88" s="203"/>
      <c r="C88" s="203"/>
      <c r="D88" s="203" t="s">
        <v>26</v>
      </c>
      <c r="E88" s="203"/>
    </row>
    <row r="89" spans="1:5" s="128" customFormat="1" x14ac:dyDescent="0.25">
      <c r="A89" s="203"/>
      <c r="B89" s="203"/>
      <c r="C89" s="203"/>
      <c r="D89" s="203"/>
      <c r="E89" s="203"/>
    </row>
    <row r="90" spans="1:5" s="128" customFormat="1" x14ac:dyDescent="0.25">
      <c r="A90" s="203" t="s">
        <v>228</v>
      </c>
      <c r="B90" s="203"/>
      <c r="C90" s="203"/>
      <c r="D90" s="203"/>
      <c r="E90" s="203"/>
    </row>
    <row r="91" spans="1:5" s="128" customFormat="1" ht="10.5" customHeight="1" x14ac:dyDescent="0.25">
      <c r="B91" s="203"/>
      <c r="C91" s="203"/>
      <c r="D91" s="203" t="s">
        <v>26</v>
      </c>
      <c r="E91" s="203"/>
    </row>
    <row r="92" spans="1:5" s="128" customFormat="1" ht="11.25" customHeight="1" x14ac:dyDescent="0.25">
      <c r="A92" s="203"/>
      <c r="B92" s="203"/>
      <c r="C92" s="203"/>
      <c r="D92" s="203"/>
      <c r="E92" s="203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83:E83"/>
    <mergeCell ref="A10:E10"/>
    <mergeCell ref="A11:E11"/>
    <mergeCell ref="A12:E12"/>
    <mergeCell ref="A13:E13"/>
    <mergeCell ref="A14:E14"/>
    <mergeCell ref="A78:E78"/>
    <mergeCell ref="A79:E79"/>
    <mergeCell ref="A80:E80"/>
    <mergeCell ref="A81:E81"/>
    <mergeCell ref="A82:E82"/>
    <mergeCell ref="A84:E84"/>
    <mergeCell ref="B85:E85"/>
    <mergeCell ref="A86:E86"/>
    <mergeCell ref="A87:E87"/>
    <mergeCell ref="B88:C88"/>
    <mergeCell ref="D88:E88"/>
    <mergeCell ref="A89:E89"/>
    <mergeCell ref="A90:E90"/>
    <mergeCell ref="B91:C91"/>
    <mergeCell ref="D91:E91"/>
    <mergeCell ref="A92:E9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21" workbookViewId="0">
      <selection activeCell="A28" sqref="A28:XFD28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7" width="9.140625" style="74"/>
    <col min="8" max="8" width="14.5703125" style="74" bestFit="1" customWidth="1"/>
    <col min="9" max="16384" width="9.140625" style="74"/>
  </cols>
  <sheetData>
    <row r="1" spans="1:19" s="46" customFormat="1" ht="35.25" customHeight="1" x14ac:dyDescent="0.3">
      <c r="A1" s="190" t="s">
        <v>270</v>
      </c>
      <c r="B1" s="190"/>
      <c r="C1" s="190"/>
      <c r="D1" s="190"/>
      <c r="E1" s="190"/>
      <c r="F1" s="190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271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91" t="s">
        <v>113</v>
      </c>
      <c r="B5" s="191"/>
      <c r="C5" s="191"/>
      <c r="D5" s="191"/>
      <c r="E5" s="191"/>
      <c r="F5" s="19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0" t="s">
        <v>114</v>
      </c>
      <c r="B6" s="100">
        <v>3</v>
      </c>
      <c r="C6" s="100" t="s">
        <v>115</v>
      </c>
      <c r="D6" s="106">
        <v>1389.6</v>
      </c>
      <c r="E6" s="100" t="s">
        <v>116</v>
      </c>
      <c r="F6" s="102">
        <v>861</v>
      </c>
      <c r="G6" s="51"/>
      <c r="H6" s="53"/>
      <c r="I6" s="54"/>
      <c r="J6" s="55"/>
      <c r="K6" s="131"/>
      <c r="L6" s="57"/>
      <c r="M6" s="57"/>
      <c r="N6" s="57"/>
      <c r="O6" s="57"/>
      <c r="P6" s="58"/>
      <c r="Q6" s="192"/>
      <c r="R6" s="193"/>
      <c r="S6" s="59"/>
    </row>
    <row r="7" spans="1:19" s="62" customFormat="1" ht="32.25" customHeight="1" x14ac:dyDescent="0.25">
      <c r="A7" s="100" t="s">
        <v>117</v>
      </c>
      <c r="B7" s="100">
        <v>2</v>
      </c>
      <c r="C7" s="100" t="s">
        <v>118</v>
      </c>
      <c r="D7" s="106">
        <v>0</v>
      </c>
      <c r="E7" s="100" t="s">
        <v>119</v>
      </c>
      <c r="F7" s="102">
        <v>574</v>
      </c>
      <c r="G7" s="51"/>
      <c r="H7" s="53"/>
      <c r="I7" s="54"/>
      <c r="J7" s="55"/>
      <c r="K7" s="131"/>
      <c r="L7" s="57"/>
      <c r="M7" s="57"/>
      <c r="N7" s="57"/>
      <c r="O7" s="57"/>
      <c r="P7" s="58"/>
      <c r="Q7" s="192"/>
      <c r="R7" s="194"/>
      <c r="S7" s="61"/>
    </row>
    <row r="8" spans="1:19" s="62" customFormat="1" ht="33.75" customHeight="1" x14ac:dyDescent="0.25">
      <c r="A8" s="100" t="s">
        <v>120</v>
      </c>
      <c r="B8" s="100">
        <v>24</v>
      </c>
      <c r="C8" s="100" t="s">
        <v>121</v>
      </c>
      <c r="D8" s="102">
        <v>141.4</v>
      </c>
      <c r="E8" s="100" t="s">
        <v>122</v>
      </c>
      <c r="F8" s="102">
        <v>341.4</v>
      </c>
      <c r="G8" s="51"/>
      <c r="H8" s="53"/>
      <c r="I8" s="54"/>
      <c r="J8" s="55"/>
      <c r="K8" s="131"/>
      <c r="L8" s="57"/>
      <c r="M8" s="57"/>
      <c r="N8" s="57"/>
      <c r="O8" s="57"/>
      <c r="P8" s="58"/>
      <c r="Q8" s="192"/>
      <c r="R8" s="193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1"/>
      <c r="L9" s="57"/>
      <c r="M9" s="57"/>
      <c r="N9" s="57"/>
      <c r="O9" s="57"/>
      <c r="P9" s="51"/>
      <c r="Q9" s="131"/>
      <c r="R9" s="132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0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7" t="s">
        <v>123</v>
      </c>
      <c r="B11" s="188"/>
      <c r="C11" s="188"/>
      <c r="D11" s="188"/>
      <c r="E11" s="189"/>
      <c r="F11" s="69" t="s">
        <v>124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6" customFormat="1" ht="30" customHeight="1" x14ac:dyDescent="0.25">
      <c r="A12" s="177" t="s">
        <v>125</v>
      </c>
      <c r="B12" s="178"/>
      <c r="C12" s="178"/>
      <c r="D12" s="178"/>
      <c r="E12" s="179"/>
      <c r="F12" s="94">
        <v>-66170.421000000002</v>
      </c>
      <c r="G12" s="161"/>
    </row>
    <row r="13" spans="1:19" s="96" customFormat="1" ht="30" customHeight="1" x14ac:dyDescent="0.25">
      <c r="A13" s="177" t="s">
        <v>126</v>
      </c>
      <c r="B13" s="178"/>
      <c r="C13" s="178"/>
      <c r="D13" s="178"/>
      <c r="E13" s="179"/>
      <c r="F13" s="94">
        <v>146570.13999999996</v>
      </c>
    </row>
    <row r="14" spans="1:19" s="96" customFormat="1" ht="30" customHeight="1" x14ac:dyDescent="0.25">
      <c r="A14" s="177" t="s">
        <v>127</v>
      </c>
      <c r="B14" s="178"/>
      <c r="C14" s="178"/>
      <c r="D14" s="178"/>
      <c r="E14" s="179"/>
      <c r="F14" s="97">
        <f>SUM(F15:F17)</f>
        <v>221429.1</v>
      </c>
    </row>
    <row r="15" spans="1:19" s="68" customFormat="1" ht="27.75" customHeight="1" x14ac:dyDescent="0.25">
      <c r="A15" s="184" t="s">
        <v>128</v>
      </c>
      <c r="B15" s="185"/>
      <c r="C15" s="185"/>
      <c r="D15" s="185"/>
      <c r="E15" s="186"/>
      <c r="F15" s="90">
        <v>218879.1</v>
      </c>
    </row>
    <row r="16" spans="1:19" s="68" customFormat="1" ht="24.75" hidden="1" customHeight="1" x14ac:dyDescent="0.25">
      <c r="A16" s="184" t="s">
        <v>129</v>
      </c>
      <c r="B16" s="185"/>
      <c r="C16" s="185"/>
      <c r="D16" s="185"/>
      <c r="E16" s="186"/>
      <c r="F16" s="90"/>
    </row>
    <row r="17" spans="1:19" s="68" customFormat="1" ht="30" customHeight="1" x14ac:dyDescent="0.25">
      <c r="A17" s="184" t="s">
        <v>130</v>
      </c>
      <c r="B17" s="185"/>
      <c r="C17" s="185"/>
      <c r="D17" s="185"/>
      <c r="E17" s="186"/>
      <c r="F17" s="90">
        <v>2550</v>
      </c>
    </row>
    <row r="18" spans="1:19" s="96" customFormat="1" ht="30" customHeight="1" x14ac:dyDescent="0.25">
      <c r="A18" s="177" t="s">
        <v>131</v>
      </c>
      <c r="B18" s="178"/>
      <c r="C18" s="178"/>
      <c r="D18" s="178"/>
      <c r="E18" s="179"/>
      <c r="F18" s="97">
        <f>SUM(F19:F21)</f>
        <v>224218.72</v>
      </c>
    </row>
    <row r="19" spans="1:19" s="68" customFormat="1" ht="27.75" customHeight="1" x14ac:dyDescent="0.25">
      <c r="A19" s="184" t="s">
        <v>128</v>
      </c>
      <c r="B19" s="185"/>
      <c r="C19" s="185"/>
      <c r="D19" s="185"/>
      <c r="E19" s="186"/>
      <c r="F19" s="90">
        <v>221668.72</v>
      </c>
    </row>
    <row r="20" spans="1:19" s="68" customFormat="1" ht="30" hidden="1" customHeight="1" x14ac:dyDescent="0.25">
      <c r="A20" s="184" t="s">
        <v>129</v>
      </c>
      <c r="B20" s="185"/>
      <c r="C20" s="185"/>
      <c r="D20" s="185"/>
      <c r="E20" s="186"/>
      <c r="F20" s="90"/>
    </row>
    <row r="21" spans="1:19" s="71" customFormat="1" ht="30" customHeight="1" x14ac:dyDescent="0.2">
      <c r="A21" s="184" t="s">
        <v>130</v>
      </c>
      <c r="B21" s="185"/>
      <c r="C21" s="185"/>
      <c r="D21" s="185"/>
      <c r="E21" s="186"/>
      <c r="F21" s="90">
        <v>2550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8" customFormat="1" ht="30" customHeight="1" x14ac:dyDescent="0.25">
      <c r="A22" s="177" t="s">
        <v>132</v>
      </c>
      <c r="B22" s="178"/>
      <c r="C22" s="178"/>
      <c r="D22" s="178"/>
      <c r="E22" s="179"/>
      <c r="F22" s="97">
        <f>F12+F18</f>
        <v>158048.299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77" t="s">
        <v>133</v>
      </c>
      <c r="B23" s="178"/>
      <c r="C23" s="178"/>
      <c r="D23" s="178"/>
      <c r="E23" s="179"/>
      <c r="F23" s="97">
        <f>акт21!E71</f>
        <v>178259.77987500007</v>
      </c>
      <c r="G23" s="162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77" t="s">
        <v>238</v>
      </c>
      <c r="B24" s="178"/>
      <c r="C24" s="178"/>
      <c r="D24" s="178"/>
      <c r="E24" s="179"/>
      <c r="F24" s="97">
        <f>F22-F23</f>
        <v>-20211.480875000067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77" t="s">
        <v>135</v>
      </c>
      <c r="B25" s="178"/>
      <c r="C25" s="178"/>
      <c r="D25" s="178"/>
      <c r="E25" s="179"/>
      <c r="F25" s="99">
        <f>F13+F14-F18</f>
        <v>143780.51999999999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6" t="s">
        <v>136</v>
      </c>
      <c r="B27" s="176"/>
      <c r="C27" s="176"/>
      <c r="D27" s="176"/>
    </row>
    <row r="28" spans="1:19" s="46" customFormat="1" ht="21.75" hidden="1" customHeight="1" x14ac:dyDescent="0.25">
      <c r="A28" s="180" t="s">
        <v>294</v>
      </c>
      <c r="B28" s="180"/>
      <c r="C28" s="180"/>
      <c r="D28" s="180"/>
    </row>
    <row r="29" spans="1:19" s="46" customFormat="1" ht="22.5" customHeight="1" x14ac:dyDescent="0.25">
      <c r="A29" s="176" t="s">
        <v>42</v>
      </c>
      <c r="B29" s="176"/>
      <c r="C29" s="176"/>
      <c r="D29" s="176"/>
    </row>
    <row r="30" spans="1:19" s="46" customFormat="1" ht="22.5" customHeight="1" x14ac:dyDescent="0.25">
      <c r="A30" s="176" t="s">
        <v>43</v>
      </c>
      <c r="B30" s="176"/>
      <c r="C30" s="176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abSelected="1" topLeftCell="A64" zoomScaleNormal="100" workbookViewId="0">
      <selection activeCell="A72" sqref="A72:E72"/>
    </sheetView>
  </sheetViews>
  <sheetFormatPr defaultColWidth="8.140625" defaultRowHeight="15" x14ac:dyDescent="0.25"/>
  <cols>
    <col min="1" max="1" width="64.140625" style="133" customWidth="1"/>
    <col min="2" max="5" width="15.85546875" style="133" customWidth="1"/>
    <col min="6" max="6" width="9.42578125" style="133" bestFit="1" customWidth="1"/>
    <col min="7" max="255" width="8.140625" style="133"/>
    <col min="256" max="256" width="8.7109375" style="133" customWidth="1"/>
    <col min="257" max="257" width="31.5703125" style="133" customWidth="1"/>
    <col min="258" max="258" width="13.85546875" style="133" customWidth="1"/>
    <col min="259" max="259" width="19.140625" style="133" customWidth="1"/>
    <col min="260" max="260" width="17.5703125" style="133" customWidth="1"/>
    <col min="261" max="261" width="14.7109375" style="133" customWidth="1"/>
    <col min="262" max="511" width="8.140625" style="133"/>
    <col min="512" max="512" width="8.7109375" style="133" customWidth="1"/>
    <col min="513" max="513" width="31.5703125" style="133" customWidth="1"/>
    <col min="514" max="514" width="13.85546875" style="133" customWidth="1"/>
    <col min="515" max="515" width="19.140625" style="133" customWidth="1"/>
    <col min="516" max="516" width="17.5703125" style="133" customWidth="1"/>
    <col min="517" max="517" width="14.7109375" style="133" customWidth="1"/>
    <col min="518" max="767" width="8.140625" style="133"/>
    <col min="768" max="768" width="8.7109375" style="133" customWidth="1"/>
    <col min="769" max="769" width="31.5703125" style="133" customWidth="1"/>
    <col min="770" max="770" width="13.85546875" style="133" customWidth="1"/>
    <col min="771" max="771" width="19.140625" style="133" customWidth="1"/>
    <col min="772" max="772" width="17.5703125" style="133" customWidth="1"/>
    <col min="773" max="773" width="14.7109375" style="133" customWidth="1"/>
    <col min="774" max="1023" width="8.140625" style="133"/>
    <col min="1024" max="1024" width="8.7109375" style="133" customWidth="1"/>
    <col min="1025" max="1025" width="31.5703125" style="133" customWidth="1"/>
    <col min="1026" max="1026" width="13.85546875" style="133" customWidth="1"/>
    <col min="1027" max="1027" width="19.140625" style="133" customWidth="1"/>
    <col min="1028" max="1028" width="17.5703125" style="133" customWidth="1"/>
    <col min="1029" max="1029" width="14.7109375" style="133" customWidth="1"/>
    <col min="1030" max="1279" width="8.140625" style="133"/>
    <col min="1280" max="1280" width="8.7109375" style="133" customWidth="1"/>
    <col min="1281" max="1281" width="31.5703125" style="133" customWidth="1"/>
    <col min="1282" max="1282" width="13.85546875" style="133" customWidth="1"/>
    <col min="1283" max="1283" width="19.140625" style="133" customWidth="1"/>
    <col min="1284" max="1284" width="17.5703125" style="133" customWidth="1"/>
    <col min="1285" max="1285" width="14.7109375" style="133" customWidth="1"/>
    <col min="1286" max="1535" width="8.140625" style="133"/>
    <col min="1536" max="1536" width="8.7109375" style="133" customWidth="1"/>
    <col min="1537" max="1537" width="31.5703125" style="133" customWidth="1"/>
    <col min="1538" max="1538" width="13.85546875" style="133" customWidth="1"/>
    <col min="1539" max="1539" width="19.140625" style="133" customWidth="1"/>
    <col min="1540" max="1540" width="17.5703125" style="133" customWidth="1"/>
    <col min="1541" max="1541" width="14.7109375" style="133" customWidth="1"/>
    <col min="1542" max="1791" width="8.140625" style="133"/>
    <col min="1792" max="1792" width="8.7109375" style="133" customWidth="1"/>
    <col min="1793" max="1793" width="31.5703125" style="133" customWidth="1"/>
    <col min="1794" max="1794" width="13.85546875" style="133" customWidth="1"/>
    <col min="1795" max="1795" width="19.140625" style="133" customWidth="1"/>
    <col min="1796" max="1796" width="17.5703125" style="133" customWidth="1"/>
    <col min="1797" max="1797" width="14.7109375" style="133" customWidth="1"/>
    <col min="1798" max="2047" width="8.140625" style="133"/>
    <col min="2048" max="2048" width="8.7109375" style="133" customWidth="1"/>
    <col min="2049" max="2049" width="31.5703125" style="133" customWidth="1"/>
    <col min="2050" max="2050" width="13.85546875" style="133" customWidth="1"/>
    <col min="2051" max="2051" width="19.140625" style="133" customWidth="1"/>
    <col min="2052" max="2052" width="17.5703125" style="133" customWidth="1"/>
    <col min="2053" max="2053" width="14.7109375" style="133" customWidth="1"/>
    <col min="2054" max="2303" width="8.140625" style="133"/>
    <col min="2304" max="2304" width="8.7109375" style="133" customWidth="1"/>
    <col min="2305" max="2305" width="31.5703125" style="133" customWidth="1"/>
    <col min="2306" max="2306" width="13.85546875" style="133" customWidth="1"/>
    <col min="2307" max="2307" width="19.140625" style="133" customWidth="1"/>
    <col min="2308" max="2308" width="17.5703125" style="133" customWidth="1"/>
    <col min="2309" max="2309" width="14.7109375" style="133" customWidth="1"/>
    <col min="2310" max="2559" width="8.140625" style="133"/>
    <col min="2560" max="2560" width="8.7109375" style="133" customWidth="1"/>
    <col min="2561" max="2561" width="31.5703125" style="133" customWidth="1"/>
    <col min="2562" max="2562" width="13.85546875" style="133" customWidth="1"/>
    <col min="2563" max="2563" width="19.140625" style="133" customWidth="1"/>
    <col min="2564" max="2564" width="17.5703125" style="133" customWidth="1"/>
    <col min="2565" max="2565" width="14.7109375" style="133" customWidth="1"/>
    <col min="2566" max="2815" width="8.140625" style="133"/>
    <col min="2816" max="2816" width="8.7109375" style="133" customWidth="1"/>
    <col min="2817" max="2817" width="31.5703125" style="133" customWidth="1"/>
    <col min="2818" max="2818" width="13.85546875" style="133" customWidth="1"/>
    <col min="2819" max="2819" width="19.140625" style="133" customWidth="1"/>
    <col min="2820" max="2820" width="17.5703125" style="133" customWidth="1"/>
    <col min="2821" max="2821" width="14.7109375" style="133" customWidth="1"/>
    <col min="2822" max="3071" width="8.140625" style="133"/>
    <col min="3072" max="3072" width="8.7109375" style="133" customWidth="1"/>
    <col min="3073" max="3073" width="31.5703125" style="133" customWidth="1"/>
    <col min="3074" max="3074" width="13.85546875" style="133" customWidth="1"/>
    <col min="3075" max="3075" width="19.140625" style="133" customWidth="1"/>
    <col min="3076" max="3076" width="17.5703125" style="133" customWidth="1"/>
    <col min="3077" max="3077" width="14.7109375" style="133" customWidth="1"/>
    <col min="3078" max="3327" width="8.140625" style="133"/>
    <col min="3328" max="3328" width="8.7109375" style="133" customWidth="1"/>
    <col min="3329" max="3329" width="31.5703125" style="133" customWidth="1"/>
    <col min="3330" max="3330" width="13.85546875" style="133" customWidth="1"/>
    <col min="3331" max="3331" width="19.140625" style="133" customWidth="1"/>
    <col min="3332" max="3332" width="17.5703125" style="133" customWidth="1"/>
    <col min="3333" max="3333" width="14.7109375" style="133" customWidth="1"/>
    <col min="3334" max="3583" width="8.140625" style="133"/>
    <col min="3584" max="3584" width="8.7109375" style="133" customWidth="1"/>
    <col min="3585" max="3585" width="31.5703125" style="133" customWidth="1"/>
    <col min="3586" max="3586" width="13.85546875" style="133" customWidth="1"/>
    <col min="3587" max="3587" width="19.140625" style="133" customWidth="1"/>
    <col min="3588" max="3588" width="17.5703125" style="133" customWidth="1"/>
    <col min="3589" max="3589" width="14.7109375" style="133" customWidth="1"/>
    <col min="3590" max="3839" width="8.140625" style="133"/>
    <col min="3840" max="3840" width="8.7109375" style="133" customWidth="1"/>
    <col min="3841" max="3841" width="31.5703125" style="133" customWidth="1"/>
    <col min="3842" max="3842" width="13.85546875" style="133" customWidth="1"/>
    <col min="3843" max="3843" width="19.140625" style="133" customWidth="1"/>
    <col min="3844" max="3844" width="17.5703125" style="133" customWidth="1"/>
    <col min="3845" max="3845" width="14.7109375" style="133" customWidth="1"/>
    <col min="3846" max="4095" width="8.140625" style="133"/>
    <col min="4096" max="4096" width="8.7109375" style="133" customWidth="1"/>
    <col min="4097" max="4097" width="31.5703125" style="133" customWidth="1"/>
    <col min="4098" max="4098" width="13.85546875" style="133" customWidth="1"/>
    <col min="4099" max="4099" width="19.140625" style="133" customWidth="1"/>
    <col min="4100" max="4100" width="17.5703125" style="133" customWidth="1"/>
    <col min="4101" max="4101" width="14.7109375" style="133" customWidth="1"/>
    <col min="4102" max="4351" width="8.140625" style="133"/>
    <col min="4352" max="4352" width="8.7109375" style="133" customWidth="1"/>
    <col min="4353" max="4353" width="31.5703125" style="133" customWidth="1"/>
    <col min="4354" max="4354" width="13.85546875" style="133" customWidth="1"/>
    <col min="4355" max="4355" width="19.140625" style="133" customWidth="1"/>
    <col min="4356" max="4356" width="17.5703125" style="133" customWidth="1"/>
    <col min="4357" max="4357" width="14.7109375" style="133" customWidth="1"/>
    <col min="4358" max="4607" width="8.140625" style="133"/>
    <col min="4608" max="4608" width="8.7109375" style="133" customWidth="1"/>
    <col min="4609" max="4609" width="31.5703125" style="133" customWidth="1"/>
    <col min="4610" max="4610" width="13.85546875" style="133" customWidth="1"/>
    <col min="4611" max="4611" width="19.140625" style="133" customWidth="1"/>
    <col min="4612" max="4612" width="17.5703125" style="133" customWidth="1"/>
    <col min="4613" max="4613" width="14.7109375" style="133" customWidth="1"/>
    <col min="4614" max="4863" width="8.140625" style="133"/>
    <col min="4864" max="4864" width="8.7109375" style="133" customWidth="1"/>
    <col min="4865" max="4865" width="31.5703125" style="133" customWidth="1"/>
    <col min="4866" max="4866" width="13.85546875" style="133" customWidth="1"/>
    <col min="4867" max="4867" width="19.140625" style="133" customWidth="1"/>
    <col min="4868" max="4868" width="17.5703125" style="133" customWidth="1"/>
    <col min="4869" max="4869" width="14.7109375" style="133" customWidth="1"/>
    <col min="4870" max="5119" width="8.140625" style="133"/>
    <col min="5120" max="5120" width="8.7109375" style="133" customWidth="1"/>
    <col min="5121" max="5121" width="31.5703125" style="133" customWidth="1"/>
    <col min="5122" max="5122" width="13.85546875" style="133" customWidth="1"/>
    <col min="5123" max="5123" width="19.140625" style="133" customWidth="1"/>
    <col min="5124" max="5124" width="17.5703125" style="133" customWidth="1"/>
    <col min="5125" max="5125" width="14.7109375" style="133" customWidth="1"/>
    <col min="5126" max="5375" width="8.140625" style="133"/>
    <col min="5376" max="5376" width="8.7109375" style="133" customWidth="1"/>
    <col min="5377" max="5377" width="31.5703125" style="133" customWidth="1"/>
    <col min="5378" max="5378" width="13.85546875" style="133" customWidth="1"/>
    <col min="5379" max="5379" width="19.140625" style="133" customWidth="1"/>
    <col min="5380" max="5380" width="17.5703125" style="133" customWidth="1"/>
    <col min="5381" max="5381" width="14.7109375" style="133" customWidth="1"/>
    <col min="5382" max="5631" width="8.140625" style="133"/>
    <col min="5632" max="5632" width="8.7109375" style="133" customWidth="1"/>
    <col min="5633" max="5633" width="31.5703125" style="133" customWidth="1"/>
    <col min="5634" max="5634" width="13.85546875" style="133" customWidth="1"/>
    <col min="5635" max="5635" width="19.140625" style="133" customWidth="1"/>
    <col min="5636" max="5636" width="17.5703125" style="133" customWidth="1"/>
    <col min="5637" max="5637" width="14.7109375" style="133" customWidth="1"/>
    <col min="5638" max="5887" width="8.140625" style="133"/>
    <col min="5888" max="5888" width="8.7109375" style="133" customWidth="1"/>
    <col min="5889" max="5889" width="31.5703125" style="133" customWidth="1"/>
    <col min="5890" max="5890" width="13.85546875" style="133" customWidth="1"/>
    <col min="5891" max="5891" width="19.140625" style="133" customWidth="1"/>
    <col min="5892" max="5892" width="17.5703125" style="133" customWidth="1"/>
    <col min="5893" max="5893" width="14.7109375" style="133" customWidth="1"/>
    <col min="5894" max="6143" width="8.140625" style="133"/>
    <col min="6144" max="6144" width="8.7109375" style="133" customWidth="1"/>
    <col min="6145" max="6145" width="31.5703125" style="133" customWidth="1"/>
    <col min="6146" max="6146" width="13.85546875" style="133" customWidth="1"/>
    <col min="6147" max="6147" width="19.140625" style="133" customWidth="1"/>
    <col min="6148" max="6148" width="17.5703125" style="133" customWidth="1"/>
    <col min="6149" max="6149" width="14.7109375" style="133" customWidth="1"/>
    <col min="6150" max="6399" width="8.140625" style="133"/>
    <col min="6400" max="6400" width="8.7109375" style="133" customWidth="1"/>
    <col min="6401" max="6401" width="31.5703125" style="133" customWidth="1"/>
    <col min="6402" max="6402" width="13.85546875" style="133" customWidth="1"/>
    <col min="6403" max="6403" width="19.140625" style="133" customWidth="1"/>
    <col min="6404" max="6404" width="17.5703125" style="133" customWidth="1"/>
    <col min="6405" max="6405" width="14.7109375" style="133" customWidth="1"/>
    <col min="6406" max="6655" width="8.140625" style="133"/>
    <col min="6656" max="6656" width="8.7109375" style="133" customWidth="1"/>
    <col min="6657" max="6657" width="31.5703125" style="133" customWidth="1"/>
    <col min="6658" max="6658" width="13.85546875" style="133" customWidth="1"/>
    <col min="6659" max="6659" width="19.140625" style="133" customWidth="1"/>
    <col min="6660" max="6660" width="17.5703125" style="133" customWidth="1"/>
    <col min="6661" max="6661" width="14.7109375" style="133" customWidth="1"/>
    <col min="6662" max="6911" width="8.140625" style="133"/>
    <col min="6912" max="6912" width="8.7109375" style="133" customWidth="1"/>
    <col min="6913" max="6913" width="31.5703125" style="133" customWidth="1"/>
    <col min="6914" max="6914" width="13.85546875" style="133" customWidth="1"/>
    <col min="6915" max="6915" width="19.140625" style="133" customWidth="1"/>
    <col min="6916" max="6916" width="17.5703125" style="133" customWidth="1"/>
    <col min="6917" max="6917" width="14.7109375" style="133" customWidth="1"/>
    <col min="6918" max="7167" width="8.140625" style="133"/>
    <col min="7168" max="7168" width="8.7109375" style="133" customWidth="1"/>
    <col min="7169" max="7169" width="31.5703125" style="133" customWidth="1"/>
    <col min="7170" max="7170" width="13.85546875" style="133" customWidth="1"/>
    <col min="7171" max="7171" width="19.140625" style="133" customWidth="1"/>
    <col min="7172" max="7172" width="17.5703125" style="133" customWidth="1"/>
    <col min="7173" max="7173" width="14.7109375" style="133" customWidth="1"/>
    <col min="7174" max="7423" width="8.140625" style="133"/>
    <col min="7424" max="7424" width="8.7109375" style="133" customWidth="1"/>
    <col min="7425" max="7425" width="31.5703125" style="133" customWidth="1"/>
    <col min="7426" max="7426" width="13.85546875" style="133" customWidth="1"/>
    <col min="7427" max="7427" width="19.140625" style="133" customWidth="1"/>
    <col min="7428" max="7428" width="17.5703125" style="133" customWidth="1"/>
    <col min="7429" max="7429" width="14.7109375" style="133" customWidth="1"/>
    <col min="7430" max="7679" width="8.140625" style="133"/>
    <col min="7680" max="7680" width="8.7109375" style="133" customWidth="1"/>
    <col min="7681" max="7681" width="31.5703125" style="133" customWidth="1"/>
    <col min="7682" max="7682" width="13.85546875" style="133" customWidth="1"/>
    <col min="7683" max="7683" width="19.140625" style="133" customWidth="1"/>
    <col min="7684" max="7684" width="17.5703125" style="133" customWidth="1"/>
    <col min="7685" max="7685" width="14.7109375" style="133" customWidth="1"/>
    <col min="7686" max="7935" width="8.140625" style="133"/>
    <col min="7936" max="7936" width="8.7109375" style="133" customWidth="1"/>
    <col min="7937" max="7937" width="31.5703125" style="133" customWidth="1"/>
    <col min="7938" max="7938" width="13.85546875" style="133" customWidth="1"/>
    <col min="7939" max="7939" width="19.140625" style="133" customWidth="1"/>
    <col min="7940" max="7940" width="17.5703125" style="133" customWidth="1"/>
    <col min="7941" max="7941" width="14.7109375" style="133" customWidth="1"/>
    <col min="7942" max="8191" width="8.140625" style="133"/>
    <col min="8192" max="8192" width="8.7109375" style="133" customWidth="1"/>
    <col min="8193" max="8193" width="31.5703125" style="133" customWidth="1"/>
    <col min="8194" max="8194" width="13.85546875" style="133" customWidth="1"/>
    <col min="8195" max="8195" width="19.140625" style="133" customWidth="1"/>
    <col min="8196" max="8196" width="17.5703125" style="133" customWidth="1"/>
    <col min="8197" max="8197" width="14.7109375" style="133" customWidth="1"/>
    <col min="8198" max="8447" width="8.140625" style="133"/>
    <col min="8448" max="8448" width="8.7109375" style="133" customWidth="1"/>
    <col min="8449" max="8449" width="31.5703125" style="133" customWidth="1"/>
    <col min="8450" max="8450" width="13.85546875" style="133" customWidth="1"/>
    <col min="8451" max="8451" width="19.140625" style="133" customWidth="1"/>
    <col min="8452" max="8452" width="17.5703125" style="133" customWidth="1"/>
    <col min="8453" max="8453" width="14.7109375" style="133" customWidth="1"/>
    <col min="8454" max="8703" width="8.140625" style="133"/>
    <col min="8704" max="8704" width="8.7109375" style="133" customWidth="1"/>
    <col min="8705" max="8705" width="31.5703125" style="133" customWidth="1"/>
    <col min="8706" max="8706" width="13.85546875" style="133" customWidth="1"/>
    <col min="8707" max="8707" width="19.140625" style="133" customWidth="1"/>
    <col min="8708" max="8708" width="17.5703125" style="133" customWidth="1"/>
    <col min="8709" max="8709" width="14.7109375" style="133" customWidth="1"/>
    <col min="8710" max="8959" width="8.140625" style="133"/>
    <col min="8960" max="8960" width="8.7109375" style="133" customWidth="1"/>
    <col min="8961" max="8961" width="31.5703125" style="133" customWidth="1"/>
    <col min="8962" max="8962" width="13.85546875" style="133" customWidth="1"/>
    <col min="8963" max="8963" width="19.140625" style="133" customWidth="1"/>
    <col min="8964" max="8964" width="17.5703125" style="133" customWidth="1"/>
    <col min="8965" max="8965" width="14.7109375" style="133" customWidth="1"/>
    <col min="8966" max="9215" width="8.140625" style="133"/>
    <col min="9216" max="9216" width="8.7109375" style="133" customWidth="1"/>
    <col min="9217" max="9217" width="31.5703125" style="133" customWidth="1"/>
    <col min="9218" max="9218" width="13.85546875" style="133" customWidth="1"/>
    <col min="9219" max="9219" width="19.140625" style="133" customWidth="1"/>
    <col min="9220" max="9220" width="17.5703125" style="133" customWidth="1"/>
    <col min="9221" max="9221" width="14.7109375" style="133" customWidth="1"/>
    <col min="9222" max="9471" width="8.140625" style="133"/>
    <col min="9472" max="9472" width="8.7109375" style="133" customWidth="1"/>
    <col min="9473" max="9473" width="31.5703125" style="133" customWidth="1"/>
    <col min="9474" max="9474" width="13.85546875" style="133" customWidth="1"/>
    <col min="9475" max="9475" width="19.140625" style="133" customWidth="1"/>
    <col min="9476" max="9476" width="17.5703125" style="133" customWidth="1"/>
    <col min="9477" max="9477" width="14.7109375" style="133" customWidth="1"/>
    <col min="9478" max="9727" width="8.140625" style="133"/>
    <col min="9728" max="9728" width="8.7109375" style="133" customWidth="1"/>
    <col min="9729" max="9729" width="31.5703125" style="133" customWidth="1"/>
    <col min="9730" max="9730" width="13.85546875" style="133" customWidth="1"/>
    <col min="9731" max="9731" width="19.140625" style="133" customWidth="1"/>
    <col min="9732" max="9732" width="17.5703125" style="133" customWidth="1"/>
    <col min="9733" max="9733" width="14.7109375" style="133" customWidth="1"/>
    <col min="9734" max="9983" width="8.140625" style="133"/>
    <col min="9984" max="9984" width="8.7109375" style="133" customWidth="1"/>
    <col min="9985" max="9985" width="31.5703125" style="133" customWidth="1"/>
    <col min="9986" max="9986" width="13.85546875" style="133" customWidth="1"/>
    <col min="9987" max="9987" width="19.140625" style="133" customWidth="1"/>
    <col min="9988" max="9988" width="17.5703125" style="133" customWidth="1"/>
    <col min="9989" max="9989" width="14.7109375" style="133" customWidth="1"/>
    <col min="9990" max="10239" width="8.140625" style="133"/>
    <col min="10240" max="10240" width="8.7109375" style="133" customWidth="1"/>
    <col min="10241" max="10241" width="31.5703125" style="133" customWidth="1"/>
    <col min="10242" max="10242" width="13.85546875" style="133" customWidth="1"/>
    <col min="10243" max="10243" width="19.140625" style="133" customWidth="1"/>
    <col min="10244" max="10244" width="17.5703125" style="133" customWidth="1"/>
    <col min="10245" max="10245" width="14.7109375" style="133" customWidth="1"/>
    <col min="10246" max="10495" width="8.140625" style="133"/>
    <col min="10496" max="10496" width="8.7109375" style="133" customWidth="1"/>
    <col min="10497" max="10497" width="31.5703125" style="133" customWidth="1"/>
    <col min="10498" max="10498" width="13.85546875" style="133" customWidth="1"/>
    <col min="10499" max="10499" width="19.140625" style="133" customWidth="1"/>
    <col min="10500" max="10500" width="17.5703125" style="133" customWidth="1"/>
    <col min="10501" max="10501" width="14.7109375" style="133" customWidth="1"/>
    <col min="10502" max="10751" width="8.140625" style="133"/>
    <col min="10752" max="10752" width="8.7109375" style="133" customWidth="1"/>
    <col min="10753" max="10753" width="31.5703125" style="133" customWidth="1"/>
    <col min="10754" max="10754" width="13.85546875" style="133" customWidth="1"/>
    <col min="10755" max="10755" width="19.140625" style="133" customWidth="1"/>
    <col min="10756" max="10756" width="17.5703125" style="133" customWidth="1"/>
    <col min="10757" max="10757" width="14.7109375" style="133" customWidth="1"/>
    <col min="10758" max="11007" width="8.140625" style="133"/>
    <col min="11008" max="11008" width="8.7109375" style="133" customWidth="1"/>
    <col min="11009" max="11009" width="31.5703125" style="133" customWidth="1"/>
    <col min="11010" max="11010" width="13.85546875" style="133" customWidth="1"/>
    <col min="11011" max="11011" width="19.140625" style="133" customWidth="1"/>
    <col min="11012" max="11012" width="17.5703125" style="133" customWidth="1"/>
    <col min="11013" max="11013" width="14.7109375" style="133" customWidth="1"/>
    <col min="11014" max="11263" width="8.140625" style="133"/>
    <col min="11264" max="11264" width="8.7109375" style="133" customWidth="1"/>
    <col min="11265" max="11265" width="31.5703125" style="133" customWidth="1"/>
    <col min="11266" max="11266" width="13.85546875" style="133" customWidth="1"/>
    <col min="11267" max="11267" width="19.140625" style="133" customWidth="1"/>
    <col min="11268" max="11268" width="17.5703125" style="133" customWidth="1"/>
    <col min="11269" max="11269" width="14.7109375" style="133" customWidth="1"/>
    <col min="11270" max="11519" width="8.140625" style="133"/>
    <col min="11520" max="11520" width="8.7109375" style="133" customWidth="1"/>
    <col min="11521" max="11521" width="31.5703125" style="133" customWidth="1"/>
    <col min="11522" max="11522" width="13.85546875" style="133" customWidth="1"/>
    <col min="11523" max="11523" width="19.140625" style="133" customWidth="1"/>
    <col min="11524" max="11524" width="17.5703125" style="133" customWidth="1"/>
    <col min="11525" max="11525" width="14.7109375" style="133" customWidth="1"/>
    <col min="11526" max="11775" width="8.140625" style="133"/>
    <col min="11776" max="11776" width="8.7109375" style="133" customWidth="1"/>
    <col min="11777" max="11777" width="31.5703125" style="133" customWidth="1"/>
    <col min="11778" max="11778" width="13.85546875" style="133" customWidth="1"/>
    <col min="11779" max="11779" width="19.140625" style="133" customWidth="1"/>
    <col min="11780" max="11780" width="17.5703125" style="133" customWidth="1"/>
    <col min="11781" max="11781" width="14.7109375" style="133" customWidth="1"/>
    <col min="11782" max="12031" width="8.140625" style="133"/>
    <col min="12032" max="12032" width="8.7109375" style="133" customWidth="1"/>
    <col min="12033" max="12033" width="31.5703125" style="133" customWidth="1"/>
    <col min="12034" max="12034" width="13.85546875" style="133" customWidth="1"/>
    <col min="12035" max="12035" width="19.140625" style="133" customWidth="1"/>
    <col min="12036" max="12036" width="17.5703125" style="133" customWidth="1"/>
    <col min="12037" max="12037" width="14.7109375" style="133" customWidth="1"/>
    <col min="12038" max="12287" width="8.140625" style="133"/>
    <col min="12288" max="12288" width="8.7109375" style="133" customWidth="1"/>
    <col min="12289" max="12289" width="31.5703125" style="133" customWidth="1"/>
    <col min="12290" max="12290" width="13.85546875" style="133" customWidth="1"/>
    <col min="12291" max="12291" width="19.140625" style="133" customWidth="1"/>
    <col min="12292" max="12292" width="17.5703125" style="133" customWidth="1"/>
    <col min="12293" max="12293" width="14.7109375" style="133" customWidth="1"/>
    <col min="12294" max="12543" width="8.140625" style="133"/>
    <col min="12544" max="12544" width="8.7109375" style="133" customWidth="1"/>
    <col min="12545" max="12545" width="31.5703125" style="133" customWidth="1"/>
    <col min="12546" max="12546" width="13.85546875" style="133" customWidth="1"/>
    <col min="12547" max="12547" width="19.140625" style="133" customWidth="1"/>
    <col min="12548" max="12548" width="17.5703125" style="133" customWidth="1"/>
    <col min="12549" max="12549" width="14.7109375" style="133" customWidth="1"/>
    <col min="12550" max="12799" width="8.140625" style="133"/>
    <col min="12800" max="12800" width="8.7109375" style="133" customWidth="1"/>
    <col min="12801" max="12801" width="31.5703125" style="133" customWidth="1"/>
    <col min="12802" max="12802" width="13.85546875" style="133" customWidth="1"/>
    <col min="12803" max="12803" width="19.140625" style="133" customWidth="1"/>
    <col min="12804" max="12804" width="17.5703125" style="133" customWidth="1"/>
    <col min="12805" max="12805" width="14.7109375" style="133" customWidth="1"/>
    <col min="12806" max="13055" width="8.140625" style="133"/>
    <col min="13056" max="13056" width="8.7109375" style="133" customWidth="1"/>
    <col min="13057" max="13057" width="31.5703125" style="133" customWidth="1"/>
    <col min="13058" max="13058" width="13.85546875" style="133" customWidth="1"/>
    <col min="13059" max="13059" width="19.140625" style="133" customWidth="1"/>
    <col min="13060" max="13060" width="17.5703125" style="133" customWidth="1"/>
    <col min="13061" max="13061" width="14.7109375" style="133" customWidth="1"/>
    <col min="13062" max="13311" width="8.140625" style="133"/>
    <col min="13312" max="13312" width="8.7109375" style="133" customWidth="1"/>
    <col min="13313" max="13313" width="31.5703125" style="133" customWidth="1"/>
    <col min="13314" max="13314" width="13.85546875" style="133" customWidth="1"/>
    <col min="13315" max="13315" width="19.140625" style="133" customWidth="1"/>
    <col min="13316" max="13316" width="17.5703125" style="133" customWidth="1"/>
    <col min="13317" max="13317" width="14.7109375" style="133" customWidth="1"/>
    <col min="13318" max="13567" width="8.140625" style="133"/>
    <col min="13568" max="13568" width="8.7109375" style="133" customWidth="1"/>
    <col min="13569" max="13569" width="31.5703125" style="133" customWidth="1"/>
    <col min="13570" max="13570" width="13.85546875" style="133" customWidth="1"/>
    <col min="13571" max="13571" width="19.140625" style="133" customWidth="1"/>
    <col min="13572" max="13572" width="17.5703125" style="133" customWidth="1"/>
    <col min="13573" max="13573" width="14.7109375" style="133" customWidth="1"/>
    <col min="13574" max="13823" width="8.140625" style="133"/>
    <col min="13824" max="13824" width="8.7109375" style="133" customWidth="1"/>
    <col min="13825" max="13825" width="31.5703125" style="133" customWidth="1"/>
    <col min="13826" max="13826" width="13.85546875" style="133" customWidth="1"/>
    <col min="13827" max="13827" width="19.140625" style="133" customWidth="1"/>
    <col min="13828" max="13828" width="17.5703125" style="133" customWidth="1"/>
    <col min="13829" max="13829" width="14.7109375" style="133" customWidth="1"/>
    <col min="13830" max="14079" width="8.140625" style="133"/>
    <col min="14080" max="14080" width="8.7109375" style="133" customWidth="1"/>
    <col min="14081" max="14081" width="31.5703125" style="133" customWidth="1"/>
    <col min="14082" max="14082" width="13.85546875" style="133" customWidth="1"/>
    <col min="14083" max="14083" width="19.140625" style="133" customWidth="1"/>
    <col min="14084" max="14084" width="17.5703125" style="133" customWidth="1"/>
    <col min="14085" max="14085" width="14.7109375" style="133" customWidth="1"/>
    <col min="14086" max="14335" width="8.140625" style="133"/>
    <col min="14336" max="14336" width="8.7109375" style="133" customWidth="1"/>
    <col min="14337" max="14337" width="31.5703125" style="133" customWidth="1"/>
    <col min="14338" max="14338" width="13.85546875" style="133" customWidth="1"/>
    <col min="14339" max="14339" width="19.140625" style="133" customWidth="1"/>
    <col min="14340" max="14340" width="17.5703125" style="133" customWidth="1"/>
    <col min="14341" max="14341" width="14.7109375" style="133" customWidth="1"/>
    <col min="14342" max="14591" width="8.140625" style="133"/>
    <col min="14592" max="14592" width="8.7109375" style="133" customWidth="1"/>
    <col min="14593" max="14593" width="31.5703125" style="133" customWidth="1"/>
    <col min="14594" max="14594" width="13.85546875" style="133" customWidth="1"/>
    <col min="14595" max="14595" width="19.140625" style="133" customWidth="1"/>
    <col min="14596" max="14596" width="17.5703125" style="133" customWidth="1"/>
    <col min="14597" max="14597" width="14.7109375" style="133" customWidth="1"/>
    <col min="14598" max="14847" width="8.140625" style="133"/>
    <col min="14848" max="14848" width="8.7109375" style="133" customWidth="1"/>
    <col min="14849" max="14849" width="31.5703125" style="133" customWidth="1"/>
    <col min="14850" max="14850" width="13.85546875" style="133" customWidth="1"/>
    <col min="14851" max="14851" width="19.140625" style="133" customWidth="1"/>
    <col min="14852" max="14852" width="17.5703125" style="133" customWidth="1"/>
    <col min="14853" max="14853" width="14.7109375" style="133" customWidth="1"/>
    <col min="14854" max="15103" width="8.140625" style="133"/>
    <col min="15104" max="15104" width="8.7109375" style="133" customWidth="1"/>
    <col min="15105" max="15105" width="31.5703125" style="133" customWidth="1"/>
    <col min="15106" max="15106" width="13.85546875" style="133" customWidth="1"/>
    <col min="15107" max="15107" width="19.140625" style="133" customWidth="1"/>
    <col min="15108" max="15108" width="17.5703125" style="133" customWidth="1"/>
    <col min="15109" max="15109" width="14.7109375" style="133" customWidth="1"/>
    <col min="15110" max="15359" width="8.140625" style="133"/>
    <col min="15360" max="15360" width="8.7109375" style="133" customWidth="1"/>
    <col min="15361" max="15361" width="31.5703125" style="133" customWidth="1"/>
    <col min="15362" max="15362" width="13.85546875" style="133" customWidth="1"/>
    <col min="15363" max="15363" width="19.140625" style="133" customWidth="1"/>
    <col min="15364" max="15364" width="17.5703125" style="133" customWidth="1"/>
    <col min="15365" max="15365" width="14.7109375" style="133" customWidth="1"/>
    <col min="15366" max="15615" width="8.140625" style="133"/>
    <col min="15616" max="15616" width="8.7109375" style="133" customWidth="1"/>
    <col min="15617" max="15617" width="31.5703125" style="133" customWidth="1"/>
    <col min="15618" max="15618" width="13.85546875" style="133" customWidth="1"/>
    <col min="15619" max="15619" width="19.140625" style="133" customWidth="1"/>
    <col min="15620" max="15620" width="17.5703125" style="133" customWidth="1"/>
    <col min="15621" max="15621" width="14.7109375" style="133" customWidth="1"/>
    <col min="15622" max="15871" width="8.140625" style="133"/>
    <col min="15872" max="15872" width="8.7109375" style="133" customWidth="1"/>
    <col min="15873" max="15873" width="31.5703125" style="133" customWidth="1"/>
    <col min="15874" max="15874" width="13.85546875" style="133" customWidth="1"/>
    <col min="15875" max="15875" width="19.140625" style="133" customWidth="1"/>
    <col min="15876" max="15876" width="17.5703125" style="133" customWidth="1"/>
    <col min="15877" max="15877" width="14.7109375" style="133" customWidth="1"/>
    <col min="15878" max="16127" width="8.140625" style="133"/>
    <col min="16128" max="16128" width="8.7109375" style="133" customWidth="1"/>
    <col min="16129" max="16129" width="31.5703125" style="133" customWidth="1"/>
    <col min="16130" max="16130" width="13.85546875" style="133" customWidth="1"/>
    <col min="16131" max="16131" width="19.140625" style="133" customWidth="1"/>
    <col min="16132" max="16132" width="17.5703125" style="133" customWidth="1"/>
    <col min="16133" max="16133" width="14.7109375" style="133" customWidth="1"/>
    <col min="16134" max="16384" width="8.140625" style="133"/>
  </cols>
  <sheetData>
    <row r="1" spans="1:5" ht="23.25" hidden="1" customHeight="1" x14ac:dyDescent="0.25">
      <c r="A1" s="203"/>
      <c r="B1" s="203"/>
      <c r="C1" s="203"/>
      <c r="D1" s="203"/>
      <c r="E1" s="203"/>
    </row>
    <row r="2" spans="1:5" hidden="1" x14ac:dyDescent="0.25">
      <c r="A2" s="203" t="s">
        <v>185</v>
      </c>
      <c r="B2" s="203"/>
      <c r="C2" s="203"/>
      <c r="D2" s="203"/>
      <c r="E2" s="203"/>
    </row>
    <row r="3" spans="1:5" ht="15.75" customHeight="1" x14ac:dyDescent="0.25">
      <c r="A3" s="205" t="s">
        <v>235</v>
      </c>
      <c r="B3" s="205"/>
      <c r="C3" s="205"/>
      <c r="D3" s="205"/>
      <c r="E3" s="205"/>
    </row>
    <row r="4" spans="1:5" x14ac:dyDescent="0.25">
      <c r="A4" s="205" t="s">
        <v>186</v>
      </c>
      <c r="B4" s="205"/>
      <c r="C4" s="205"/>
      <c r="D4" s="205"/>
      <c r="E4" s="205"/>
    </row>
    <row r="5" spans="1:5" x14ac:dyDescent="0.25">
      <c r="A5" s="205" t="s">
        <v>187</v>
      </c>
      <c r="B5" s="205"/>
      <c r="C5" s="205"/>
      <c r="D5" s="205"/>
      <c r="E5" s="205"/>
    </row>
    <row r="6" spans="1:5" ht="26.25" customHeight="1" x14ac:dyDescent="0.25">
      <c r="A6" s="203" t="s">
        <v>188</v>
      </c>
      <c r="B6" s="203"/>
      <c r="C6" s="203"/>
      <c r="D6" s="203"/>
      <c r="E6" s="133" t="s">
        <v>272</v>
      </c>
    </row>
    <row r="7" spans="1:5" x14ac:dyDescent="0.25">
      <c r="A7" s="203"/>
      <c r="B7" s="203"/>
      <c r="C7" s="203"/>
      <c r="D7" s="203"/>
      <c r="E7" s="203"/>
    </row>
    <row r="8" spans="1:5" ht="28.5" customHeight="1" x14ac:dyDescent="0.25">
      <c r="A8" s="204" t="s">
        <v>234</v>
      </c>
      <c r="B8" s="204"/>
      <c r="C8" s="204"/>
      <c r="D8" s="204"/>
      <c r="E8" s="204"/>
    </row>
    <row r="9" spans="1:5" ht="29.25" customHeight="1" x14ac:dyDescent="0.25">
      <c r="A9" s="204" t="s">
        <v>190</v>
      </c>
      <c r="B9" s="204"/>
      <c r="C9" s="204"/>
      <c r="D9" s="204"/>
      <c r="E9" s="204"/>
    </row>
    <row r="10" spans="1:5" ht="30" customHeight="1" x14ac:dyDescent="0.25">
      <c r="A10" s="204" t="s">
        <v>191</v>
      </c>
      <c r="B10" s="204"/>
      <c r="C10" s="204"/>
      <c r="D10" s="204"/>
      <c r="E10" s="204"/>
    </row>
    <row r="11" spans="1:5" ht="30" customHeight="1" x14ac:dyDescent="0.25">
      <c r="A11" s="204" t="s">
        <v>192</v>
      </c>
      <c r="B11" s="204"/>
      <c r="C11" s="204"/>
      <c r="D11" s="204"/>
      <c r="E11" s="204"/>
    </row>
    <row r="12" spans="1:5" ht="29.25" customHeight="1" x14ac:dyDescent="0.25">
      <c r="A12" s="204" t="s">
        <v>193</v>
      </c>
      <c r="B12" s="204"/>
      <c r="C12" s="204"/>
      <c r="D12" s="204"/>
      <c r="E12" s="204"/>
    </row>
    <row r="13" spans="1:5" ht="28.5" customHeight="1" x14ac:dyDescent="0.25">
      <c r="A13" s="204" t="s">
        <v>194</v>
      </c>
      <c r="B13" s="204"/>
      <c r="C13" s="204"/>
      <c r="D13" s="204"/>
      <c r="E13" s="204"/>
    </row>
    <row r="14" spans="1:5" ht="15.75" customHeight="1" thickBot="1" x14ac:dyDescent="0.3">
      <c r="A14" s="203"/>
      <c r="B14" s="203"/>
      <c r="C14" s="203"/>
      <c r="D14" s="203"/>
      <c r="E14" s="203"/>
    </row>
    <row r="15" spans="1:5" ht="120.75" thickBot="1" x14ac:dyDescent="0.3">
      <c r="A15" s="140" t="s">
        <v>2</v>
      </c>
      <c r="B15" s="138" t="s">
        <v>196</v>
      </c>
      <c r="C15" s="138" t="s">
        <v>0</v>
      </c>
      <c r="D15" s="138" t="s">
        <v>195</v>
      </c>
      <c r="E15" s="138" t="s">
        <v>1</v>
      </c>
    </row>
    <row r="16" spans="1:5" x14ac:dyDescent="0.25">
      <c r="A16" s="214" t="s">
        <v>8</v>
      </c>
      <c r="B16" s="215"/>
      <c r="C16" s="215"/>
      <c r="D16" s="215"/>
      <c r="E16" s="141"/>
    </row>
    <row r="17" spans="1:5" ht="15" customHeight="1" x14ac:dyDescent="0.25">
      <c r="A17" s="150" t="s">
        <v>52</v>
      </c>
      <c r="B17" s="151" t="s">
        <v>21</v>
      </c>
      <c r="C17" s="152" t="s">
        <v>11</v>
      </c>
      <c r="D17" s="153">
        <v>0.14000000000000001</v>
      </c>
      <c r="E17" s="154">
        <v>2334.5300000000002</v>
      </c>
    </row>
    <row r="18" spans="1:5" ht="15" customHeight="1" x14ac:dyDescent="0.25">
      <c r="A18" s="211" t="s">
        <v>197</v>
      </c>
      <c r="B18" s="212"/>
      <c r="C18" s="212"/>
      <c r="D18" s="213"/>
      <c r="E18" s="155"/>
    </row>
    <row r="19" spans="1:5" ht="15" customHeight="1" x14ac:dyDescent="0.25">
      <c r="A19" s="150" t="s">
        <v>198</v>
      </c>
      <c r="B19" s="151" t="s">
        <v>229</v>
      </c>
      <c r="C19" s="152" t="s">
        <v>12</v>
      </c>
      <c r="D19" s="153">
        <f>E19</f>
        <v>88086.75</v>
      </c>
      <c r="E19" s="154">
        <v>88086.75</v>
      </c>
    </row>
    <row r="20" spans="1:5" ht="29.25" customHeight="1" x14ac:dyDescent="0.25">
      <c r="A20" s="150" t="s">
        <v>172</v>
      </c>
      <c r="B20" s="151" t="s">
        <v>229</v>
      </c>
      <c r="C20" s="152" t="s">
        <v>11</v>
      </c>
      <c r="D20" s="153">
        <f>E20</f>
        <v>373.23</v>
      </c>
      <c r="E20" s="154">
        <v>373.23</v>
      </c>
    </row>
    <row r="21" spans="1:5" ht="15" customHeight="1" x14ac:dyDescent="0.25">
      <c r="A21" s="211" t="s">
        <v>201</v>
      </c>
      <c r="B21" s="212"/>
      <c r="C21" s="212"/>
      <c r="D21" s="213"/>
      <c r="E21" s="155"/>
    </row>
    <row r="22" spans="1:5" x14ac:dyDescent="0.25">
      <c r="A22" s="150" t="s">
        <v>274</v>
      </c>
      <c r="B22" s="156">
        <v>1</v>
      </c>
      <c r="C22" s="152" t="s">
        <v>13</v>
      </c>
      <c r="D22" s="153">
        <f t="shared" ref="D22" si="0">E22/B22</f>
        <v>503.32</v>
      </c>
      <c r="E22" s="154">
        <v>503.32</v>
      </c>
    </row>
    <row r="23" spans="1:5" x14ac:dyDescent="0.25">
      <c r="A23" s="150" t="s">
        <v>275</v>
      </c>
      <c r="B23" s="156">
        <v>1</v>
      </c>
      <c r="C23" s="152" t="s">
        <v>13</v>
      </c>
      <c r="D23" s="153">
        <f t="shared" ref="D23" si="1">E23/B23</f>
        <v>944.48</v>
      </c>
      <c r="E23" s="154">
        <v>944.48</v>
      </c>
    </row>
    <row r="24" spans="1:5" x14ac:dyDescent="0.25">
      <c r="A24" s="150" t="s">
        <v>251</v>
      </c>
      <c r="B24" s="156">
        <v>2</v>
      </c>
      <c r="C24" s="152" t="s">
        <v>145</v>
      </c>
      <c r="D24" s="153">
        <f t="shared" ref="D24:D39" si="2">E24/B24</f>
        <v>97.48</v>
      </c>
      <c r="E24" s="154">
        <v>194.96</v>
      </c>
    </row>
    <row r="25" spans="1:5" x14ac:dyDescent="0.25">
      <c r="A25" s="150" t="s">
        <v>55</v>
      </c>
      <c r="B25" s="156">
        <v>1</v>
      </c>
      <c r="C25" s="152" t="s">
        <v>14</v>
      </c>
      <c r="D25" s="153">
        <f t="shared" si="2"/>
        <v>1005.22</v>
      </c>
      <c r="E25" s="154">
        <v>1005.22</v>
      </c>
    </row>
    <row r="26" spans="1:5" ht="14.25" customHeight="1" x14ac:dyDescent="0.25">
      <c r="A26" s="150" t="s">
        <v>146</v>
      </c>
      <c r="B26" s="156">
        <v>2</v>
      </c>
      <c r="C26" s="152" t="s">
        <v>147</v>
      </c>
      <c r="D26" s="153">
        <f t="shared" si="2"/>
        <v>738.10500000000002</v>
      </c>
      <c r="E26" s="154">
        <v>1476.21</v>
      </c>
    </row>
    <row r="27" spans="1:5" x14ac:dyDescent="0.25">
      <c r="A27" s="150" t="s">
        <v>56</v>
      </c>
      <c r="B27" s="156">
        <v>1</v>
      </c>
      <c r="C27" s="152" t="s">
        <v>15</v>
      </c>
      <c r="D27" s="153">
        <f t="shared" si="2"/>
        <v>828.19</v>
      </c>
      <c r="E27" s="154">
        <v>828.19</v>
      </c>
    </row>
    <row r="28" spans="1:5" x14ac:dyDescent="0.25">
      <c r="A28" s="150" t="s">
        <v>276</v>
      </c>
      <c r="B28" s="156">
        <v>1</v>
      </c>
      <c r="C28" s="152" t="s">
        <v>13</v>
      </c>
      <c r="D28" s="153">
        <f t="shared" si="2"/>
        <v>149.54</v>
      </c>
      <c r="E28" s="154">
        <v>149.54</v>
      </c>
    </row>
    <row r="29" spans="1:5" ht="30" x14ac:dyDescent="0.25">
      <c r="A29" s="150" t="s">
        <v>277</v>
      </c>
      <c r="B29" s="157">
        <v>0.1</v>
      </c>
      <c r="C29" s="152" t="s">
        <v>16</v>
      </c>
      <c r="D29" s="153">
        <f t="shared" si="2"/>
        <v>4020.4</v>
      </c>
      <c r="E29" s="154">
        <v>402.04</v>
      </c>
    </row>
    <row r="30" spans="1:5" ht="30" x14ac:dyDescent="0.25">
      <c r="A30" s="150" t="s">
        <v>57</v>
      </c>
      <c r="B30" s="158">
        <v>1.056</v>
      </c>
      <c r="C30" s="152" t="s">
        <v>16</v>
      </c>
      <c r="D30" s="153">
        <f t="shared" si="2"/>
        <v>1811.8560606060605</v>
      </c>
      <c r="E30" s="154">
        <v>1913.32</v>
      </c>
    </row>
    <row r="31" spans="1:5" x14ac:dyDescent="0.25">
      <c r="A31" s="150" t="s">
        <v>278</v>
      </c>
      <c r="B31" s="158">
        <v>1.056</v>
      </c>
      <c r="C31" s="152" t="s">
        <v>16</v>
      </c>
      <c r="D31" s="153">
        <f t="shared" si="2"/>
        <v>1914.9905303030303</v>
      </c>
      <c r="E31" s="154">
        <v>2022.23</v>
      </c>
    </row>
    <row r="32" spans="1:5" x14ac:dyDescent="0.25">
      <c r="A32" s="150" t="s">
        <v>279</v>
      </c>
      <c r="B32" s="156">
        <v>1</v>
      </c>
      <c r="C32" s="152" t="s">
        <v>14</v>
      </c>
      <c r="D32" s="153">
        <f t="shared" si="2"/>
        <v>611.75</v>
      </c>
      <c r="E32" s="154">
        <v>611.75</v>
      </c>
    </row>
    <row r="33" spans="1:5" x14ac:dyDescent="0.25">
      <c r="A33" s="150" t="s">
        <v>60</v>
      </c>
      <c r="B33" s="156">
        <v>3</v>
      </c>
      <c r="C33" s="152" t="s">
        <v>18</v>
      </c>
      <c r="D33" s="153">
        <f t="shared" si="2"/>
        <v>253.75666666666666</v>
      </c>
      <c r="E33" s="154">
        <v>761.27</v>
      </c>
    </row>
    <row r="34" spans="1:5" x14ac:dyDescent="0.25">
      <c r="A34" s="150" t="s">
        <v>255</v>
      </c>
      <c r="B34" s="156">
        <v>2</v>
      </c>
      <c r="C34" s="152" t="s">
        <v>145</v>
      </c>
      <c r="D34" s="153">
        <f t="shared" si="2"/>
        <v>78.12</v>
      </c>
      <c r="E34" s="154">
        <v>156.24</v>
      </c>
    </row>
    <row r="35" spans="1:5" x14ac:dyDescent="0.25">
      <c r="A35" s="150" t="s">
        <v>61</v>
      </c>
      <c r="B35" s="156">
        <v>1</v>
      </c>
      <c r="C35" s="152" t="s">
        <v>13</v>
      </c>
      <c r="D35" s="153">
        <f t="shared" si="2"/>
        <v>4474.1099999999997</v>
      </c>
      <c r="E35" s="154">
        <v>4474.1099999999997</v>
      </c>
    </row>
    <row r="36" spans="1:5" x14ac:dyDescent="0.25">
      <c r="A36" s="150" t="s">
        <v>83</v>
      </c>
      <c r="B36" s="156">
        <v>1</v>
      </c>
      <c r="C36" s="152" t="s">
        <v>14</v>
      </c>
      <c r="D36" s="153">
        <f t="shared" si="2"/>
        <v>7332.6</v>
      </c>
      <c r="E36" s="154">
        <v>7332.6</v>
      </c>
    </row>
    <row r="37" spans="1:5" x14ac:dyDescent="0.25">
      <c r="A37" s="150" t="s">
        <v>157</v>
      </c>
      <c r="B37" s="156">
        <v>1</v>
      </c>
      <c r="C37" s="152" t="s">
        <v>19</v>
      </c>
      <c r="D37" s="153">
        <f t="shared" si="2"/>
        <v>857.06</v>
      </c>
      <c r="E37" s="154">
        <v>857.06</v>
      </c>
    </row>
    <row r="38" spans="1:5" x14ac:dyDescent="0.25">
      <c r="A38" s="150" t="s">
        <v>207</v>
      </c>
      <c r="B38" s="156">
        <v>1</v>
      </c>
      <c r="C38" s="152" t="s">
        <v>19</v>
      </c>
      <c r="D38" s="153">
        <f t="shared" si="2"/>
        <v>598.84</v>
      </c>
      <c r="E38" s="154">
        <v>598.84</v>
      </c>
    </row>
    <row r="39" spans="1:5" x14ac:dyDescent="0.25">
      <c r="A39" s="150" t="s">
        <v>64</v>
      </c>
      <c r="B39" s="156">
        <v>33</v>
      </c>
      <c r="C39" s="152" t="s">
        <v>19</v>
      </c>
      <c r="D39" s="153">
        <f t="shared" si="2"/>
        <v>302.27181818181816</v>
      </c>
      <c r="E39" s="154">
        <v>9974.9699999999993</v>
      </c>
    </row>
    <row r="40" spans="1:5" ht="15" customHeight="1" x14ac:dyDescent="0.25">
      <c r="A40" s="211" t="s">
        <v>208</v>
      </c>
      <c r="B40" s="212"/>
      <c r="C40" s="212"/>
      <c r="D40" s="213"/>
      <c r="E40" s="155"/>
    </row>
    <row r="41" spans="1:5" x14ac:dyDescent="0.25">
      <c r="A41" s="150" t="s">
        <v>211</v>
      </c>
      <c r="B41" s="158">
        <v>5.0000000000000001E-3</v>
      </c>
      <c r="C41" s="152" t="s">
        <v>140</v>
      </c>
      <c r="D41" s="153">
        <f t="shared" ref="D41:D45" si="3">E41/B41</f>
        <v>33470</v>
      </c>
      <c r="E41" s="154">
        <v>167.35</v>
      </c>
    </row>
    <row r="42" spans="1:5" x14ac:dyDescent="0.25">
      <c r="A42" s="150" t="s">
        <v>257</v>
      </c>
      <c r="B42" s="159">
        <v>0.08</v>
      </c>
      <c r="C42" s="152" t="s">
        <v>17</v>
      </c>
      <c r="D42" s="153">
        <f t="shared" si="3"/>
        <v>4336.75</v>
      </c>
      <c r="E42" s="154">
        <v>346.94</v>
      </c>
    </row>
    <row r="43" spans="1:5" x14ac:dyDescent="0.25">
      <c r="A43" s="150" t="s">
        <v>273</v>
      </c>
      <c r="B43" s="159">
        <v>0.01</v>
      </c>
      <c r="C43" s="152" t="s">
        <v>17</v>
      </c>
      <c r="D43" s="153">
        <f t="shared" si="3"/>
        <v>58296</v>
      </c>
      <c r="E43" s="154">
        <v>582.96</v>
      </c>
    </row>
    <row r="44" spans="1:5" x14ac:dyDescent="0.25">
      <c r="A44" s="150" t="s">
        <v>213</v>
      </c>
      <c r="B44" s="159">
        <v>0.01</v>
      </c>
      <c r="C44" s="152" t="s">
        <v>17</v>
      </c>
      <c r="D44" s="153">
        <f t="shared" si="3"/>
        <v>54090.999999999993</v>
      </c>
      <c r="E44" s="154">
        <v>540.91</v>
      </c>
    </row>
    <row r="45" spans="1:5" ht="30" x14ac:dyDescent="0.25">
      <c r="A45" s="150" t="s">
        <v>280</v>
      </c>
      <c r="B45" s="158">
        <v>1.0999999999999999E-2</v>
      </c>
      <c r="C45" s="152" t="s">
        <v>15</v>
      </c>
      <c r="D45" s="153">
        <f t="shared" si="3"/>
        <v>44027.272727272728</v>
      </c>
      <c r="E45" s="154">
        <v>484.3</v>
      </c>
    </row>
    <row r="46" spans="1:5" x14ac:dyDescent="0.25">
      <c r="A46" s="150" t="s">
        <v>281</v>
      </c>
      <c r="B46" s="157">
        <v>0.1</v>
      </c>
      <c r="C46" s="152" t="s">
        <v>282</v>
      </c>
      <c r="D46" s="153">
        <f t="shared" ref="D46:D56" si="4">E46/B46</f>
        <v>2326.8999999999996</v>
      </c>
      <c r="E46" s="154">
        <v>232.69</v>
      </c>
    </row>
    <row r="47" spans="1:5" x14ac:dyDescent="0.25">
      <c r="A47" s="150" t="s">
        <v>160</v>
      </c>
      <c r="B47" s="159">
        <v>0.02</v>
      </c>
      <c r="C47" s="152" t="s">
        <v>150</v>
      </c>
      <c r="D47" s="153">
        <f t="shared" si="4"/>
        <v>30388.999999999996</v>
      </c>
      <c r="E47" s="154">
        <v>607.78</v>
      </c>
    </row>
    <row r="48" spans="1:5" ht="30" x14ac:dyDescent="0.25">
      <c r="A48" s="150" t="s">
        <v>65</v>
      </c>
      <c r="B48" s="158">
        <v>1.056</v>
      </c>
      <c r="C48" s="152" t="s">
        <v>16</v>
      </c>
      <c r="D48" s="153">
        <f t="shared" si="4"/>
        <v>2011.8749999999998</v>
      </c>
      <c r="E48" s="154">
        <v>2124.54</v>
      </c>
    </row>
    <row r="49" spans="1:5" ht="30" x14ac:dyDescent="0.25">
      <c r="A49" s="150" t="s">
        <v>283</v>
      </c>
      <c r="B49" s="158">
        <v>1.056</v>
      </c>
      <c r="C49" s="152" t="s">
        <v>16</v>
      </c>
      <c r="D49" s="153">
        <f t="shared" si="4"/>
        <v>2013.8446969696968</v>
      </c>
      <c r="E49" s="154">
        <v>2126.62</v>
      </c>
    </row>
    <row r="50" spans="1:5" ht="30" x14ac:dyDescent="0.25">
      <c r="A50" s="150" t="s">
        <v>284</v>
      </c>
      <c r="B50" s="158">
        <v>1.722</v>
      </c>
      <c r="C50" s="152" t="s">
        <v>16</v>
      </c>
      <c r="D50" s="153">
        <f t="shared" si="4"/>
        <v>610.27293844367023</v>
      </c>
      <c r="E50" s="154">
        <v>1050.8900000000001</v>
      </c>
    </row>
    <row r="51" spans="1:5" x14ac:dyDescent="0.25">
      <c r="A51" s="150" t="s">
        <v>285</v>
      </c>
      <c r="B51" s="156">
        <v>20</v>
      </c>
      <c r="C51" s="152" t="s">
        <v>215</v>
      </c>
      <c r="D51" s="153">
        <f t="shared" si="4"/>
        <v>117.15</v>
      </c>
      <c r="E51" s="154">
        <v>2343</v>
      </c>
    </row>
    <row r="52" spans="1:5" x14ac:dyDescent="0.25">
      <c r="A52" s="150" t="s">
        <v>286</v>
      </c>
      <c r="B52" s="156">
        <v>6</v>
      </c>
      <c r="C52" s="152" t="s">
        <v>13</v>
      </c>
      <c r="D52" s="153">
        <f t="shared" si="4"/>
        <v>616.42666666666662</v>
      </c>
      <c r="E52" s="154">
        <v>3698.56</v>
      </c>
    </row>
    <row r="53" spans="1:5" ht="30" x14ac:dyDescent="0.25">
      <c r="A53" s="150" t="s">
        <v>87</v>
      </c>
      <c r="B53" s="156">
        <v>115</v>
      </c>
      <c r="C53" s="152" t="s">
        <v>86</v>
      </c>
      <c r="D53" s="153">
        <f t="shared" si="4"/>
        <v>57.09278260869565</v>
      </c>
      <c r="E53" s="154">
        <v>6565.67</v>
      </c>
    </row>
    <row r="54" spans="1:5" x14ac:dyDescent="0.25">
      <c r="A54" s="150" t="s">
        <v>287</v>
      </c>
      <c r="B54" s="156">
        <v>25</v>
      </c>
      <c r="C54" s="152" t="s">
        <v>81</v>
      </c>
      <c r="D54" s="153">
        <f t="shared" si="4"/>
        <v>75.046800000000005</v>
      </c>
      <c r="E54" s="154">
        <v>1876.17</v>
      </c>
    </row>
    <row r="55" spans="1:5" ht="30" x14ac:dyDescent="0.25">
      <c r="A55" s="150" t="s">
        <v>288</v>
      </c>
      <c r="B55" s="158">
        <v>1.4350000000000001</v>
      </c>
      <c r="C55" s="152" t="s">
        <v>16</v>
      </c>
      <c r="D55" s="153">
        <f t="shared" si="4"/>
        <v>1217.0034843205576</v>
      </c>
      <c r="E55" s="154">
        <v>1746.4</v>
      </c>
    </row>
    <row r="56" spans="1:5" x14ac:dyDescent="0.25">
      <c r="A56" s="150" t="s">
        <v>164</v>
      </c>
      <c r="B56" s="159">
        <v>0.06</v>
      </c>
      <c r="C56" s="152" t="s">
        <v>16</v>
      </c>
      <c r="D56" s="153">
        <f t="shared" si="4"/>
        <v>2125.5</v>
      </c>
      <c r="E56" s="154">
        <v>127.53</v>
      </c>
    </row>
    <row r="57" spans="1:5" x14ac:dyDescent="0.25">
      <c r="A57" s="150" t="s">
        <v>165</v>
      </c>
      <c r="B57" s="159">
        <v>0.02</v>
      </c>
      <c r="C57" s="152" t="s">
        <v>15</v>
      </c>
      <c r="D57" s="153">
        <f>E57/B57</f>
        <v>12791.5</v>
      </c>
      <c r="E57" s="154">
        <v>255.83</v>
      </c>
    </row>
    <row r="58" spans="1:5" ht="15" customHeight="1" x14ac:dyDescent="0.25">
      <c r="A58" s="211" t="s">
        <v>78</v>
      </c>
      <c r="B58" s="212"/>
      <c r="C58" s="212"/>
      <c r="D58" s="213"/>
      <c r="E58" s="155"/>
    </row>
    <row r="59" spans="1:5" ht="30" x14ac:dyDescent="0.25">
      <c r="A59" s="150" t="s">
        <v>79</v>
      </c>
      <c r="B59" s="151" t="s">
        <v>231</v>
      </c>
      <c r="C59" s="152" t="s">
        <v>11</v>
      </c>
      <c r="D59" s="153">
        <f>E59</f>
        <v>4888.49</v>
      </c>
      <c r="E59" s="154">
        <v>4888.49</v>
      </c>
    </row>
    <row r="60" spans="1:5" ht="15" customHeight="1" x14ac:dyDescent="0.25">
      <c r="A60" s="150" t="s">
        <v>289</v>
      </c>
      <c r="B60" s="151" t="s">
        <v>22</v>
      </c>
      <c r="C60" s="152" t="s">
        <v>11</v>
      </c>
      <c r="D60" s="153">
        <f>E60</f>
        <v>600</v>
      </c>
      <c r="E60" s="154">
        <v>600</v>
      </c>
    </row>
    <row r="61" spans="1:5" x14ac:dyDescent="0.25">
      <c r="A61" s="211" t="s">
        <v>95</v>
      </c>
      <c r="B61" s="212"/>
      <c r="C61" s="212"/>
      <c r="D61" s="213"/>
      <c r="E61" s="155"/>
    </row>
    <row r="62" spans="1:5" ht="15" customHeight="1" x14ac:dyDescent="0.25">
      <c r="A62" s="150" t="s">
        <v>105</v>
      </c>
      <c r="B62" s="151" t="s">
        <v>231</v>
      </c>
      <c r="C62" s="152" t="s">
        <v>11</v>
      </c>
      <c r="D62" s="153">
        <f>E62</f>
        <v>3600</v>
      </c>
      <c r="E62" s="154">
        <v>3600</v>
      </c>
    </row>
    <row r="63" spans="1:5" ht="15" customHeight="1" x14ac:dyDescent="0.25">
      <c r="A63" s="211" t="s">
        <v>266</v>
      </c>
      <c r="B63" s="212"/>
      <c r="C63" s="212"/>
      <c r="D63" s="213"/>
      <c r="E63" s="155"/>
    </row>
    <row r="64" spans="1:5" ht="15" customHeight="1" thickBot="1" x14ac:dyDescent="0.3">
      <c r="A64" s="150" t="s">
        <v>76</v>
      </c>
      <c r="B64" s="151" t="s">
        <v>22</v>
      </c>
      <c r="C64" s="152" t="s">
        <v>11</v>
      </c>
      <c r="D64" s="153">
        <f>E64</f>
        <v>940.85</v>
      </c>
      <c r="E64" s="154">
        <v>940.85</v>
      </c>
    </row>
    <row r="65" spans="1:7" ht="30" x14ac:dyDescent="0.25">
      <c r="A65" s="150" t="s">
        <v>267</v>
      </c>
      <c r="B65" s="151" t="s">
        <v>22</v>
      </c>
      <c r="C65" s="160" t="s">
        <v>11</v>
      </c>
      <c r="D65" s="153">
        <f>E65</f>
        <v>325.17</v>
      </c>
      <c r="E65" s="154">
        <v>325.17</v>
      </c>
      <c r="F65" s="142">
        <f>SUM(E17:E65)</f>
        <v>160233.51000000007</v>
      </c>
      <c r="G65" s="139" t="s">
        <v>290</v>
      </c>
    </row>
    <row r="66" spans="1:7" s="37" customFormat="1" x14ac:dyDescent="0.25">
      <c r="A66" s="208" t="s">
        <v>10</v>
      </c>
      <c r="B66" s="209"/>
      <c r="C66" s="209"/>
      <c r="D66" s="209"/>
      <c r="E66" s="210"/>
    </row>
    <row r="67" spans="1:7" s="37" customFormat="1" x14ac:dyDescent="0.25">
      <c r="A67" s="39" t="s">
        <v>69</v>
      </c>
      <c r="B67" s="42" t="s">
        <v>21</v>
      </c>
      <c r="C67" s="42" t="s">
        <v>11</v>
      </c>
      <c r="D67" s="42">
        <f>E67</f>
        <v>18026.269875000009</v>
      </c>
      <c r="E67" s="42">
        <f>SUM(E17:E65)*11.25%</f>
        <v>18026.269875000009</v>
      </c>
    </row>
    <row r="68" spans="1:7" x14ac:dyDescent="0.25">
      <c r="A68" s="135" t="s">
        <v>24</v>
      </c>
      <c r="B68" s="42"/>
      <c r="C68" s="42"/>
      <c r="D68" s="42"/>
      <c r="E68" s="136">
        <f>SUM(E7:E67)</f>
        <v>178259.77987500007</v>
      </c>
    </row>
    <row r="69" spans="1:7" x14ac:dyDescent="0.25">
      <c r="A69" s="203"/>
      <c r="B69" s="203"/>
      <c r="C69" s="203"/>
      <c r="D69" s="203"/>
      <c r="E69" s="203"/>
    </row>
    <row r="70" spans="1:7" x14ac:dyDescent="0.25">
      <c r="A70" s="203"/>
      <c r="B70" s="203"/>
      <c r="C70" s="203"/>
      <c r="D70" s="203"/>
      <c r="E70" s="203"/>
    </row>
    <row r="71" spans="1:7" s="145" customFormat="1" ht="21.75" customHeight="1" x14ac:dyDescent="0.25">
      <c r="A71" s="206" t="s">
        <v>292</v>
      </c>
      <c r="B71" s="206"/>
      <c r="C71" s="206"/>
      <c r="D71" s="206"/>
      <c r="E71" s="143">
        <f>E68</f>
        <v>178259.77987500007</v>
      </c>
      <c r="F71" s="144"/>
    </row>
    <row r="72" spans="1:7" s="145" customFormat="1" ht="20.25" customHeight="1" x14ac:dyDescent="0.25">
      <c r="A72" s="207" t="str">
        <f>[1]!Сумма_прописью(E71)</f>
        <v>Сто семьдесят восемь тысяч двести пятьдесят девять рублей 78 копеек.</v>
      </c>
      <c r="B72" s="207"/>
      <c r="C72" s="207"/>
      <c r="D72" s="207"/>
      <c r="E72" s="207"/>
      <c r="F72" s="146"/>
    </row>
    <row r="73" spans="1:7" s="145" customFormat="1" ht="24.75" customHeight="1" x14ac:dyDescent="0.25">
      <c r="A73" s="206" t="s">
        <v>224</v>
      </c>
      <c r="B73" s="206"/>
      <c r="C73" s="206"/>
      <c r="D73" s="206"/>
      <c r="E73" s="206"/>
      <c r="F73" s="147"/>
    </row>
    <row r="74" spans="1:7" s="145" customFormat="1" ht="24" customHeight="1" x14ac:dyDescent="0.25">
      <c r="A74" s="206" t="s">
        <v>225</v>
      </c>
      <c r="B74" s="206"/>
      <c r="C74" s="206"/>
      <c r="D74" s="206"/>
      <c r="E74" s="206"/>
      <c r="F74" s="147"/>
    </row>
    <row r="75" spans="1:7" s="145" customFormat="1" ht="30.75" customHeight="1" x14ac:dyDescent="0.25">
      <c r="A75" s="206" t="s">
        <v>226</v>
      </c>
      <c r="B75" s="206"/>
      <c r="C75" s="206"/>
      <c r="D75" s="206"/>
      <c r="E75" s="206"/>
      <c r="F75" s="147"/>
    </row>
    <row r="76" spans="1:7" s="145" customFormat="1" x14ac:dyDescent="0.25">
      <c r="A76" s="148"/>
      <c r="B76" s="148"/>
      <c r="C76" s="148"/>
      <c r="D76" s="148"/>
      <c r="E76" s="148"/>
      <c r="F76" s="148"/>
    </row>
    <row r="77" spans="1:7" s="145" customFormat="1" ht="24.75" customHeight="1" x14ac:dyDescent="0.25">
      <c r="A77" s="206" t="s">
        <v>291</v>
      </c>
      <c r="B77" s="206"/>
      <c r="C77" s="206"/>
      <c r="D77" s="206"/>
      <c r="E77" s="206"/>
      <c r="F77" s="147"/>
    </row>
    <row r="78" spans="1:7" ht="18.75" customHeight="1" x14ac:dyDescent="0.25">
      <c r="A78" s="149" t="s">
        <v>227</v>
      </c>
      <c r="B78" s="149"/>
      <c r="C78" s="149"/>
      <c r="D78" s="149"/>
      <c r="E78" s="149"/>
    </row>
    <row r="79" spans="1:7" ht="24.75" customHeight="1" x14ac:dyDescent="0.25">
      <c r="A79" s="149" t="s">
        <v>293</v>
      </c>
      <c r="B79" s="149"/>
      <c r="C79" s="149"/>
      <c r="D79" s="149"/>
      <c r="E79" s="149"/>
    </row>
    <row r="80" spans="1:7" ht="15" customHeight="1" x14ac:dyDescent="0.25">
      <c r="B80" s="149"/>
      <c r="C80" s="149"/>
      <c r="D80" s="149" t="s">
        <v>26</v>
      </c>
      <c r="E80" s="149"/>
    </row>
    <row r="81" spans="1:5" x14ac:dyDescent="0.25">
      <c r="A81" s="203"/>
      <c r="B81" s="203"/>
      <c r="C81" s="203"/>
      <c r="D81" s="203"/>
      <c r="E81" s="203"/>
    </row>
    <row r="82" spans="1:5" x14ac:dyDescent="0.25">
      <c r="A82" s="203" t="s">
        <v>228</v>
      </c>
      <c r="B82" s="203"/>
      <c r="C82" s="203"/>
      <c r="D82" s="203"/>
      <c r="E82" s="203"/>
    </row>
    <row r="83" spans="1:5" ht="13.5" customHeight="1" x14ac:dyDescent="0.25">
      <c r="B83" s="203"/>
      <c r="C83" s="203"/>
      <c r="D83" s="203" t="s">
        <v>26</v>
      </c>
      <c r="E83" s="203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21:D21"/>
    <mergeCell ref="A16:D16"/>
    <mergeCell ref="A18:D18"/>
    <mergeCell ref="A10:E10"/>
    <mergeCell ref="A11:E11"/>
    <mergeCell ref="A12:E12"/>
    <mergeCell ref="A13:E13"/>
    <mergeCell ref="A14:E14"/>
    <mergeCell ref="A66:E66"/>
    <mergeCell ref="A63:D63"/>
    <mergeCell ref="A61:D61"/>
    <mergeCell ref="A58:D58"/>
    <mergeCell ref="A40:D40"/>
    <mergeCell ref="A69:E69"/>
    <mergeCell ref="A70:E70"/>
    <mergeCell ref="A72:E72"/>
    <mergeCell ref="A73:E73"/>
    <mergeCell ref="A74:E74"/>
    <mergeCell ref="A81:E81"/>
    <mergeCell ref="A71:D71"/>
    <mergeCell ref="A82:E82"/>
    <mergeCell ref="B83:C83"/>
    <mergeCell ref="D83:E83"/>
    <mergeCell ref="A75:E75"/>
    <mergeCell ref="A77:E77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2022-04-10T16:23:48Z</dcterms:modified>
</cp:coreProperties>
</file>