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85" windowWidth="16170" windowHeight="1126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Акт!$A$1:$E$91</definedName>
    <definedName name="_xlnm.Print_Area" localSheetId="3">'Акт (2)'!$A$1:$E$98</definedName>
    <definedName name="_xlnm.Print_Area" localSheetId="9">акт21!$A$3:$E$90</definedName>
    <definedName name="_xlnm.Print_Area" localSheetId="1">Бюджет!$A$1:$D$38</definedName>
    <definedName name="_xlnm.Print_Area" localSheetId="7">Лист1!$A$3:$E$102</definedName>
    <definedName name="_xlnm.Print_Area" localSheetId="5">Лист3!$A$2:$E$103</definedName>
  </definedNames>
  <calcPr calcId="145621"/>
</workbook>
</file>

<file path=xl/calcChain.xml><?xml version="1.0" encoding="utf-8"?>
<calcChain xmlns="http://schemas.openxmlformats.org/spreadsheetml/2006/main">
  <c r="E22" i="10" l="1"/>
  <c r="D21" i="10"/>
  <c r="A79" i="10"/>
  <c r="F72" i="10" l="1"/>
  <c r="E23" i="10" l="1"/>
  <c r="D23" i="10" l="1"/>
  <c r="E56" i="10" l="1"/>
  <c r="B56" i="10"/>
  <c r="E74" i="10" l="1"/>
  <c r="D74" i="10" s="1"/>
  <c r="D20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3" i="10"/>
  <c r="D54" i="10"/>
  <c r="D55" i="10"/>
  <c r="D56" i="10"/>
  <c r="D57" i="10"/>
  <c r="D58" i="10"/>
  <c r="D59" i="10"/>
  <c r="D60" i="10"/>
  <c r="D61" i="10"/>
  <c r="D62" i="10"/>
  <c r="D72" i="10"/>
  <c r="D71" i="10"/>
  <c r="D69" i="10"/>
  <c r="D67" i="10"/>
  <c r="D66" i="10"/>
  <c r="D64" i="10"/>
  <c r="D27" i="10"/>
  <c r="D25" i="10"/>
  <c r="D24" i="10"/>
  <c r="D22" i="10"/>
  <c r="D19" i="10"/>
  <c r="F18" i="9"/>
  <c r="F14" i="9"/>
  <c r="E75" i="10" l="1"/>
  <c r="E78" i="10" s="1"/>
  <c r="F23" i="9" s="1"/>
  <c r="F25" i="9"/>
  <c r="F22" i="9"/>
  <c r="D79" i="8"/>
  <c r="D81" i="8"/>
  <c r="D82" i="8"/>
  <c r="D84" i="8"/>
  <c r="D77" i="8"/>
  <c r="D74" i="8"/>
  <c r="D65" i="8"/>
  <c r="D39" i="8"/>
  <c r="D36" i="8"/>
  <c r="D37" i="8"/>
  <c r="D38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4" i="8"/>
  <c r="D66" i="8"/>
  <c r="D67" i="8"/>
  <c r="D68" i="8"/>
  <c r="D69" i="8"/>
  <c r="D70" i="8"/>
  <c r="D71" i="8"/>
  <c r="D72" i="8"/>
  <c r="D73" i="8"/>
  <c r="D75" i="8"/>
  <c r="D35" i="8"/>
  <c r="D25" i="8"/>
  <c r="D20" i="8"/>
  <c r="D21" i="8"/>
  <c r="D22" i="8"/>
  <c r="D23" i="8"/>
  <c r="D24" i="8"/>
  <c r="D26" i="8"/>
  <c r="D27" i="8"/>
  <c r="D29" i="8"/>
  <c r="D31" i="8"/>
  <c r="D33" i="8"/>
  <c r="D19" i="8"/>
  <c r="F24" i="9" l="1"/>
  <c r="E86" i="8"/>
  <c r="E87" i="8" l="1"/>
  <c r="F23" i="7" s="1"/>
  <c r="D86" i="8"/>
  <c r="F19" i="7" l="1"/>
  <c r="F15" i="7"/>
  <c r="F18" i="7"/>
  <c r="F22" i="7" s="1"/>
  <c r="F24" i="7" s="1"/>
  <c r="F14" i="7"/>
  <c r="F25" i="7" l="1"/>
  <c r="E88" i="3"/>
  <c r="E21" i="3" l="1"/>
  <c r="F25" i="6" l="1"/>
  <c r="F19" i="6"/>
  <c r="F15" i="6"/>
  <c r="D88" i="3"/>
  <c r="D75" i="3"/>
  <c r="D85" i="3"/>
  <c r="D83" i="3"/>
  <c r="D81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6" i="3"/>
  <c r="D77" i="3"/>
  <c r="D78" i="3"/>
  <c r="D79" i="3"/>
  <c r="D29" i="3"/>
  <c r="D20" i="3"/>
  <c r="D21" i="3"/>
  <c r="D22" i="3"/>
  <c r="D24" i="3"/>
  <c r="D26" i="3"/>
  <c r="D27" i="3"/>
  <c r="D19" i="3"/>
  <c r="F18" i="6"/>
  <c r="F22" i="6" s="1"/>
  <c r="F14" i="6"/>
  <c r="E89" i="3" l="1"/>
  <c r="F23" i="6" s="1"/>
  <c r="F24" i="6" s="1"/>
  <c r="F23" i="4"/>
  <c r="E82" i="5"/>
  <c r="E81" i="5"/>
  <c r="D81" i="5" s="1"/>
  <c r="D74" i="5"/>
  <c r="D76" i="5"/>
  <c r="D77" i="5"/>
  <c r="D79" i="5"/>
  <c r="D72" i="5"/>
  <c r="D58" i="5"/>
  <c r="D56" i="5"/>
  <c r="D51" i="5"/>
  <c r="E17" i="5"/>
  <c r="D17" i="5" s="1"/>
  <c r="D9" i="5"/>
  <c r="D11" i="5"/>
  <c r="D13" i="5"/>
  <c r="D15" i="5"/>
  <c r="D7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6" i="5"/>
  <c r="D47" i="5"/>
  <c r="D48" i="5"/>
  <c r="D49" i="5"/>
  <c r="D50" i="5"/>
  <c r="D52" i="5"/>
  <c r="D53" i="5"/>
  <c r="D54" i="5"/>
  <c r="D60" i="5"/>
  <c r="D62" i="5"/>
  <c r="D63" i="5"/>
  <c r="D64" i="5"/>
  <c r="D65" i="5"/>
  <c r="D66" i="5"/>
  <c r="D67" i="5"/>
  <c r="D68" i="5"/>
  <c r="D69" i="5"/>
  <c r="D70" i="5"/>
  <c r="D18" i="5"/>
  <c r="F15" i="4" l="1"/>
  <c r="F18" i="4"/>
  <c r="F14" i="4"/>
  <c r="F22" i="4"/>
  <c r="F24" i="4" s="1"/>
  <c r="F25" i="4" l="1"/>
  <c r="E32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C31" i="2"/>
  <c r="D31" i="2"/>
  <c r="E76" i="1"/>
  <c r="B31" i="2" l="1"/>
  <c r="D75" i="1"/>
  <c r="D73" i="1"/>
  <c r="D71" i="1"/>
  <c r="D69" i="1"/>
  <c r="D67" i="1"/>
  <c r="D66" i="1"/>
  <c r="D64" i="1"/>
  <c r="D63" i="1"/>
  <c r="D62" i="1"/>
  <c r="D61" i="1"/>
  <c r="D60" i="1"/>
  <c r="D59" i="1"/>
  <c r="D58" i="1"/>
  <c r="D56" i="1"/>
  <c r="D55" i="1"/>
  <c r="D54" i="1"/>
  <c r="D52" i="1"/>
  <c r="D50" i="1"/>
  <c r="D49" i="1"/>
  <c r="D48" i="1"/>
  <c r="D47" i="1"/>
  <c r="D46" i="1"/>
  <c r="D45" i="1"/>
  <c r="D44" i="1"/>
  <c r="D43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2" i="1"/>
  <c r="D20" i="1"/>
  <c r="D19" i="1"/>
  <c r="D18" i="1"/>
  <c r="D17" i="1"/>
  <c r="D15" i="1"/>
  <c r="D13" i="1"/>
  <c r="D12" i="1"/>
  <c r="D11" i="1"/>
  <c r="D10" i="1"/>
  <c r="D9" i="1"/>
  <c r="D7" i="1"/>
</calcChain>
</file>

<file path=xl/sharedStrings.xml><?xml version="1.0" encoding="utf-8"?>
<sst xmlns="http://schemas.openxmlformats.org/spreadsheetml/2006/main" count="1049" uniqueCount="358">
  <si>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</si>
  <si>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</si>
  <si>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</si>
  <si>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</si>
  <si>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</si>
  <si>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</si>
  <si>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</si>
  <si>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</si>
  <si>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</si>
  <si>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</si>
  <si>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</si>
  <si>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</si>
  <si>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</si>
  <si>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</si>
  <si>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</si>
  <si>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</si>
  <si>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</si>
  <si>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</si>
  <si>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</si>
  <si>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</si>
  <si>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узел</t>
  </si>
  <si>
    <t>1 ИТП</t>
  </si>
  <si>
    <t xml:space="preserve"> </t>
  </si>
  <si>
    <t>Ежедневно</t>
  </si>
  <si>
    <t>По факту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</si>
  <si>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</si>
  <si>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</si>
  <si>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</si>
  <si>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</si>
  <si>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</si>
  <si>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</si>
  <si>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</si>
  <si>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</si>
  <si>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</si>
  <si>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</si>
  <si>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</si>
  <si>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</si>
  <si>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</si>
  <si>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</si>
  <si>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</si>
  <si>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</si>
  <si>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</si>
  <si>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</si>
  <si>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</si>
  <si>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</si>
  <si>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</si>
  <si>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</si>
  <si>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</si>
  <si>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</si>
  <si>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</si>
  <si>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</si>
  <si>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</si>
  <si>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</si>
  <si>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</si>
  <si>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</si>
  <si>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</si>
  <si>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</si>
  <si>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</si>
  <si>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</si>
  <si>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</si>
  <si>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</si>
  <si>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</si>
  <si>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</si>
  <si>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</si>
  <si>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</si>
  <si>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</si>
  <si>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</si>
  <si>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</si>
  <si>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</si>
  <si>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</si>
  <si>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</si>
  <si>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</si>
  <si>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Постановка заклепок в местах соединения труб</t>
  </si>
  <si>
    <t xml:space="preserve">     Смена частей водосточных труб: отливов (отметов)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</si>
  <si>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</si>
  <si>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</si>
  <si>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</si>
  <si>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</si>
  <si>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</si>
  <si>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</si>
  <si>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</si>
  <si>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>Обслуживание ОДПУ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</si>
  <si>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</si>
  <si>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</si>
  <si>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</si>
  <si>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</si>
  <si>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</si>
  <si>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Очистка желобов от мусора: вручную (при расчете 1 кг. мусора = 3 м 1 желоба)</t>
  </si>
  <si>
    <t>м</t>
  </si>
  <si>
    <t xml:space="preserve">     Техническое обслуживание ОДПУ</t>
  </si>
  <si>
    <t xml:space="preserve">     Смена частей водосточных труб: прямых звеньев с земли, лестниц или подмостей</t>
  </si>
  <si>
    <t>Еженедельно</t>
  </si>
  <si>
    <t>Ежемесячно</t>
  </si>
  <si>
    <t>Аренда общего имущества МКД</t>
  </si>
  <si>
    <t>ГВС на содержание общ. имущества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</si>
  <si>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</si>
  <si>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</si>
  <si>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</si>
  <si>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</si>
  <si>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Уборка лестничных клеток</t>
  </si>
  <si>
    <t>1 дерево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</si>
  <si>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</si>
  <si>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</si>
  <si>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>По нормативу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</si>
  <si>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</si>
  <si>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</si>
  <si>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Ликвидация воздушных пробок в системе отопления, в стояке</t>
  </si>
  <si>
    <t>1 стояк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</si>
  <si>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</si>
  <si>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</si>
  <si>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Проверка на прогрев отопительных приборов с регулировкой.</t>
  </si>
  <si>
    <t xml:space="preserve">     Очистка кровли от снега, сбивание сосулей</t>
  </si>
  <si>
    <t xml:space="preserve">     Укладка щитов из доски б/у</t>
  </si>
  <si>
    <t xml:space="preserve">     Изоляция трубопровода матами с совмещенным покрывным  слоем</t>
  </si>
  <si>
    <t>1 м3</t>
  </si>
  <si>
    <t xml:space="preserve">     Изготовление щита из доски б/у</t>
  </si>
  <si>
    <t xml:space="preserve">     Уборка л/клеток</t>
  </si>
  <si>
    <t>Уборка чердаков и подвалов</t>
  </si>
  <si>
    <t xml:space="preserve">     Снятие замеров температуры воздуха в квартире</t>
  </si>
  <si>
    <t>1 замер</t>
  </si>
  <si>
    <t>10 шт.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</si>
  <si>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</si>
  <si>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</si>
  <si>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Укрепление дверных приборов: петли (шарниры), шпингалеты, ручки накладные</t>
  </si>
  <si>
    <t xml:space="preserve">     Очистка чердаков и подвалов</t>
  </si>
  <si>
    <t xml:space="preserve">     Валка деревьев с прим. автогидроподъемника без корчевки пня м-лиственных, тв-лиственных при д. до 36</t>
  </si>
  <si>
    <t xml:space="preserve">     Ремонт смесителя без душа, без снятия с места замена кран-буксы</t>
  </si>
  <si>
    <t>1 смеситель</t>
  </si>
  <si>
    <t xml:space="preserve">     Закрытие слуховых окон и люков выхода на кровлю</t>
  </si>
  <si>
    <t>Отчет по бюджету № 76/19-2017</t>
  </si>
  <si>
    <t>Задолженность по оплате за содержание и текущий ремонт на 01.01.2018 г. - 237 650,57 руб.</t>
  </si>
  <si>
    <t>АКТ № 76/19-2017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</si>
  <si>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19 квартала 76.</t>
  </si>
  <si>
    <t xml:space="preserve">     Обрезка деревьев высотой: более 5 м без формовки</t>
  </si>
  <si>
    <t xml:space="preserve">     Разделка древесины мягких пород, полученной от валки леса, диам. стволов: до 16 см</t>
  </si>
  <si>
    <t xml:space="preserve">     Ремонт скамейки со спинки с окраской</t>
  </si>
  <si>
    <t xml:space="preserve">     Смена дверных приборов: задвижки</t>
  </si>
  <si>
    <t xml:space="preserve">     Демонтаж-монтаж вентилей и клапанов обратных муфтовых д: 20 мм</t>
  </si>
  <si>
    <t xml:space="preserve">     Демонтаж-монтаж клапанов обратных муфтовых д: 40 мм (с ремонтом)</t>
  </si>
  <si>
    <t xml:space="preserve">     Изготовление столярных тяг, раскладки (штапики, притворные планки и  окладные калевки) простого проф</t>
  </si>
  <si>
    <t xml:space="preserve">     Ремонт ходовых трапов</t>
  </si>
  <si>
    <t>100 досок</t>
  </si>
  <si>
    <t xml:space="preserve">     Установка подвальных рам: глухих</t>
  </si>
  <si>
    <t>на общую сумму 478 830,18 руб. (Четыреста семьдесят восемь тысяч восемьсот тридцать рублей 18 копеек).</t>
  </si>
  <si>
    <t>Долг за выполненные работы (доходы за минусом расходов) на  01.01.2018 г. - 84 594,45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</si>
  <si>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</si>
  <si>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</si>
  <si>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</si>
  <si>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</si>
  <si>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</si>
  <si>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</si>
  <si>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</si>
  <si>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</si>
  <si>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</si>
  <si>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</si>
  <si>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</si>
  <si>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</si>
  <si>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</si>
  <si>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</si>
  <si>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</si>
  <si>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</si>
  <si>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</si>
  <si>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</si>
  <si>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</si>
  <si>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</si>
  <si>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</si>
  <si>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</si>
  <si>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</si>
  <si>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</si>
  <si>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</si>
  <si>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</si>
  <si>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76/19-2018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</si>
  <si>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</si>
  <si>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</si>
  <si>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</si>
  <si>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>Обслуживание газового оборудования</t>
  </si>
  <si>
    <t xml:space="preserve">     Техобслуживание газового оборудования</t>
  </si>
  <si>
    <t xml:space="preserve">     Устройство прожектрора с фотореле</t>
  </si>
  <si>
    <t xml:space="preserve">     Демонтаж маховичка вентильной головки или ручки переключателя на смесителе</t>
  </si>
  <si>
    <t xml:space="preserve">     Осмотр выпусков канализации  (засоры, подпоры) прим.</t>
  </si>
  <si>
    <t xml:space="preserve">     Осмотр подвальных помещений (засоры, подпоры) прим.</t>
  </si>
  <si>
    <t xml:space="preserve">     Очистка канализационной сети: внутренней</t>
  </si>
  <si>
    <t xml:space="preserve">     Регулировка системы отопления</t>
  </si>
  <si>
    <t xml:space="preserve">     Регулировка смывных бачков.</t>
  </si>
  <si>
    <t xml:space="preserve">     Ремонт смесителя без душа</t>
  </si>
  <si>
    <t xml:space="preserve">     Смена поплавка (клапана) смывного бачка</t>
  </si>
  <si>
    <t xml:space="preserve">     Смена прокладки сифона на пластмассовых трубопроводах</t>
  </si>
  <si>
    <t xml:space="preserve">     Снятие замеров температуры ГВС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</si>
  <si>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</si>
  <si>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</si>
  <si>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Осмотр кровли, чердака, люков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</si>
  <si>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</si>
  <si>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</si>
  <si>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</si>
  <si>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 xml:space="preserve">     Плановые проверки вентиляционных каналов и оголовков</t>
  </si>
  <si>
    <t xml:space="preserve">     Смена дверных приборов: навесного замка</t>
  </si>
  <si>
    <t xml:space="preserve">     Смена стекол в деревянных переплетах при площади стекла  до: 0,25 м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</si>
  <si>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</si>
  <si>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</si>
  <si>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Осмотр замеры рамок холодной воды</t>
  </si>
  <si>
    <t>чел.-ч</t>
  </si>
  <si>
    <t xml:space="preserve">     Окраска водоэмульсионными  составами поверхностей стен. ранее окрашенных поверхностей</t>
  </si>
  <si>
    <t xml:space="preserve">     Очистка чердачного перекрытия от шлака</t>
  </si>
  <si>
    <t xml:space="preserve">     Устройство пароизоляции прокладочной в один слой</t>
  </si>
  <si>
    <t xml:space="preserve">     Устройство тепло- и звукоизоляции засыпной: шлаковой</t>
  </si>
  <si>
    <t xml:space="preserve">     Устройство тепло- и звукоизоляции сплошной из плит: или матов минераловатные</t>
  </si>
  <si>
    <t xml:space="preserve">     Устройство форточек в оконных переплетах: остекленных створовых</t>
  </si>
  <si>
    <t xml:space="preserve">     Шпатлевка стен и потолка</t>
  </si>
  <si>
    <t xml:space="preserve">     Услуги  по вывозу и утилизации листвы, веток, деревьев, скошенной травы , смета и др.</t>
  </si>
  <si>
    <t xml:space="preserve">     Уборка, очистка чердаков и подвалов</t>
  </si>
  <si>
    <t>АКТ № 76/19-2018</t>
  </si>
  <si>
    <t>"31" марта 2019 г.</t>
  </si>
  <si>
    <t>по факту</t>
  </si>
  <si>
    <t>по договогру</t>
  </si>
  <si>
    <t>по плану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</si>
  <si>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</si>
  <si>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</si>
  <si>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</si>
  <si>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483 028.18 руб. (Четыреста восемьдесят три тысячи двадцать восемь рублей 18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</si>
  <si>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</si>
  <si>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</si>
  <si>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</si>
  <si>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</si>
  <si>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</si>
  <si>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</si>
  <si>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</si>
  <si>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</si>
  <si>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</si>
  <si>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</si>
  <si>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</si>
  <si>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</si>
  <si>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</si>
  <si>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Обрезка деревьев высотой: до 5 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</si>
  <si>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</si>
  <si>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</si>
  <si>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</si>
  <si>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</si>
  <si>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</si>
  <si>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</si>
  <si>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Демонтаж мет. МАФ</t>
  </si>
  <si>
    <t xml:space="preserve">     Замена сборки Д-15 без спускника</t>
  </si>
  <si>
    <t xml:space="preserve">     Замена трубопровода диаметром: 25 мм</t>
  </si>
  <si>
    <t xml:space="preserve">     Регулировка температуры отопления в ИТП вентилями</t>
  </si>
  <si>
    <t xml:space="preserve">     Смена отдельных участков трубопроводов диаметром: 15 мм</t>
  </si>
  <si>
    <t>1 участок</t>
  </si>
  <si>
    <t xml:space="preserve">     Смена отдельных участков трубопроводов диаметром: 20 мм</t>
  </si>
  <si>
    <t xml:space="preserve">     Осмотр и устранение мелких неисправностей на РХВ</t>
  </si>
  <si>
    <t xml:space="preserve">     Отогрев трубопровода Д-15, Д-20</t>
  </si>
  <si>
    <t xml:space="preserve">     Перезагрузка приборов ИТП</t>
  </si>
  <si>
    <t xml:space="preserve">     Перезапуск системы отопления с регулировкой</t>
  </si>
  <si>
    <t xml:space="preserve">     Перемотка сгона со сливом стояка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</si>
  <si>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</si>
  <si>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</si>
  <si>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</si>
  <si>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</si>
  <si>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</si>
  <si>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прямых звеньев водосточных труб</t>
  </si>
  <si>
    <t xml:space="preserve">     Ремонт дверных коробок укрепление</t>
  </si>
  <si>
    <t>10 коробок</t>
  </si>
  <si>
    <t xml:space="preserve">     Ремонт металлических ограждений.</t>
  </si>
  <si>
    <t xml:space="preserve">     Ремонт штукатурки наружных прямолинейных откосов по камню и бетону цем-изв раствором: с зем и лесов</t>
  </si>
  <si>
    <t xml:space="preserve">     Установка оконных переплетов: створных</t>
  </si>
  <si>
    <t>100 створок</t>
  </si>
  <si>
    <t xml:space="preserve">     Установка подвального окна с изготовлением, остеклением, окраской</t>
  </si>
  <si>
    <t>1 рама</t>
  </si>
  <si>
    <t xml:space="preserve">     Установка частей водосточных труб (отметов)</t>
  </si>
  <si>
    <t xml:space="preserve">     Закрытие подвальных окон и люков (прим)</t>
  </si>
  <si>
    <t xml:space="preserve">     Осмотр квартир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</si>
  <si>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</si>
  <si>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</si>
  <si>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воронки и колен от мусора, снега (вышка)</t>
  </si>
  <si>
    <t xml:space="preserve">     Перенавеска водосточных труб (вышка)</t>
  </si>
  <si>
    <t xml:space="preserve">     Проверка исправности канализационных вытяжек</t>
  </si>
  <si>
    <t>1 кв</t>
  </si>
  <si>
    <t xml:space="preserve">     Смена дверных приборов: накладка дверная</t>
  </si>
  <si>
    <t xml:space="preserve">     Смена стекол в деревянных переплетах при площади стекла  до: 0,5 м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</si>
  <si>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</si>
  <si>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</si>
  <si>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</si>
  <si>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</si>
  <si>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76/19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</si>
  <si>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</si>
  <si>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тарифу</t>
  </si>
  <si>
    <t>По договору</t>
  </si>
  <si>
    <t>По графику</t>
  </si>
  <si>
    <t xml:space="preserve">                           ________________________________________      ____________________________________</t>
  </si>
  <si>
    <t>Отчет по бюджету № 76/19-2019</t>
  </si>
  <si>
    <t>Период: с 01.01.2019 по 31.12.2019 года.</t>
  </si>
  <si>
    <t>- субсидия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</si>
  <si>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</si>
  <si>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421839.96 руб. (Четыреста двадцать одна тысяча восемьсот тридцать девять рублей 96 копеек)</t>
  </si>
  <si>
    <t xml:space="preserve">Исполнитель -           Директор ООО "ТРЭК" Плотников А.А. </t>
  </si>
  <si>
    <t>Отчет по бюджету № 76/19-2020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</si>
  <si>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</si>
  <si>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</si>
  <si>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</si>
  <si>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Валка деревьев без корчевки пня м-лиственных, тв-лиственных пород (кроме тополя) д.ствола до 36 см</t>
  </si>
  <si>
    <t xml:space="preserve">     Вывоз листвы и смета</t>
  </si>
  <si>
    <t xml:space="preserve">     Дезинфекция мест общего пользования МКД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</si>
  <si>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</si>
  <si>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 за 2019 год</t>
  </si>
  <si>
    <t xml:space="preserve">     Разделка древесины мягких пород, полученной от валки леса, диам. стволов: до 20 см</t>
  </si>
  <si>
    <t>Изготовление ключей</t>
  </si>
  <si>
    <t xml:space="preserve">     Изготовление ключей</t>
  </si>
  <si>
    <t xml:space="preserve">     Демонтаж- монтаж сгонов на подцепке радиатора: 20мм (перемотка)</t>
  </si>
  <si>
    <t xml:space="preserve">     Замена радиатора на регистр с изготовлением Д-50</t>
  </si>
  <si>
    <t xml:space="preserve">     Замена сборки Д-32 со спускником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</si>
  <si>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</si>
  <si>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</si>
  <si>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</si>
  <si>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</si>
  <si>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Замена промывочных вентилей диаметром:32мм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</si>
  <si>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</si>
  <si>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</si>
  <si>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</si>
  <si>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</si>
  <si>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помещения, чердачного помещения - по жалобе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</si>
  <si>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</si>
  <si>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</si>
  <si>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Промывка выпусков канализации (устранение засора)</t>
  </si>
  <si>
    <t xml:space="preserve">     Снятие крышек канализационных ревизий</t>
  </si>
  <si>
    <t xml:space="preserve">     Установка крышек канализационных ревизий</t>
  </si>
  <si>
    <t xml:space="preserve">     Заделка отверстий: в перекрытиях</t>
  </si>
  <si>
    <t>100 отверстий</t>
  </si>
  <si>
    <t xml:space="preserve">     Устройство козырька над входом в подъезд</t>
  </si>
  <si>
    <t xml:space="preserve">     Очистка  кровли от снега толщ. 10см, сбивание сосулей</t>
  </si>
  <si>
    <t xml:space="preserve">     Очистка желобов и кровли от снега, сбивание сосулей</t>
  </si>
  <si>
    <t xml:space="preserve">     Очистка канализационного стояка от наледи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</si>
  <si>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</si>
  <si>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</si>
  <si>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</si>
  <si>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Установка прожекторов и фотореле</t>
  </si>
  <si>
    <t xml:space="preserve">Исполнитель -           Директор ООО "ТРЭК", Плотников А.А. </t>
  </si>
  <si>
    <t>По плану</t>
  </si>
  <si>
    <t xml:space="preserve">           2. Всего за период с "01"января 2020 г. по "31"декабря 2020 г. выполнено работ на общую сумму 475983.80 руб. (Четыреста семьдесят пять тысяч девятьсот восемьдесят три рубля 80 копеек)</t>
  </si>
  <si>
    <t xml:space="preserve">     Опрессовка тепловых узлов</t>
  </si>
  <si>
    <t xml:space="preserve">                         ___________________________________________      ____________________________________</t>
  </si>
  <si>
    <t>Отчет по бюджету № 76/19-2021</t>
  </si>
  <si>
    <t>Период: с 01.01.2021 по 31.12.2021 года.</t>
  </si>
  <si>
    <t>31 марта 2022 г.</t>
  </si>
  <si>
    <t xml:space="preserve">     Замена сборки Д-20 без спускника</t>
  </si>
  <si>
    <t xml:space="preserve">     Приварка проушины</t>
  </si>
  <si>
    <t xml:space="preserve">     Смена внутренних трубопроводов из стальных труб д. 20 мм</t>
  </si>
  <si>
    <t xml:space="preserve">     Отключение системы отопления</t>
  </si>
  <si>
    <t xml:space="preserve">     Отогрев трубопровода Д-15-25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</si>
  <si>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</si>
  <si>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</si>
  <si>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вышка</t>
  </si>
  <si>
    <t xml:space="preserve">     Очистка  кровли от снега, сбивание сосулей с выходом на кровлю</t>
  </si>
  <si>
    <t xml:space="preserve">     Очистка воронки и колен от мусора, снега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</si>
  <si>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</si>
  <si>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Ремонт ВДГО</t>
  </si>
  <si>
    <t>360207.27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</si>
  <si>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</si>
  <si>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</si>
  <si>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</si>
  <si>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</si>
  <si>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 xml:space="preserve">     Услуги спец. Техники по благоустройству (очистка наледи, снега)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</si>
</sst>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2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3" fillId="0" borderId="1" xfId="2" applyFont="1" applyBorder="1" applyAlignment="1">
      <alignment vertical="center"/>
    </xf>
    <xf numFmtId="2" fontId="13" fillId="0" borderId="1" xfId="2" applyNumberFormat="1" applyFont="1" applyBorder="1" applyAlignment="1">
      <alignment horizontal="right" vertical="center"/>
    </xf>
    <xf numFmtId="164" fontId="13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14" fillId="0" borderId="1" xfId="2" applyFont="1" applyBorder="1" applyAlignment="1">
      <alignment vertical="top" wrapText="1"/>
    </xf>
    <xf numFmtId="164" fontId="14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15" fillId="2" borderId="8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2" fontId="15" fillId="2" borderId="9" xfId="0" applyNumberFormat="1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/>
    </xf>
    <xf numFmtId="2" fontId="16" fillId="0" borderId="3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166" fontId="16" fillId="0" borderId="3" xfId="0" applyNumberFormat="1" applyFont="1" applyFill="1" applyBorder="1" applyAlignment="1">
      <alignment horizontal="center" vertical="center"/>
    </xf>
    <xf numFmtId="165" fontId="16" fillId="0" borderId="3" xfId="0" applyNumberFormat="1" applyFont="1" applyFill="1" applyBorder="1" applyAlignment="1">
      <alignment horizontal="center" vertical="center"/>
    </xf>
    <xf numFmtId="167" fontId="16" fillId="0" borderId="3" xfId="0" applyNumberFormat="1" applyFont="1" applyFill="1" applyBorder="1" applyAlignment="1">
      <alignment horizontal="center" vertical="center"/>
    </xf>
    <xf numFmtId="168" fontId="16" fillId="0" borderId="3" xfId="0" applyNumberFormat="1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3" fillId="0" borderId="0" xfId="0" applyFont="1" applyAlignment="1"/>
    <xf numFmtId="2" fontId="3" fillId="0" borderId="0" xfId="0" applyNumberFormat="1" applyFont="1" applyAlignment="1"/>
    <xf numFmtId="2" fontId="3" fillId="0" borderId="0" xfId="0" applyNumberFormat="1" applyFont="1" applyAlignment="1">
      <alignment wrapText="1"/>
    </xf>
    <xf numFmtId="164" fontId="0" fillId="0" borderId="0" xfId="0" applyNumberFormat="1" applyAlignment="1"/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7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9" fillId="0" borderId="0" xfId="1" quotePrefix="1" applyFont="1" applyAlignment="1">
      <alignment horizontal="right" vertical="top" wrapText="1"/>
    </xf>
    <xf numFmtId="164" fontId="19" fillId="0" borderId="0" xfId="1" quotePrefix="1" applyFont="1" applyBorder="1" applyAlignment="1">
      <alignment vertical="top" wrapText="1"/>
    </xf>
    <xf numFmtId="164" fontId="19" fillId="0" borderId="0" xfId="1" quotePrefix="1" applyFont="1" applyAlignment="1">
      <alignment vertical="top" wrapText="1"/>
    </xf>
    <xf numFmtId="164" fontId="19" fillId="0" borderId="0" xfId="1" quotePrefix="1" applyFont="1" applyBorder="1" applyAlignment="1">
      <alignment horizontal="right" vertical="top" wrapText="1"/>
    </xf>
    <xf numFmtId="164" fontId="19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1" xfId="1" applyFont="1" applyBorder="1" applyAlignment="1">
      <alignment wrapText="1"/>
    </xf>
    <xf numFmtId="164" fontId="19" fillId="0" borderId="13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9" fillId="0" borderId="0" xfId="1" applyFont="1" applyBorder="1" applyAlignment="1">
      <alignment horizontal="right" vertical="top" wrapText="1"/>
    </xf>
    <xf numFmtId="164" fontId="19" fillId="0" borderId="0" xfId="1" applyFont="1" applyBorder="1" applyAlignment="1">
      <alignment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7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20" fillId="0" borderId="0" xfId="1" applyFont="1" applyAlignment="1">
      <alignment horizontal="left" vertical="top"/>
    </xf>
    <xf numFmtId="164" fontId="21" fillId="4" borderId="17" xfId="1" applyFont="1" applyFill="1" applyBorder="1" applyAlignment="1">
      <alignment horizontal="left" vertical="center"/>
    </xf>
    <xf numFmtId="164" fontId="20" fillId="0" borderId="0" xfId="1" applyFont="1" applyAlignment="1">
      <alignment horizontal="left" vertical="center"/>
    </xf>
    <xf numFmtId="164" fontId="22" fillId="0" borderId="0" xfId="1" applyFont="1"/>
    <xf numFmtId="164" fontId="20" fillId="0" borderId="0" xfId="1" applyFont="1" applyAlignment="1">
      <alignment horizontal="left"/>
    </xf>
    <xf numFmtId="164" fontId="22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8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/>
    <xf numFmtId="2" fontId="1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0" fillId="0" borderId="21" xfId="1" applyFont="1" applyBorder="1" applyAlignment="1">
      <alignment horizontal="center" vertical="top" wrapText="1"/>
    </xf>
    <xf numFmtId="164" fontId="21" fillId="0" borderId="21" xfId="1" applyFont="1" applyBorder="1" applyAlignment="1">
      <alignment horizontal="center" vertical="top"/>
    </xf>
    <xf numFmtId="164" fontId="21" fillId="5" borderId="0" xfId="1" applyFont="1" applyFill="1" applyAlignment="1">
      <alignment horizontal="left" vertical="top"/>
    </xf>
    <xf numFmtId="164" fontId="21" fillId="0" borderId="0" xfId="1" applyFont="1" applyAlignment="1">
      <alignment horizontal="left" vertical="top"/>
    </xf>
    <xf numFmtId="164" fontId="21" fillId="0" borderId="21" xfId="1" applyFont="1" applyBorder="1" applyAlignment="1">
      <alignment horizontal="center" vertical="top" wrapText="1"/>
    </xf>
    <xf numFmtId="164" fontId="25" fillId="0" borderId="0" xfId="1" applyFont="1"/>
    <xf numFmtId="0" fontId="19" fillId="0" borderId="0" xfId="1" quotePrefix="1" applyNumberFormat="1" applyFont="1" applyBorder="1" applyAlignment="1">
      <alignment horizontal="left" vertical="top" wrapText="1"/>
    </xf>
    <xf numFmtId="0" fontId="19" fillId="3" borderId="0" xfId="1" applyNumberFormat="1" applyFont="1" applyFill="1" applyBorder="1" applyAlignment="1">
      <alignment horizontal="left" vertical="top" wrapText="1"/>
    </xf>
    <xf numFmtId="0" fontId="19" fillId="0" borderId="0" xfId="1" applyNumberFormat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/>
    <xf numFmtId="0" fontId="16" fillId="0" borderId="0" xfId="0" applyFont="1" applyFill="1" applyAlignment="1">
      <alignment horizontal="left" vertical="top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top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vertical="center"/>
    </xf>
    <xf numFmtId="164" fontId="13" fillId="0" borderId="1" xfId="1" applyNumberFormat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0" fontId="19" fillId="0" borderId="0" xfId="1" applyNumberFormat="1" applyFont="1" applyFill="1" applyBorder="1" applyAlignment="1">
      <alignment horizontal="left" vertical="top" wrapText="1"/>
    </xf>
    <xf numFmtId="0" fontId="16" fillId="0" borderId="6" xfId="0" applyFont="1" applyFill="1" applyBorder="1" applyAlignment="1">
      <alignment vertical="center" wrapText="1"/>
    </xf>
    <xf numFmtId="165" fontId="16" fillId="0" borderId="22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vertical="center" wrapText="1"/>
    </xf>
    <xf numFmtId="164" fontId="15" fillId="2" borderId="9" xfId="1" applyFont="1" applyFill="1" applyBorder="1" applyAlignment="1">
      <alignment horizontal="center" vertical="center" wrapText="1"/>
    </xf>
    <xf numFmtId="164" fontId="15" fillId="2" borderId="10" xfId="1" applyFont="1" applyFill="1" applyBorder="1" applyAlignment="1">
      <alignment horizontal="center" vertical="center" wrapText="1"/>
    </xf>
    <xf numFmtId="164" fontId="16" fillId="0" borderId="3" xfId="1" applyFont="1" applyFill="1" applyBorder="1" applyAlignment="1">
      <alignment horizontal="center" vertical="center"/>
    </xf>
    <xf numFmtId="164" fontId="16" fillId="0" borderId="3" xfId="1" applyFont="1" applyFill="1" applyBorder="1" applyAlignment="1">
      <alignment horizontal="center" vertical="center" wrapText="1"/>
    </xf>
    <xf numFmtId="164" fontId="16" fillId="0" borderId="4" xfId="1" applyFont="1" applyFill="1" applyBorder="1" applyAlignment="1">
      <alignment horizontal="center" vertical="center"/>
    </xf>
    <xf numFmtId="164" fontId="17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5" fillId="0" borderId="1" xfId="0" applyFont="1" applyFill="1" applyBorder="1" applyAlignment="1">
      <alignment vertical="center" wrapText="1"/>
    </xf>
    <xf numFmtId="164" fontId="16" fillId="0" borderId="0" xfId="1" applyFont="1" applyAlignment="1">
      <alignment horizontal="left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24" xfId="0" applyFont="1" applyBorder="1" applyAlignment="1">
      <alignment horizontal="centerContinuous" vertical="center" wrapText="1"/>
    </xf>
    <xf numFmtId="0" fontId="16" fillId="0" borderId="26" xfId="0" applyFont="1" applyBorder="1" applyAlignment="1">
      <alignment horizontal="left" vertical="center"/>
    </xf>
    <xf numFmtId="0" fontId="16" fillId="0" borderId="23" xfId="0" applyFont="1" applyBorder="1" applyAlignment="1">
      <alignment horizontal="center" vertical="center" wrapText="1"/>
    </xf>
    <xf numFmtId="0" fontId="17" fillId="0" borderId="30" xfId="0" applyFont="1" applyBorder="1" applyAlignment="1">
      <alignment vertical="center" wrapText="1"/>
    </xf>
    <xf numFmtId="165" fontId="16" fillId="0" borderId="0" xfId="0" applyNumberFormat="1" applyFont="1" applyAlignment="1">
      <alignment horizontal="justify" vertical="center"/>
    </xf>
    <xf numFmtId="164" fontId="13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6" fillId="6" borderId="25" xfId="0" applyFont="1" applyFill="1" applyBorder="1" applyAlignment="1">
      <alignment horizontal="left" vertical="center" wrapText="1"/>
    </xf>
    <xf numFmtId="0" fontId="16" fillId="6" borderId="22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>
      <alignment horizontal="center" vertical="center"/>
    </xf>
    <xf numFmtId="165" fontId="16" fillId="6" borderId="10" xfId="0" applyNumberFormat="1" applyFont="1" applyFill="1" applyBorder="1" applyAlignment="1">
      <alignment horizontal="center" vertical="center"/>
    </xf>
    <xf numFmtId="165" fontId="17" fillId="6" borderId="27" xfId="0" applyNumberFormat="1" applyFont="1" applyFill="1" applyBorder="1" applyAlignment="1">
      <alignment horizontal="center" vertical="center" wrapText="1"/>
    </xf>
    <xf numFmtId="166" fontId="16" fillId="6" borderId="22" xfId="0" applyNumberFormat="1" applyFont="1" applyFill="1" applyBorder="1" applyAlignment="1">
      <alignment horizontal="center" vertical="center"/>
    </xf>
    <xf numFmtId="165" fontId="16" fillId="6" borderId="22" xfId="0" applyNumberFormat="1" applyFont="1" applyFill="1" applyBorder="1" applyAlignment="1">
      <alignment horizontal="center" vertical="center"/>
    </xf>
    <xf numFmtId="167" fontId="16" fillId="6" borderId="22" xfId="0" applyNumberFormat="1" applyFont="1" applyFill="1" applyBorder="1" applyAlignment="1">
      <alignment horizontal="center" vertical="center"/>
    </xf>
    <xf numFmtId="168" fontId="16" fillId="6" borderId="22" xfId="0" applyNumberFormat="1" applyFont="1" applyFill="1" applyBorder="1" applyAlignment="1">
      <alignment horizontal="center" vertical="center"/>
    </xf>
    <xf numFmtId="164" fontId="21" fillId="6" borderId="0" xfId="1" applyFont="1" applyFill="1" applyAlignment="1">
      <alignment horizontal="left" vertical="top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1" fillId="4" borderId="14" xfId="1" applyFont="1" applyFill="1" applyBorder="1" applyAlignment="1">
      <alignment horizontal="left" vertical="center"/>
    </xf>
    <xf numFmtId="164" fontId="21" fillId="4" borderId="15" xfId="1" applyFont="1" applyFill="1" applyBorder="1" applyAlignment="1">
      <alignment horizontal="left" vertical="center"/>
    </xf>
    <xf numFmtId="164" fontId="21" fillId="4" borderId="16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8" fillId="0" borderId="0" xfId="1" quotePrefix="1" applyFont="1" applyBorder="1" applyAlignment="1">
      <alignment horizontal="center" vertical="center" wrapText="1"/>
    </xf>
    <xf numFmtId="164" fontId="19" fillId="0" borderId="0" xfId="1" quotePrefix="1" applyFont="1" applyAlignment="1">
      <alignment horizontal="left" vertical="top" wrapText="1"/>
    </xf>
    <xf numFmtId="164" fontId="19" fillId="0" borderId="12" xfId="1" quotePrefix="1" applyFont="1" applyBorder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21" fillId="0" borderId="18" xfId="1" applyFont="1" applyBorder="1" applyAlignment="1">
      <alignment horizontal="left" vertical="top" wrapText="1"/>
    </xf>
    <xf numFmtId="164" fontId="21" fillId="0" borderId="19" xfId="1" applyFont="1" applyBorder="1" applyAlignment="1">
      <alignment horizontal="left" vertical="top" wrapText="1"/>
    </xf>
    <xf numFmtId="164" fontId="21" fillId="0" borderId="20" xfId="1" applyFont="1" applyBorder="1" applyAlignment="1">
      <alignment horizontal="left" vertical="top" wrapText="1"/>
    </xf>
    <xf numFmtId="164" fontId="20" fillId="0" borderId="18" xfId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13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49" fontId="20" fillId="0" borderId="18" xfId="1" applyNumberFormat="1" applyFont="1" applyBorder="1" applyAlignment="1">
      <alignment horizontal="left" vertical="top" wrapText="1"/>
    </xf>
    <xf numFmtId="49" fontId="20" fillId="0" borderId="19" xfId="1" applyNumberFormat="1" applyFont="1" applyBorder="1" applyAlignment="1">
      <alignment horizontal="left" vertical="top" wrapText="1"/>
    </xf>
    <xf numFmtId="49" fontId="20" fillId="0" borderId="20" xfId="1" applyNumberFormat="1" applyFont="1" applyBorder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15" fillId="6" borderId="2" xfId="0" applyFont="1" applyFill="1" applyBorder="1" applyAlignment="1">
      <alignment horizontal="left" vertical="center" wrapText="1"/>
    </xf>
    <xf numFmtId="0" fontId="15" fillId="6" borderId="6" xfId="0" applyFont="1" applyFill="1" applyBorder="1" applyAlignment="1">
      <alignment horizontal="left" vertical="center" wrapText="1"/>
    </xf>
    <xf numFmtId="0" fontId="15" fillId="6" borderId="7" xfId="0" applyFont="1" applyFill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6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2"/>
  <sheetViews>
    <sheetView view="pageBreakPreview" zoomScaleNormal="100" zoomScaleSheetLayoutView="100" workbookViewId="0">
      <selection activeCell="G65" sqref="G65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8" t="s">
        <v>131</v>
      </c>
      <c r="B1" s="178"/>
      <c r="C1" s="178"/>
      <c r="D1" s="178"/>
      <c r="E1" s="178"/>
      <c r="I1" s="3"/>
    </row>
    <row r="2" spans="1:9" ht="29.25" customHeight="1" x14ac:dyDescent="0.2">
      <c r="A2" s="177" t="s">
        <v>132</v>
      </c>
      <c r="B2" s="177"/>
      <c r="C2" s="177"/>
      <c r="D2" s="177"/>
      <c r="E2" s="177"/>
      <c r="I2" s="3"/>
    </row>
    <row r="3" spans="1:9" ht="14.25" x14ac:dyDescent="0.2">
      <c r="A3" s="19" t="s">
        <v>6</v>
      </c>
      <c r="B3" s="20"/>
      <c r="C3" s="20"/>
      <c r="D3" s="179" t="s">
        <v>7</v>
      </c>
      <c r="E3" s="179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3" t="s">
        <v>8</v>
      </c>
      <c r="B6" s="34"/>
      <c r="C6" s="34"/>
      <c r="D6" s="35"/>
      <c r="E6" s="36"/>
      <c r="F6" s="3"/>
    </row>
    <row r="7" spans="1:9" ht="15" x14ac:dyDescent="0.2">
      <c r="A7" s="37" t="s">
        <v>57</v>
      </c>
      <c r="B7" s="38" t="s">
        <v>23</v>
      </c>
      <c r="C7" s="38" t="s">
        <v>11</v>
      </c>
      <c r="D7" s="39">
        <f>E7</f>
        <v>4631.33</v>
      </c>
      <c r="E7" s="40">
        <v>4631.33</v>
      </c>
      <c r="G7" s="17"/>
    </row>
    <row r="8" spans="1:9" ht="14.25" x14ac:dyDescent="0.2">
      <c r="A8" s="33" t="s">
        <v>38</v>
      </c>
      <c r="B8" s="34"/>
      <c r="C8" s="34"/>
      <c r="D8" s="35"/>
      <c r="E8" s="36"/>
      <c r="G8" s="17"/>
    </row>
    <row r="9" spans="1:9" ht="45" x14ac:dyDescent="0.2">
      <c r="A9" s="37" t="s">
        <v>125</v>
      </c>
      <c r="B9" s="42">
        <v>4.22</v>
      </c>
      <c r="C9" s="38" t="s">
        <v>114</v>
      </c>
      <c r="D9" s="39">
        <f>E9/B9</f>
        <v>2679.194312796209</v>
      </c>
      <c r="E9" s="40">
        <v>11306.2</v>
      </c>
      <c r="G9" s="17"/>
    </row>
    <row r="10" spans="1:9" ht="15" x14ac:dyDescent="0.2">
      <c r="A10" s="37" t="s">
        <v>58</v>
      </c>
      <c r="B10" s="41">
        <v>4200</v>
      </c>
      <c r="C10" s="38" t="s">
        <v>12</v>
      </c>
      <c r="D10" s="39">
        <f>E10/B10</f>
        <v>3.9500047619047618</v>
      </c>
      <c r="E10" s="40">
        <v>16590.02</v>
      </c>
      <c r="G10" s="17"/>
    </row>
    <row r="11" spans="1:9" ht="30" x14ac:dyDescent="0.2">
      <c r="A11" s="37" t="s">
        <v>133</v>
      </c>
      <c r="B11" s="41">
        <v>3</v>
      </c>
      <c r="C11" s="38" t="s">
        <v>100</v>
      </c>
      <c r="D11" s="39">
        <f>E11/B11</f>
        <v>867.77333333333343</v>
      </c>
      <c r="E11" s="40">
        <v>2603.3200000000002</v>
      </c>
      <c r="G11" s="17"/>
    </row>
    <row r="12" spans="1:9" ht="30" x14ac:dyDescent="0.2">
      <c r="A12" s="37" t="s">
        <v>134</v>
      </c>
      <c r="B12" s="42">
        <v>0.12</v>
      </c>
      <c r="C12" s="38" t="s">
        <v>18</v>
      </c>
      <c r="D12" s="39">
        <f>E12/B12</f>
        <v>6688.666666666667</v>
      </c>
      <c r="E12" s="40">
        <v>802.64</v>
      </c>
      <c r="G12" s="17"/>
    </row>
    <row r="13" spans="1:9" ht="15" x14ac:dyDescent="0.2">
      <c r="A13" s="37" t="s">
        <v>135</v>
      </c>
      <c r="B13" s="41">
        <v>1</v>
      </c>
      <c r="C13" s="38" t="s">
        <v>13</v>
      </c>
      <c r="D13" s="39">
        <f>E13/B13</f>
        <v>1448.16</v>
      </c>
      <c r="E13" s="40">
        <v>1448.16</v>
      </c>
      <c r="G13" s="17"/>
    </row>
    <row r="14" spans="1:9" ht="14.25" x14ac:dyDescent="0.2">
      <c r="A14" s="45" t="s">
        <v>55</v>
      </c>
      <c r="B14" s="34"/>
      <c r="C14" s="34"/>
      <c r="D14" s="35"/>
      <c r="E14" s="36"/>
      <c r="G14" s="17"/>
    </row>
    <row r="15" spans="1:9" ht="30" x14ac:dyDescent="0.2">
      <c r="A15" s="37" t="s">
        <v>59</v>
      </c>
      <c r="B15" s="38" t="s">
        <v>23</v>
      </c>
      <c r="C15" s="38" t="s">
        <v>11</v>
      </c>
      <c r="D15" s="39">
        <f>E15</f>
        <v>71251.199999999997</v>
      </c>
      <c r="E15" s="40">
        <v>71251.199999999997</v>
      </c>
      <c r="G15" s="17"/>
    </row>
    <row r="16" spans="1:9" ht="14.25" x14ac:dyDescent="0.2">
      <c r="A16" s="45" t="s">
        <v>98</v>
      </c>
      <c r="B16" s="34"/>
      <c r="C16" s="34"/>
      <c r="D16" s="35"/>
      <c r="E16" s="36"/>
      <c r="G16" s="17"/>
    </row>
    <row r="17" spans="1:7" ht="15" x14ac:dyDescent="0.2">
      <c r="A17" s="37" t="s">
        <v>101</v>
      </c>
      <c r="B17" s="38" t="s">
        <v>24</v>
      </c>
      <c r="C17" s="38" t="s">
        <v>11</v>
      </c>
      <c r="D17" s="39">
        <f>E17</f>
        <v>3185.02</v>
      </c>
      <c r="E17" s="40">
        <v>3185.02</v>
      </c>
      <c r="G17" s="17"/>
    </row>
    <row r="18" spans="1:7" ht="30" x14ac:dyDescent="0.2">
      <c r="A18" s="37" t="s">
        <v>102</v>
      </c>
      <c r="B18" s="38" t="s">
        <v>103</v>
      </c>
      <c r="C18" s="38" t="s">
        <v>11</v>
      </c>
      <c r="D18" s="39">
        <f>E18</f>
        <v>2268.4699999999998</v>
      </c>
      <c r="E18" s="40">
        <v>2268.4699999999998</v>
      </c>
      <c r="G18" s="17"/>
    </row>
    <row r="19" spans="1:7" ht="15" x14ac:dyDescent="0.2">
      <c r="A19" s="37" t="s">
        <v>104</v>
      </c>
      <c r="B19" s="38" t="s">
        <v>103</v>
      </c>
      <c r="C19" s="38" t="s">
        <v>11</v>
      </c>
      <c r="D19" s="39">
        <f>E19</f>
        <v>1730.56</v>
      </c>
      <c r="E19" s="40">
        <v>1730.56</v>
      </c>
      <c r="G19" s="17"/>
    </row>
    <row r="20" spans="1:7" ht="30" x14ac:dyDescent="0.2">
      <c r="A20" s="37" t="s">
        <v>105</v>
      </c>
      <c r="B20" s="38" t="s">
        <v>24</v>
      </c>
      <c r="C20" s="38" t="s">
        <v>11</v>
      </c>
      <c r="D20" s="39">
        <f>E20</f>
        <v>8874.42</v>
      </c>
      <c r="E20" s="40">
        <v>8874.42</v>
      </c>
      <c r="G20" s="17"/>
    </row>
    <row r="21" spans="1:7" ht="14.25" x14ac:dyDescent="0.2">
      <c r="A21" s="45" t="s">
        <v>39</v>
      </c>
      <c r="B21" s="34"/>
      <c r="C21" s="34"/>
      <c r="D21" s="35"/>
      <c r="E21" s="36"/>
      <c r="G21" s="17"/>
    </row>
    <row r="22" spans="1:7" ht="30" x14ac:dyDescent="0.2">
      <c r="A22" s="37" t="s">
        <v>60</v>
      </c>
      <c r="B22" s="38" t="s">
        <v>24</v>
      </c>
      <c r="C22" s="38" t="s">
        <v>11</v>
      </c>
      <c r="D22" s="39">
        <f>E22</f>
        <v>6691.3</v>
      </c>
      <c r="E22" s="40">
        <v>6691.3</v>
      </c>
      <c r="G22" s="17"/>
    </row>
    <row r="23" spans="1:7" ht="14.25" x14ac:dyDescent="0.2">
      <c r="A23" s="33" t="s">
        <v>40</v>
      </c>
      <c r="B23" s="34"/>
      <c r="C23" s="34"/>
      <c r="D23" s="35"/>
      <c r="E23" s="36"/>
      <c r="G23" s="17"/>
    </row>
    <row r="24" spans="1:7" ht="15" x14ac:dyDescent="0.2">
      <c r="A24" s="37" t="s">
        <v>82</v>
      </c>
      <c r="B24" s="41">
        <v>1</v>
      </c>
      <c r="C24" s="38" t="s">
        <v>83</v>
      </c>
      <c r="D24" s="39">
        <f t="shared" ref="D24:D41" si="0">E24/B24</f>
        <v>64.099999999999994</v>
      </c>
      <c r="E24" s="40">
        <v>64.099999999999994</v>
      </c>
      <c r="G24" s="17"/>
    </row>
    <row r="25" spans="1:7" ht="15" x14ac:dyDescent="0.2">
      <c r="A25" s="37" t="s">
        <v>61</v>
      </c>
      <c r="B25" s="41">
        <v>1</v>
      </c>
      <c r="C25" s="38" t="s">
        <v>14</v>
      </c>
      <c r="D25" s="39">
        <f t="shared" si="0"/>
        <v>796.94</v>
      </c>
      <c r="E25" s="40">
        <v>796.94</v>
      </c>
      <c r="G25" s="17"/>
    </row>
    <row r="26" spans="1:7" ht="30" x14ac:dyDescent="0.2">
      <c r="A26" s="37" t="s">
        <v>106</v>
      </c>
      <c r="B26" s="41">
        <v>1</v>
      </c>
      <c r="C26" s="38" t="s">
        <v>107</v>
      </c>
      <c r="D26" s="39">
        <f t="shared" si="0"/>
        <v>358.94</v>
      </c>
      <c r="E26" s="40">
        <v>358.94</v>
      </c>
      <c r="G26" s="17"/>
    </row>
    <row r="27" spans="1:7" ht="15" x14ac:dyDescent="0.2">
      <c r="A27" s="37" t="s">
        <v>108</v>
      </c>
      <c r="B27" s="42">
        <v>0.09</v>
      </c>
      <c r="C27" s="38" t="s">
        <v>15</v>
      </c>
      <c r="D27" s="39">
        <f t="shared" si="0"/>
        <v>4270.8888888888887</v>
      </c>
      <c r="E27" s="40">
        <v>384.38</v>
      </c>
      <c r="G27" s="17"/>
    </row>
    <row r="28" spans="1:7" ht="30.75" customHeight="1" x14ac:dyDescent="0.2">
      <c r="A28" s="37" t="s">
        <v>62</v>
      </c>
      <c r="B28" s="42">
        <v>1.66</v>
      </c>
      <c r="C28" s="38" t="s">
        <v>16</v>
      </c>
      <c r="D28" s="39">
        <f t="shared" si="0"/>
        <v>1582.7710843373495</v>
      </c>
      <c r="E28" s="40">
        <v>2627.4</v>
      </c>
      <c r="G28" s="17"/>
    </row>
    <row r="29" spans="1:7" ht="15" x14ac:dyDescent="0.2">
      <c r="A29" s="37" t="s">
        <v>63</v>
      </c>
      <c r="B29" s="42">
        <v>0.02</v>
      </c>
      <c r="C29" s="38" t="s">
        <v>17</v>
      </c>
      <c r="D29" s="39">
        <f t="shared" si="0"/>
        <v>23728</v>
      </c>
      <c r="E29" s="40">
        <v>474.56</v>
      </c>
      <c r="G29" s="17"/>
    </row>
    <row r="30" spans="1:7" ht="30" x14ac:dyDescent="0.2">
      <c r="A30" s="37" t="s">
        <v>64</v>
      </c>
      <c r="B30" s="43">
        <v>1.6</v>
      </c>
      <c r="C30" s="38" t="s">
        <v>16</v>
      </c>
      <c r="D30" s="39">
        <f t="shared" si="0"/>
        <v>1559.09375</v>
      </c>
      <c r="E30" s="40">
        <v>2494.5500000000002</v>
      </c>
      <c r="G30" s="17"/>
    </row>
    <row r="31" spans="1:7" ht="15" x14ac:dyDescent="0.2">
      <c r="A31" s="37" t="s">
        <v>65</v>
      </c>
      <c r="B31" s="42">
        <v>0.02</v>
      </c>
      <c r="C31" s="38" t="s">
        <v>18</v>
      </c>
      <c r="D31" s="39">
        <f t="shared" si="0"/>
        <v>21561</v>
      </c>
      <c r="E31" s="40">
        <v>431.22</v>
      </c>
      <c r="G31" s="17"/>
    </row>
    <row r="32" spans="1:7" ht="30" x14ac:dyDescent="0.2">
      <c r="A32" s="37" t="s">
        <v>66</v>
      </c>
      <c r="B32" s="41">
        <v>1</v>
      </c>
      <c r="C32" s="38" t="s">
        <v>14</v>
      </c>
      <c r="D32" s="39">
        <f t="shared" si="0"/>
        <v>384.58</v>
      </c>
      <c r="E32" s="40">
        <v>384.58</v>
      </c>
      <c r="G32" s="17"/>
    </row>
    <row r="33" spans="1:7" ht="30" x14ac:dyDescent="0.2">
      <c r="A33" s="37" t="s">
        <v>67</v>
      </c>
      <c r="B33" s="41">
        <v>7</v>
      </c>
      <c r="C33" s="38" t="s">
        <v>20</v>
      </c>
      <c r="D33" s="39">
        <f t="shared" si="0"/>
        <v>164.30714285714288</v>
      </c>
      <c r="E33" s="40">
        <v>1150.1500000000001</v>
      </c>
      <c r="G33" s="17"/>
    </row>
    <row r="34" spans="1:7" ht="15" x14ac:dyDescent="0.2">
      <c r="A34" s="37" t="s">
        <v>84</v>
      </c>
      <c r="B34" s="41">
        <v>1</v>
      </c>
      <c r="C34" s="38" t="s">
        <v>83</v>
      </c>
      <c r="D34" s="39">
        <f t="shared" si="0"/>
        <v>51.55</v>
      </c>
      <c r="E34" s="40">
        <v>51.55</v>
      </c>
      <c r="G34" s="17"/>
    </row>
    <row r="35" spans="1:7" ht="15" x14ac:dyDescent="0.2">
      <c r="A35" s="37" t="s">
        <v>109</v>
      </c>
      <c r="B35" s="41">
        <v>1</v>
      </c>
      <c r="C35" s="38" t="s">
        <v>13</v>
      </c>
      <c r="D35" s="39">
        <f t="shared" si="0"/>
        <v>4784.75</v>
      </c>
      <c r="E35" s="40">
        <v>4784.75</v>
      </c>
      <c r="G35" s="17"/>
    </row>
    <row r="36" spans="1:7" ht="30" x14ac:dyDescent="0.2">
      <c r="A36" s="37" t="s">
        <v>110</v>
      </c>
      <c r="B36" s="42">
        <v>0.01</v>
      </c>
      <c r="C36" s="38" t="s">
        <v>56</v>
      </c>
      <c r="D36" s="39">
        <f t="shared" si="0"/>
        <v>5045</v>
      </c>
      <c r="E36" s="40">
        <v>50.45</v>
      </c>
      <c r="G36" s="17"/>
    </row>
    <row r="37" spans="1:7" ht="15" x14ac:dyDescent="0.2">
      <c r="A37" s="37" t="s">
        <v>85</v>
      </c>
      <c r="B37" s="41">
        <v>14074</v>
      </c>
      <c r="C37" s="38" t="s">
        <v>86</v>
      </c>
      <c r="D37" s="39">
        <f t="shared" si="0"/>
        <v>1.3102465539292312</v>
      </c>
      <c r="E37" s="40">
        <v>18440.41</v>
      </c>
      <c r="G37" s="17"/>
    </row>
    <row r="38" spans="1:7" ht="30" x14ac:dyDescent="0.2">
      <c r="A38" s="37" t="s">
        <v>126</v>
      </c>
      <c r="B38" s="41">
        <v>1</v>
      </c>
      <c r="C38" s="38" t="s">
        <v>127</v>
      </c>
      <c r="D38" s="39">
        <f t="shared" si="0"/>
        <v>208.92</v>
      </c>
      <c r="E38" s="40">
        <v>208.92</v>
      </c>
      <c r="G38" s="17"/>
    </row>
    <row r="39" spans="1:7" ht="30" x14ac:dyDescent="0.2">
      <c r="A39" s="37" t="s">
        <v>68</v>
      </c>
      <c r="B39" s="41">
        <v>1</v>
      </c>
      <c r="C39" s="38" t="s">
        <v>21</v>
      </c>
      <c r="D39" s="39">
        <f t="shared" si="0"/>
        <v>519.09</v>
      </c>
      <c r="E39" s="40">
        <v>519.09</v>
      </c>
      <c r="G39" s="17"/>
    </row>
    <row r="40" spans="1:7" ht="30" x14ac:dyDescent="0.2">
      <c r="A40" s="37" t="s">
        <v>118</v>
      </c>
      <c r="B40" s="41">
        <v>2</v>
      </c>
      <c r="C40" s="38" t="s">
        <v>119</v>
      </c>
      <c r="D40" s="39">
        <f t="shared" si="0"/>
        <v>232.83</v>
      </c>
      <c r="E40" s="40">
        <v>465.66</v>
      </c>
      <c r="G40" s="17"/>
    </row>
    <row r="41" spans="1:7" ht="15" x14ac:dyDescent="0.2">
      <c r="A41" s="37" t="s">
        <v>69</v>
      </c>
      <c r="B41" s="41">
        <v>33</v>
      </c>
      <c r="C41" s="38" t="s">
        <v>21</v>
      </c>
      <c r="D41" s="39">
        <f t="shared" si="0"/>
        <v>228.98242424242426</v>
      </c>
      <c r="E41" s="40">
        <v>7556.42</v>
      </c>
      <c r="G41" s="17"/>
    </row>
    <row r="42" spans="1:7" ht="14.25" x14ac:dyDescent="0.2">
      <c r="A42" s="33" t="s">
        <v>41</v>
      </c>
      <c r="B42" s="34"/>
      <c r="C42" s="34"/>
      <c r="D42" s="35"/>
      <c r="E42" s="36"/>
      <c r="G42" s="17"/>
    </row>
    <row r="43" spans="1:7" ht="30" customHeight="1" x14ac:dyDescent="0.2">
      <c r="A43" s="37" t="s">
        <v>128</v>
      </c>
      <c r="B43" s="43">
        <v>0.1</v>
      </c>
      <c r="C43" s="38" t="s">
        <v>120</v>
      </c>
      <c r="D43" s="39">
        <f t="shared" ref="D43:D50" si="1">E43/B43</f>
        <v>1784</v>
      </c>
      <c r="E43" s="40">
        <v>178.4</v>
      </c>
      <c r="G43" s="17"/>
    </row>
    <row r="44" spans="1:7" ht="30" x14ac:dyDescent="0.2">
      <c r="A44" s="37" t="s">
        <v>121</v>
      </c>
      <c r="B44" s="41">
        <v>1</v>
      </c>
      <c r="C44" s="38" t="s">
        <v>122</v>
      </c>
      <c r="D44" s="39">
        <f t="shared" si="1"/>
        <v>308.88</v>
      </c>
      <c r="E44" s="40">
        <v>308.88</v>
      </c>
      <c r="G44" s="17"/>
    </row>
    <row r="45" spans="1:7" ht="30" x14ac:dyDescent="0.2">
      <c r="A45" s="37" t="s">
        <v>70</v>
      </c>
      <c r="B45" s="44">
        <v>1.6919999999999999</v>
      </c>
      <c r="C45" s="38" t="s">
        <v>16</v>
      </c>
      <c r="D45" s="39">
        <f t="shared" si="1"/>
        <v>1705.401891252955</v>
      </c>
      <c r="E45" s="40">
        <v>2885.54</v>
      </c>
      <c r="G45" s="17"/>
    </row>
    <row r="46" spans="1:7" ht="30" x14ac:dyDescent="0.2">
      <c r="A46" s="37" t="s">
        <v>87</v>
      </c>
      <c r="B46" s="41">
        <v>70</v>
      </c>
      <c r="C46" s="38" t="s">
        <v>88</v>
      </c>
      <c r="D46" s="39">
        <f t="shared" si="1"/>
        <v>41.484285714285718</v>
      </c>
      <c r="E46" s="40">
        <v>2903.9</v>
      </c>
      <c r="G46" s="17"/>
    </row>
    <row r="47" spans="1:7" ht="15" x14ac:dyDescent="0.2">
      <c r="A47" s="37" t="s">
        <v>111</v>
      </c>
      <c r="B47" s="41">
        <v>30</v>
      </c>
      <c r="C47" s="38" t="s">
        <v>71</v>
      </c>
      <c r="D47" s="39">
        <f t="shared" si="1"/>
        <v>47.076666666666668</v>
      </c>
      <c r="E47" s="40">
        <v>1412.3</v>
      </c>
      <c r="G47" s="17"/>
    </row>
    <row r="48" spans="1:7" ht="15" x14ac:dyDescent="0.2">
      <c r="A48" s="37" t="s">
        <v>136</v>
      </c>
      <c r="B48" s="42">
        <v>0.02</v>
      </c>
      <c r="C48" s="38" t="s">
        <v>56</v>
      </c>
      <c r="D48" s="39">
        <f t="shared" si="1"/>
        <v>30695.499999999996</v>
      </c>
      <c r="E48" s="40">
        <v>613.91</v>
      </c>
      <c r="G48" s="17"/>
    </row>
    <row r="49" spans="1:7" ht="15" x14ac:dyDescent="0.2">
      <c r="A49" s="37" t="s">
        <v>112</v>
      </c>
      <c r="B49" s="44">
        <v>1.4E-2</v>
      </c>
      <c r="C49" s="38" t="s">
        <v>19</v>
      </c>
      <c r="D49" s="39">
        <f t="shared" si="1"/>
        <v>11791.428571428572</v>
      </c>
      <c r="E49" s="40">
        <v>165.08</v>
      </c>
      <c r="G49" s="17"/>
    </row>
    <row r="50" spans="1:7" ht="30" x14ac:dyDescent="0.2">
      <c r="A50" s="37" t="s">
        <v>123</v>
      </c>
      <c r="B50" s="42">
        <v>0.02</v>
      </c>
      <c r="C50" s="38" t="s">
        <v>18</v>
      </c>
      <c r="D50" s="39">
        <f t="shared" si="1"/>
        <v>39729.5</v>
      </c>
      <c r="E50" s="40">
        <v>794.59</v>
      </c>
      <c r="G50" s="17"/>
    </row>
    <row r="51" spans="1:7" ht="14.25" x14ac:dyDescent="0.2">
      <c r="A51" s="33" t="s">
        <v>81</v>
      </c>
      <c r="B51" s="34"/>
      <c r="C51" s="34"/>
      <c r="D51" s="35"/>
      <c r="E51" s="36"/>
      <c r="G51" s="17"/>
    </row>
    <row r="52" spans="1:7" ht="15" x14ac:dyDescent="0.2">
      <c r="A52" s="37" t="s">
        <v>89</v>
      </c>
      <c r="B52" s="38" t="s">
        <v>92</v>
      </c>
      <c r="C52" s="38" t="s">
        <v>11</v>
      </c>
      <c r="D52" s="39">
        <f>E52/12</f>
        <v>1800</v>
      </c>
      <c r="E52" s="40">
        <v>21600</v>
      </c>
      <c r="G52" s="17"/>
    </row>
    <row r="53" spans="1:7" ht="14.25" x14ac:dyDescent="0.2">
      <c r="A53" s="33" t="s">
        <v>42</v>
      </c>
      <c r="B53" s="34"/>
      <c r="C53" s="34"/>
      <c r="D53" s="35"/>
      <c r="E53" s="36"/>
      <c r="G53" s="17"/>
    </row>
    <row r="54" spans="1:7" ht="30" x14ac:dyDescent="0.2">
      <c r="A54" s="37" t="s">
        <v>137</v>
      </c>
      <c r="B54" s="42">
        <v>0.01</v>
      </c>
      <c r="C54" s="38" t="s">
        <v>18</v>
      </c>
      <c r="D54" s="39">
        <f>E54/B54</f>
        <v>33133</v>
      </c>
      <c r="E54" s="40">
        <v>331.33</v>
      </c>
      <c r="G54" s="17"/>
    </row>
    <row r="55" spans="1:7" ht="30" x14ac:dyDescent="0.2">
      <c r="A55" s="37" t="s">
        <v>138</v>
      </c>
      <c r="B55" s="42">
        <v>0.01</v>
      </c>
      <c r="C55" s="38" t="s">
        <v>18</v>
      </c>
      <c r="D55" s="39">
        <f>E55/B55</f>
        <v>66049</v>
      </c>
      <c r="E55" s="40">
        <v>660.49</v>
      </c>
      <c r="G55" s="17"/>
    </row>
    <row r="56" spans="1:7" ht="30" x14ac:dyDescent="0.2">
      <c r="A56" s="37" t="s">
        <v>113</v>
      </c>
      <c r="B56" s="44">
        <v>0.183</v>
      </c>
      <c r="C56" s="38" t="s">
        <v>114</v>
      </c>
      <c r="D56" s="39">
        <f>E56/B56</f>
        <v>18464.644808743171</v>
      </c>
      <c r="E56" s="40">
        <v>3379.03</v>
      </c>
      <c r="G56" s="17"/>
    </row>
    <row r="57" spans="1:7" ht="14.25" x14ac:dyDescent="0.2">
      <c r="A57" s="45" t="s">
        <v>43</v>
      </c>
      <c r="B57" s="34"/>
      <c r="C57" s="34"/>
      <c r="D57" s="35"/>
      <c r="E57" s="36"/>
      <c r="G57" s="17"/>
    </row>
    <row r="58" spans="1:7" ht="45" x14ac:dyDescent="0.2">
      <c r="A58" s="37" t="s">
        <v>139</v>
      </c>
      <c r="B58" s="44">
        <v>2.5999999999999999E-2</v>
      </c>
      <c r="C58" s="38" t="s">
        <v>15</v>
      </c>
      <c r="D58" s="39">
        <f t="shared" ref="D58:D64" si="2">E58/B58</f>
        <v>3523.0769230769229</v>
      </c>
      <c r="E58" s="40">
        <v>91.6</v>
      </c>
      <c r="G58" s="17"/>
    </row>
    <row r="59" spans="1:7" ht="15" x14ac:dyDescent="0.2">
      <c r="A59" s="37" t="s">
        <v>115</v>
      </c>
      <c r="B59" s="44">
        <v>1.4E-2</v>
      </c>
      <c r="C59" s="38" t="s">
        <v>19</v>
      </c>
      <c r="D59" s="39">
        <f t="shared" si="2"/>
        <v>15780.714285714286</v>
      </c>
      <c r="E59" s="40">
        <v>220.93</v>
      </c>
      <c r="G59" s="17"/>
    </row>
    <row r="60" spans="1:7" s="16" customFormat="1" ht="15" x14ac:dyDescent="0.2">
      <c r="A60" s="46" t="s">
        <v>72</v>
      </c>
      <c r="B60" s="42">
        <v>0.48</v>
      </c>
      <c r="C60" s="38" t="s">
        <v>18</v>
      </c>
      <c r="D60" s="39">
        <f t="shared" si="2"/>
        <v>4725.6875</v>
      </c>
      <c r="E60" s="40">
        <v>2268.33</v>
      </c>
      <c r="G60" s="49"/>
    </row>
    <row r="61" spans="1:7" s="47" customFormat="1" ht="15" x14ac:dyDescent="0.2">
      <c r="A61" s="37" t="s">
        <v>140</v>
      </c>
      <c r="B61" s="42">
        <v>0.04</v>
      </c>
      <c r="C61" s="38" t="s">
        <v>141</v>
      </c>
      <c r="D61" s="39">
        <f t="shared" si="2"/>
        <v>16959.25</v>
      </c>
      <c r="E61" s="40">
        <v>678.37</v>
      </c>
      <c r="G61" s="48"/>
    </row>
    <row r="62" spans="1:7" s="47" customFormat="1" ht="30" x14ac:dyDescent="0.2">
      <c r="A62" s="37" t="s">
        <v>73</v>
      </c>
      <c r="B62" s="42">
        <v>0.04</v>
      </c>
      <c r="C62" s="38" t="s">
        <v>18</v>
      </c>
      <c r="D62" s="39">
        <f t="shared" si="2"/>
        <v>58693.499999999993</v>
      </c>
      <c r="E62" s="40">
        <v>2347.7399999999998</v>
      </c>
      <c r="G62" s="48"/>
    </row>
    <row r="63" spans="1:7" ht="30" x14ac:dyDescent="0.2">
      <c r="A63" s="37" t="s">
        <v>90</v>
      </c>
      <c r="B63" s="44">
        <v>8.7999999999999995E-2</v>
      </c>
      <c r="C63" s="38" t="s">
        <v>15</v>
      </c>
      <c r="D63" s="39">
        <f t="shared" si="2"/>
        <v>47224.318181818184</v>
      </c>
      <c r="E63" s="40">
        <v>4155.74</v>
      </c>
    </row>
    <row r="64" spans="1:7" ht="15" x14ac:dyDescent="0.2">
      <c r="A64" s="37" t="s">
        <v>142</v>
      </c>
      <c r="B64" s="42">
        <v>0.06</v>
      </c>
      <c r="C64" s="38" t="s">
        <v>18</v>
      </c>
      <c r="D64" s="39">
        <f t="shared" si="2"/>
        <v>35370</v>
      </c>
      <c r="E64" s="40">
        <v>2122.1999999999998</v>
      </c>
    </row>
    <row r="65" spans="1:5" ht="14.25" x14ac:dyDescent="0.2">
      <c r="A65" s="33" t="s">
        <v>44</v>
      </c>
      <c r="B65" s="34"/>
      <c r="C65" s="34"/>
      <c r="D65" s="35"/>
      <c r="E65" s="36"/>
    </row>
    <row r="66" spans="1:5" ht="15" x14ac:dyDescent="0.2">
      <c r="A66" s="46" t="s">
        <v>74</v>
      </c>
      <c r="B66" s="38" t="s">
        <v>24</v>
      </c>
      <c r="C66" s="38" t="s">
        <v>11</v>
      </c>
      <c r="D66" s="39">
        <f>E66</f>
        <v>2600</v>
      </c>
      <c r="E66" s="40">
        <v>2600</v>
      </c>
    </row>
    <row r="67" spans="1:5" ht="15" x14ac:dyDescent="0.2">
      <c r="A67" s="37" t="s">
        <v>75</v>
      </c>
      <c r="B67" s="38" t="s">
        <v>24</v>
      </c>
      <c r="C67" s="38" t="s">
        <v>11</v>
      </c>
      <c r="D67" s="39">
        <f>E67</f>
        <v>11686.68</v>
      </c>
      <c r="E67" s="40">
        <v>11686.68</v>
      </c>
    </row>
    <row r="68" spans="1:5" ht="14.25" x14ac:dyDescent="0.2">
      <c r="A68" s="33" t="s">
        <v>99</v>
      </c>
      <c r="B68" s="34"/>
      <c r="C68" s="34"/>
      <c r="D68" s="35"/>
      <c r="E68" s="36"/>
    </row>
    <row r="69" spans="1:5" ht="15" x14ac:dyDescent="0.2">
      <c r="A69" s="37" t="s">
        <v>116</v>
      </c>
      <c r="B69" s="38" t="s">
        <v>91</v>
      </c>
      <c r="C69" s="38" t="s">
        <v>12</v>
      </c>
      <c r="D69" s="39">
        <f>E69</f>
        <v>61986.48</v>
      </c>
      <c r="E69" s="40">
        <v>61986.48</v>
      </c>
    </row>
    <row r="70" spans="1:5" ht="14.25" x14ac:dyDescent="0.2">
      <c r="A70" s="33" t="s">
        <v>9</v>
      </c>
      <c r="B70" s="34"/>
      <c r="C70" s="34"/>
      <c r="D70" s="35"/>
      <c r="E70" s="36"/>
    </row>
    <row r="71" spans="1:5" ht="15" x14ac:dyDescent="0.2">
      <c r="A71" s="37" t="s">
        <v>76</v>
      </c>
      <c r="B71" s="38" t="s">
        <v>91</v>
      </c>
      <c r="C71" s="38" t="s">
        <v>12</v>
      </c>
      <c r="D71" s="39">
        <f>E71</f>
        <v>125045.86</v>
      </c>
      <c r="E71" s="40">
        <v>125045.86</v>
      </c>
    </row>
    <row r="72" spans="1:5" ht="14.25" x14ac:dyDescent="0.2">
      <c r="A72" s="33" t="s">
        <v>117</v>
      </c>
      <c r="B72" s="34"/>
      <c r="C72" s="34"/>
      <c r="D72" s="35"/>
      <c r="E72" s="36"/>
    </row>
    <row r="73" spans="1:5" ht="15" x14ac:dyDescent="0.2">
      <c r="A73" s="37" t="s">
        <v>124</v>
      </c>
      <c r="B73" s="43">
        <v>1373.4</v>
      </c>
      <c r="C73" s="38" t="s">
        <v>12</v>
      </c>
      <c r="D73" s="39">
        <f>E73/B73</f>
        <v>7.0500072811999406</v>
      </c>
      <c r="E73" s="40">
        <v>9682.48</v>
      </c>
    </row>
    <row r="74" spans="1:5" ht="14.25" x14ac:dyDescent="0.2">
      <c r="A74" s="33" t="s">
        <v>10</v>
      </c>
      <c r="B74" s="34"/>
      <c r="C74" s="34"/>
      <c r="D74" s="35"/>
      <c r="E74" s="36"/>
    </row>
    <row r="75" spans="1:5" ht="15" x14ac:dyDescent="0.2">
      <c r="A75" s="37" t="s">
        <v>77</v>
      </c>
      <c r="B75" s="38" t="s">
        <v>23</v>
      </c>
      <c r="C75" s="38" t="s">
        <v>11</v>
      </c>
      <c r="D75" s="39">
        <f>E75</f>
        <v>48083.61</v>
      </c>
      <c r="E75" s="40">
        <v>48083.61</v>
      </c>
    </row>
    <row r="76" spans="1:5" ht="14.25" x14ac:dyDescent="0.2">
      <c r="A76" s="22" t="s">
        <v>25</v>
      </c>
      <c r="B76" s="23"/>
      <c r="C76" s="22"/>
      <c r="D76" s="23"/>
      <c r="E76" s="24">
        <f>SUM(E7:E75)</f>
        <v>478830.17999999988</v>
      </c>
    </row>
    <row r="78" spans="1:5" ht="15" x14ac:dyDescent="0.2">
      <c r="A78" s="184" t="s">
        <v>31</v>
      </c>
      <c r="B78" s="184"/>
      <c r="C78" s="184"/>
      <c r="D78" s="184"/>
      <c r="E78" s="184"/>
    </row>
    <row r="79" spans="1:5" ht="15" x14ac:dyDescent="0.2">
      <c r="A79" s="184" t="s">
        <v>143</v>
      </c>
      <c r="B79" s="184"/>
      <c r="C79" s="184"/>
      <c r="D79" s="184"/>
      <c r="E79" s="184"/>
    </row>
    <row r="80" spans="1:5" ht="15" x14ac:dyDescent="0.2">
      <c r="A80" s="184" t="s">
        <v>32</v>
      </c>
      <c r="B80" s="184"/>
      <c r="C80" s="184"/>
      <c r="D80" s="184"/>
      <c r="E80" s="184"/>
    </row>
    <row r="81" spans="1:5" ht="15" x14ac:dyDescent="0.2">
      <c r="A81" s="184" t="s">
        <v>33</v>
      </c>
      <c r="B81" s="184"/>
      <c r="C81" s="184"/>
      <c r="D81" s="184"/>
      <c r="E81" s="184"/>
    </row>
    <row r="82" spans="1:5" ht="15" customHeight="1" x14ac:dyDescent="0.2">
      <c r="A82" s="182" t="s">
        <v>78</v>
      </c>
      <c r="B82" s="182"/>
      <c r="C82" s="182"/>
      <c r="D82" s="182"/>
      <c r="E82" s="182"/>
    </row>
    <row r="83" spans="1:5" ht="15" x14ac:dyDescent="0.2">
      <c r="A83" s="182" t="s">
        <v>79</v>
      </c>
      <c r="B83" s="182"/>
      <c r="C83" s="182"/>
      <c r="D83" s="182"/>
      <c r="E83" s="182"/>
    </row>
    <row r="84" spans="1:5" ht="15" x14ac:dyDescent="0.2">
      <c r="A84" s="32"/>
      <c r="B84" s="32"/>
      <c r="C84" s="32"/>
      <c r="D84" s="32"/>
      <c r="E84" s="32"/>
    </row>
    <row r="85" spans="1:5" ht="15" x14ac:dyDescent="0.25">
      <c r="A85" s="5" t="s">
        <v>26</v>
      </c>
      <c r="B85" s="2"/>
      <c r="C85" s="2"/>
      <c r="D85" s="2"/>
      <c r="E85" s="2"/>
    </row>
    <row r="86" spans="1:5" ht="15" x14ac:dyDescent="0.25">
      <c r="A86" s="5"/>
      <c r="B86" s="2"/>
      <c r="C86" s="2"/>
      <c r="D86" s="2"/>
      <c r="E86" s="2"/>
    </row>
    <row r="87" spans="1:5" ht="15" x14ac:dyDescent="0.2">
      <c r="A87" s="183" t="s">
        <v>51</v>
      </c>
      <c r="B87" s="183"/>
      <c r="C87" s="181" t="s">
        <v>30</v>
      </c>
      <c r="D87" s="181"/>
      <c r="E87" s="4"/>
    </row>
    <row r="88" spans="1:5" ht="15" x14ac:dyDescent="0.25">
      <c r="A88" s="181" t="s">
        <v>52</v>
      </c>
      <c r="B88" s="181"/>
      <c r="C88" s="180" t="s">
        <v>27</v>
      </c>
      <c r="D88" s="180"/>
      <c r="E88" s="2"/>
    </row>
    <row r="89" spans="1:5" ht="15" x14ac:dyDescent="0.25">
      <c r="A89" s="5"/>
      <c r="B89" s="2"/>
      <c r="C89" s="2"/>
      <c r="D89" s="2"/>
      <c r="E89" s="2"/>
    </row>
    <row r="90" spans="1:5" ht="15" x14ac:dyDescent="0.25">
      <c r="A90" s="183" t="s">
        <v>29</v>
      </c>
      <c r="B90" s="183"/>
      <c r="C90" s="181" t="s">
        <v>30</v>
      </c>
      <c r="D90" s="181"/>
      <c r="E90" s="2"/>
    </row>
    <row r="91" spans="1:5" ht="15" x14ac:dyDescent="0.25">
      <c r="A91" s="12" t="s">
        <v>28</v>
      </c>
      <c r="B91" s="4"/>
      <c r="C91" s="180" t="s">
        <v>27</v>
      </c>
      <c r="D91" s="180"/>
      <c r="E91" s="2"/>
    </row>
    <row r="92" spans="1:5" ht="15" x14ac:dyDescent="0.25">
      <c r="A92" s="2"/>
      <c r="B92" s="2"/>
      <c r="C92" s="2"/>
      <c r="D92" s="2"/>
      <c r="E92" s="2"/>
    </row>
  </sheetData>
  <mergeCells count="16">
    <mergeCell ref="A2:E2"/>
    <mergeCell ref="A1:E1"/>
    <mergeCell ref="D3:E3"/>
    <mergeCell ref="C91:D91"/>
    <mergeCell ref="C88:D88"/>
    <mergeCell ref="C87:D87"/>
    <mergeCell ref="C90:D90"/>
    <mergeCell ref="A83:E83"/>
    <mergeCell ref="A88:B88"/>
    <mergeCell ref="A87:B87"/>
    <mergeCell ref="A90:B90"/>
    <mergeCell ref="A81:E81"/>
    <mergeCell ref="A82:E82"/>
    <mergeCell ref="A78:E78"/>
    <mergeCell ref="A79:E79"/>
    <mergeCell ref="A80:E80"/>
  </mergeCells>
  <printOptions horizontalCentered="1"/>
  <pageMargins left="0.82677165354330717" right="0.43307086614173229" top="0.19685039370078741" bottom="0.39370078740157483" header="0.31496062992125984" footer="0.31496062992125984"/>
  <pageSetup paperSize="9" scale="84" fitToHeight="0" orientation="portrait" r:id="rId1"/>
  <rowBreaks count="2" manualBreakCount="2">
    <brk id="40" max="4" man="1"/>
    <brk id="91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view="pageBreakPreview" zoomScale="90" zoomScaleNormal="100" zoomScaleSheetLayoutView="90" workbookViewId="0">
      <selection activeCell="B31" sqref="B31:D31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185" t="s">
        <v>129</v>
      </c>
      <c r="B1" s="185"/>
      <c r="C1" s="185"/>
      <c r="D1" s="185"/>
    </row>
    <row r="2" spans="1:4" x14ac:dyDescent="0.25">
      <c r="A2" s="6"/>
      <c r="B2" s="6"/>
      <c r="C2" s="6"/>
      <c r="D2" s="6"/>
    </row>
    <row r="3" spans="1:4" x14ac:dyDescent="0.25">
      <c r="A3" s="7" t="s">
        <v>50</v>
      </c>
      <c r="B3" s="8"/>
      <c r="C3" s="189"/>
      <c r="D3" s="189"/>
    </row>
    <row r="4" spans="1:4" x14ac:dyDescent="0.25">
      <c r="A4" s="7"/>
      <c r="B4" s="8"/>
      <c r="C4" s="11"/>
      <c r="D4" s="11"/>
    </row>
    <row r="5" spans="1:4" x14ac:dyDescent="0.25">
      <c r="A5" s="25" t="s">
        <v>34</v>
      </c>
      <c r="B5" s="25" t="s">
        <v>35</v>
      </c>
      <c r="C5" s="26" t="s">
        <v>36</v>
      </c>
      <c r="D5" s="26" t="s">
        <v>37</v>
      </c>
    </row>
    <row r="6" spans="1:4" x14ac:dyDescent="0.25">
      <c r="A6" s="30" t="s">
        <v>54</v>
      </c>
      <c r="B6" s="29"/>
      <c r="C6" s="31"/>
      <c r="D6" s="31">
        <v>67517.919999999998</v>
      </c>
    </row>
    <row r="7" spans="1:4" x14ac:dyDescent="0.25">
      <c r="A7" s="18" t="s">
        <v>49</v>
      </c>
      <c r="B7" s="27" t="s">
        <v>22</v>
      </c>
      <c r="C7" s="27">
        <v>359106</v>
      </c>
      <c r="D7" s="27">
        <v>347345.73</v>
      </c>
    </row>
    <row r="8" spans="1:4" x14ac:dyDescent="0.25">
      <c r="A8" s="18" t="s">
        <v>93</v>
      </c>
      <c r="B8" s="27" t="s">
        <v>22</v>
      </c>
      <c r="C8" s="27">
        <v>2500</v>
      </c>
      <c r="D8" s="27">
        <v>3768.32</v>
      </c>
    </row>
    <row r="9" spans="1:4" x14ac:dyDescent="0.25">
      <c r="A9" s="18" t="s">
        <v>53</v>
      </c>
      <c r="B9" s="27" t="s">
        <v>22</v>
      </c>
      <c r="C9" s="27">
        <v>71251.199999999997</v>
      </c>
      <c r="D9" s="27">
        <v>73529.929999999993</v>
      </c>
    </row>
    <row r="10" spans="1:4" x14ac:dyDescent="0.25">
      <c r="A10" s="18" t="s">
        <v>94</v>
      </c>
      <c r="B10" s="27" t="s">
        <v>22</v>
      </c>
      <c r="C10" s="27">
        <v>6581.2</v>
      </c>
      <c r="D10" s="27">
        <v>3068.5</v>
      </c>
    </row>
    <row r="11" spans="1:4" x14ac:dyDescent="0.25">
      <c r="A11" s="18" t="s">
        <v>80</v>
      </c>
      <c r="B11" s="27" t="s">
        <v>22</v>
      </c>
      <c r="C11" s="27">
        <v>4987.5600000000004</v>
      </c>
      <c r="D11" s="27">
        <v>4902.07</v>
      </c>
    </row>
    <row r="12" spans="1:4" x14ac:dyDescent="0.25">
      <c r="A12" s="18" t="s">
        <v>81</v>
      </c>
      <c r="B12" s="27" t="s">
        <v>22</v>
      </c>
      <c r="C12" s="27">
        <v>21731.64</v>
      </c>
      <c r="D12" s="27">
        <v>24088.76</v>
      </c>
    </row>
    <row r="13" spans="1:4" x14ac:dyDescent="0.25">
      <c r="A13" s="18" t="s">
        <v>95</v>
      </c>
      <c r="B13" s="27" t="s">
        <v>22</v>
      </c>
      <c r="C13" s="27">
        <v>2268.4699999999998</v>
      </c>
      <c r="D13" s="27" t="s">
        <v>22</v>
      </c>
    </row>
    <row r="14" spans="1:4" x14ac:dyDescent="0.25">
      <c r="A14" s="18" t="s">
        <v>96</v>
      </c>
      <c r="B14" s="27" t="s">
        <v>22</v>
      </c>
      <c r="C14" s="27">
        <v>1730.56</v>
      </c>
      <c r="D14" s="27">
        <v>2019.94</v>
      </c>
    </row>
    <row r="15" spans="1:4" x14ac:dyDescent="0.25">
      <c r="A15" s="18" t="s">
        <v>97</v>
      </c>
      <c r="B15" s="27" t="s">
        <v>22</v>
      </c>
      <c r="C15" s="27">
        <v>10679.52</v>
      </c>
      <c r="D15" s="27">
        <v>3030.4</v>
      </c>
    </row>
    <row r="16" spans="1:4" x14ac:dyDescent="0.25">
      <c r="A16" s="18" t="s">
        <v>8</v>
      </c>
      <c r="B16" s="27">
        <f>Акт!E7</f>
        <v>4631.33</v>
      </c>
      <c r="C16" s="27" t="s">
        <v>22</v>
      </c>
      <c r="D16" s="27" t="s">
        <v>22</v>
      </c>
    </row>
    <row r="17" spans="1:5" x14ac:dyDescent="0.25">
      <c r="A17" s="18" t="s">
        <v>38</v>
      </c>
      <c r="B17" s="27">
        <f>SUM(Акт!E9:E13)</f>
        <v>32750.34</v>
      </c>
      <c r="C17" s="27" t="s">
        <v>22</v>
      </c>
      <c r="D17" s="27" t="s">
        <v>22</v>
      </c>
    </row>
    <row r="18" spans="1:5" x14ac:dyDescent="0.25">
      <c r="A18" s="18" t="s">
        <v>55</v>
      </c>
      <c r="B18" s="27">
        <f>Акт!E15</f>
        <v>71251.199999999997</v>
      </c>
      <c r="C18" s="27" t="s">
        <v>22</v>
      </c>
      <c r="D18" s="27" t="s">
        <v>22</v>
      </c>
    </row>
    <row r="19" spans="1:5" ht="25.5" x14ac:dyDescent="0.25">
      <c r="A19" s="18" t="s">
        <v>98</v>
      </c>
      <c r="B19" s="27">
        <f>SUM(Акт!E17:E20)</f>
        <v>16058.47</v>
      </c>
      <c r="C19" s="27" t="s">
        <v>22</v>
      </c>
      <c r="D19" s="27" t="s">
        <v>22</v>
      </c>
    </row>
    <row r="20" spans="1:5" ht="25.5" x14ac:dyDescent="0.25">
      <c r="A20" s="18" t="s">
        <v>39</v>
      </c>
      <c r="B20" s="27">
        <f>Акт!E22</f>
        <v>6691.3</v>
      </c>
      <c r="C20" s="27" t="s">
        <v>22</v>
      </c>
      <c r="D20" s="27" t="s">
        <v>22</v>
      </c>
    </row>
    <row r="21" spans="1:5" x14ac:dyDescent="0.25">
      <c r="A21" s="18" t="s">
        <v>40</v>
      </c>
      <c r="B21" s="27">
        <f>SUM(Акт!E24:E41)</f>
        <v>41244.07</v>
      </c>
      <c r="C21" s="27" t="s">
        <v>22</v>
      </c>
      <c r="D21" s="27" t="s">
        <v>22</v>
      </c>
    </row>
    <row r="22" spans="1:5" x14ac:dyDescent="0.25">
      <c r="A22" s="18" t="s">
        <v>41</v>
      </c>
      <c r="B22" s="27">
        <f>SUM(Акт!E43:E50)</f>
        <v>9262.6</v>
      </c>
      <c r="C22" s="27" t="s">
        <v>22</v>
      </c>
      <c r="D22" s="27" t="s">
        <v>22</v>
      </c>
    </row>
    <row r="23" spans="1:5" x14ac:dyDescent="0.25">
      <c r="A23" s="18" t="s">
        <v>81</v>
      </c>
      <c r="B23" s="27">
        <f>Акт!E52</f>
        <v>21600</v>
      </c>
      <c r="C23" s="27" t="s">
        <v>22</v>
      </c>
      <c r="D23" s="27" t="s">
        <v>22</v>
      </c>
    </row>
    <row r="24" spans="1:5" x14ac:dyDescent="0.25">
      <c r="A24" s="18" t="s">
        <v>42</v>
      </c>
      <c r="B24" s="27">
        <f>SUM(Акт!E54:E56)</f>
        <v>4370.8500000000004</v>
      </c>
      <c r="C24" s="27" t="s">
        <v>22</v>
      </c>
      <c r="D24" s="27" t="s">
        <v>22</v>
      </c>
    </row>
    <row r="25" spans="1:5" x14ac:dyDescent="0.25">
      <c r="A25" s="18" t="s">
        <v>43</v>
      </c>
      <c r="B25" s="27">
        <f>SUM(Акт!E58:E64)</f>
        <v>11884.91</v>
      </c>
      <c r="C25" s="27" t="s">
        <v>22</v>
      </c>
      <c r="D25" s="27" t="s">
        <v>22</v>
      </c>
    </row>
    <row r="26" spans="1:5" x14ac:dyDescent="0.25">
      <c r="A26" s="18" t="s">
        <v>44</v>
      </c>
      <c r="B26" s="27">
        <f>SUM(Акт!E66:E67)</f>
        <v>14286.68</v>
      </c>
      <c r="C26" s="27" t="s">
        <v>22</v>
      </c>
      <c r="D26" s="27" t="s">
        <v>22</v>
      </c>
    </row>
    <row r="27" spans="1:5" x14ac:dyDescent="0.25">
      <c r="A27" s="18" t="s">
        <v>99</v>
      </c>
      <c r="B27" s="27">
        <f>Акт!E69</f>
        <v>61986.48</v>
      </c>
      <c r="C27" s="27" t="s">
        <v>22</v>
      </c>
      <c r="D27" s="27" t="s">
        <v>22</v>
      </c>
    </row>
    <row r="28" spans="1:5" x14ac:dyDescent="0.25">
      <c r="A28" s="18" t="s">
        <v>9</v>
      </c>
      <c r="B28" s="27">
        <f>Акт!E71</f>
        <v>125045.86</v>
      </c>
      <c r="C28" s="27" t="s">
        <v>22</v>
      </c>
      <c r="D28" s="27" t="s">
        <v>22</v>
      </c>
    </row>
    <row r="29" spans="1:5" x14ac:dyDescent="0.25">
      <c r="A29" s="18" t="s">
        <v>117</v>
      </c>
      <c r="B29" s="27">
        <f>Акт!E73</f>
        <v>9682.48</v>
      </c>
      <c r="C29" s="27" t="s">
        <v>22</v>
      </c>
      <c r="D29" s="27" t="s">
        <v>22</v>
      </c>
    </row>
    <row r="30" spans="1:5" x14ac:dyDescent="0.25">
      <c r="A30" s="18" t="s">
        <v>10</v>
      </c>
      <c r="B30" s="27">
        <f>Акт!E75</f>
        <v>48083.61</v>
      </c>
      <c r="C30" s="27" t="s">
        <v>22</v>
      </c>
      <c r="D30" s="27" t="s">
        <v>22</v>
      </c>
    </row>
    <row r="31" spans="1:5" x14ac:dyDescent="0.25">
      <c r="A31" s="28" t="s">
        <v>25</v>
      </c>
      <c r="B31" s="29">
        <f t="shared" ref="B31:C31" si="0">SUM(B7:B30)</f>
        <v>478830.17999999993</v>
      </c>
      <c r="C31" s="29">
        <f t="shared" si="0"/>
        <v>480836.15</v>
      </c>
      <c r="D31" s="29">
        <f>SUM(D7:D30)</f>
        <v>461753.65</v>
      </c>
    </row>
    <row r="32" spans="1:5" s="10" customFormat="1" ht="24.75" customHeight="1" x14ac:dyDescent="0.25">
      <c r="A32" s="186" t="s">
        <v>144</v>
      </c>
      <c r="B32" s="187"/>
      <c r="C32" s="187"/>
      <c r="D32" s="188"/>
      <c r="E32" s="50">
        <f>D31-D6-B31</f>
        <v>-84594.449999999895</v>
      </c>
    </row>
    <row r="33" spans="1:4" s="10" customFormat="1" ht="24.75" customHeight="1" x14ac:dyDescent="0.25">
      <c r="A33" s="186" t="s">
        <v>130</v>
      </c>
      <c r="B33" s="187"/>
      <c r="C33" s="187"/>
      <c r="D33" s="188"/>
    </row>
    <row r="34" spans="1:4" s="10" customFormat="1" x14ac:dyDescent="0.25">
      <c r="A34" s="2"/>
      <c r="B34" s="2"/>
      <c r="C34" s="2"/>
      <c r="D34" s="2"/>
    </row>
    <row r="35" spans="1:4" x14ac:dyDescent="0.25">
      <c r="A35" s="9" t="s">
        <v>47</v>
      </c>
      <c r="B35" s="8"/>
      <c r="C35" s="8"/>
      <c r="D35" s="6"/>
    </row>
    <row r="36" spans="1:4" ht="22.5" customHeight="1" x14ac:dyDescent="0.25">
      <c r="A36" s="8" t="s">
        <v>48</v>
      </c>
      <c r="B36" s="8"/>
      <c r="C36" s="8"/>
      <c r="D36" s="6"/>
    </row>
    <row r="37" spans="1:4" ht="22.5" customHeight="1" x14ac:dyDescent="0.25">
      <c r="A37" s="9" t="s">
        <v>45</v>
      </c>
      <c r="B37" s="8"/>
      <c r="C37" s="8"/>
      <c r="D37" s="6"/>
    </row>
    <row r="38" spans="1:4" ht="22.5" customHeight="1" x14ac:dyDescent="0.25">
      <c r="A38" s="9" t="s">
        <v>46</v>
      </c>
      <c r="B38" s="8"/>
      <c r="C38" s="8"/>
      <c r="D38" s="6"/>
    </row>
    <row r="39" spans="1:4" ht="22.5" customHeight="1" x14ac:dyDescent="0.25">
      <c r="A39" s="1"/>
      <c r="B39" s="1"/>
      <c r="C39" s="1"/>
    </row>
  </sheetData>
  <mergeCells count="4">
    <mergeCell ref="A1:D1"/>
    <mergeCell ref="A32:D32"/>
    <mergeCell ref="A33:D33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topLeftCell="A6" zoomScale="60" zoomScaleNormal="100" workbookViewId="0">
      <selection activeCell="A6" sqref="A6:F8"/>
    </sheetView>
  </sheetViews>
  <sheetFormatPr defaultColWidth="9.140625" defaultRowHeight="15" x14ac:dyDescent="0.25"/>
  <cols>
    <col min="1" max="1" width="12.5703125" style="82" customWidth="1"/>
    <col min="2" max="2" width="14.5703125" style="82" customWidth="1"/>
    <col min="3" max="3" width="19.5703125" style="82" customWidth="1"/>
    <col min="4" max="4" width="14.42578125" style="82" customWidth="1"/>
    <col min="5" max="5" width="18.28515625" style="82" customWidth="1"/>
    <col min="6" max="6" width="16.28515625" style="82" customWidth="1"/>
    <col min="7" max="16384" width="9.140625" style="82"/>
  </cols>
  <sheetData>
    <row r="1" spans="1:19" s="54" customFormat="1" ht="35.25" customHeight="1" x14ac:dyDescent="0.3">
      <c r="A1" s="193" t="s">
        <v>171</v>
      </c>
      <c r="B1" s="193"/>
      <c r="C1" s="193"/>
      <c r="D1" s="193"/>
      <c r="E1" s="193"/>
      <c r="F1" s="193"/>
    </row>
    <row r="2" spans="1:19" s="54" customFormat="1" x14ac:dyDescent="0.25">
      <c r="A2" s="55"/>
      <c r="B2" s="55"/>
      <c r="C2" s="55"/>
      <c r="D2" s="55"/>
      <c r="E2" s="55"/>
      <c r="F2" s="55"/>
    </row>
    <row r="3" spans="1:19" s="54" customFormat="1" ht="19.5" customHeight="1" x14ac:dyDescent="0.25">
      <c r="A3" s="56" t="s">
        <v>145</v>
      </c>
      <c r="B3" s="56"/>
      <c r="C3" s="56"/>
      <c r="D3" s="56"/>
      <c r="E3" s="56"/>
      <c r="F3" s="57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1:19" s="54" customFormat="1" ht="19.5" customHeight="1" x14ac:dyDescent="0.25">
      <c r="A4" s="56"/>
      <c r="B4" s="56"/>
      <c r="C4" s="56"/>
      <c r="D4" s="56"/>
      <c r="E4" s="56"/>
      <c r="F4" s="57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1:19" s="54" customFormat="1" ht="36.75" customHeight="1" x14ac:dyDescent="0.25">
      <c r="A5" s="194" t="s">
        <v>146</v>
      </c>
      <c r="B5" s="194"/>
      <c r="C5" s="194"/>
      <c r="D5" s="194"/>
      <c r="E5" s="194"/>
      <c r="F5" s="194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1:19" s="68" customFormat="1" ht="27.75" customHeight="1" x14ac:dyDescent="0.25">
      <c r="A6" s="103" t="s">
        <v>147</v>
      </c>
      <c r="B6" s="103">
        <v>4</v>
      </c>
      <c r="C6" s="103" t="s">
        <v>148</v>
      </c>
      <c r="D6" s="104">
        <v>2968.8</v>
      </c>
      <c r="E6" s="103" t="s">
        <v>149</v>
      </c>
      <c r="F6" s="105">
        <v>1359</v>
      </c>
      <c r="G6" s="59"/>
      <c r="H6" s="61"/>
      <c r="I6" s="62"/>
      <c r="J6" s="63"/>
      <c r="K6" s="64"/>
      <c r="L6" s="65"/>
      <c r="M6" s="65"/>
      <c r="N6" s="65"/>
      <c r="O6" s="65"/>
      <c r="P6" s="66"/>
      <c r="Q6" s="195"/>
      <c r="R6" s="196"/>
      <c r="S6" s="67"/>
    </row>
    <row r="7" spans="1:19" s="70" customFormat="1" ht="32.25" customHeight="1" x14ac:dyDescent="0.25">
      <c r="A7" s="103" t="s">
        <v>150</v>
      </c>
      <c r="B7" s="103">
        <v>3</v>
      </c>
      <c r="C7" s="103" t="s">
        <v>151</v>
      </c>
      <c r="D7" s="104">
        <v>0</v>
      </c>
      <c r="E7" s="103" t="s">
        <v>152</v>
      </c>
      <c r="F7" s="105">
        <v>906</v>
      </c>
      <c r="G7" s="59"/>
      <c r="H7" s="61"/>
      <c r="I7" s="62"/>
      <c r="J7" s="63"/>
      <c r="K7" s="64"/>
      <c r="L7" s="65"/>
      <c r="M7" s="65"/>
      <c r="N7" s="65"/>
      <c r="O7" s="65"/>
      <c r="P7" s="66"/>
      <c r="Q7" s="195"/>
      <c r="R7" s="197"/>
      <c r="S7" s="69"/>
    </row>
    <row r="8" spans="1:19" s="70" customFormat="1" ht="33.75" customHeight="1" x14ac:dyDescent="0.25">
      <c r="A8" s="103" t="s">
        <v>153</v>
      </c>
      <c r="B8" s="103">
        <v>44</v>
      </c>
      <c r="C8" s="103" t="s">
        <v>154</v>
      </c>
      <c r="D8" s="105">
        <v>288.5</v>
      </c>
      <c r="E8" s="103" t="s">
        <v>155</v>
      </c>
      <c r="F8" s="105">
        <v>467.4</v>
      </c>
      <c r="G8" s="59"/>
      <c r="H8" s="61"/>
      <c r="I8" s="62"/>
      <c r="J8" s="63"/>
      <c r="K8" s="64"/>
      <c r="L8" s="65"/>
      <c r="M8" s="65"/>
      <c r="N8" s="65"/>
      <c r="O8" s="65"/>
      <c r="P8" s="66"/>
      <c r="Q8" s="195"/>
      <c r="R8" s="196"/>
      <c r="S8" s="69"/>
    </row>
    <row r="9" spans="1:19" s="70" customFormat="1" ht="33.75" customHeight="1" x14ac:dyDescent="0.25">
      <c r="A9" s="60"/>
      <c r="B9" s="63"/>
      <c r="C9" s="60"/>
      <c r="D9" s="71"/>
      <c r="E9" s="63"/>
      <c r="F9" s="72"/>
      <c r="G9" s="59"/>
      <c r="H9" s="61"/>
      <c r="I9" s="62"/>
      <c r="J9" s="63"/>
      <c r="K9" s="64"/>
      <c r="L9" s="65"/>
      <c r="M9" s="65"/>
      <c r="N9" s="65"/>
      <c r="O9" s="65"/>
      <c r="P9" s="59"/>
      <c r="Q9" s="64"/>
      <c r="R9" s="73"/>
      <c r="S9" s="59"/>
    </row>
    <row r="10" spans="1:19" s="76" customFormat="1" ht="15" customHeight="1" thickBot="1" x14ac:dyDescent="0.3">
      <c r="A10" s="74"/>
      <c r="B10" s="74"/>
      <c r="C10" s="74"/>
      <c r="D10" s="74"/>
      <c r="E10" s="74"/>
      <c r="F10" s="75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</row>
    <row r="11" spans="1:19" s="76" customFormat="1" ht="30" customHeight="1" x14ac:dyDescent="0.25">
      <c r="A11" s="190" t="s">
        <v>156</v>
      </c>
      <c r="B11" s="191"/>
      <c r="C11" s="191"/>
      <c r="D11" s="191"/>
      <c r="E11" s="192"/>
      <c r="F11" s="77" t="s">
        <v>157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00" customFormat="1" ht="30" customHeight="1" x14ac:dyDescent="0.25">
      <c r="A12" s="198" t="s">
        <v>158</v>
      </c>
      <c r="B12" s="199"/>
      <c r="C12" s="199"/>
      <c r="D12" s="199"/>
      <c r="E12" s="200"/>
      <c r="F12" s="98">
        <v>-84594.45</v>
      </c>
      <c r="G12" s="99"/>
    </row>
    <row r="13" spans="1:19" s="100" customFormat="1" ht="30" customHeight="1" x14ac:dyDescent="0.25">
      <c r="A13" s="198" t="s">
        <v>159</v>
      </c>
      <c r="B13" s="199"/>
      <c r="C13" s="199"/>
      <c r="D13" s="199"/>
      <c r="E13" s="200"/>
      <c r="F13" s="98">
        <v>154385.5</v>
      </c>
    </row>
    <row r="14" spans="1:19" s="100" customFormat="1" ht="30" customHeight="1" x14ac:dyDescent="0.25">
      <c r="A14" s="198" t="s">
        <v>160</v>
      </c>
      <c r="B14" s="199"/>
      <c r="C14" s="199"/>
      <c r="D14" s="199"/>
      <c r="E14" s="200"/>
      <c r="F14" s="101">
        <f>SUM(F15:F17)</f>
        <v>487644.36</v>
      </c>
    </row>
    <row r="15" spans="1:19" s="76" customFormat="1" ht="28.5" customHeight="1" x14ac:dyDescent="0.25">
      <c r="A15" s="201" t="s">
        <v>161</v>
      </c>
      <c r="B15" s="202"/>
      <c r="C15" s="202"/>
      <c r="D15" s="202"/>
      <c r="E15" s="203"/>
      <c r="F15" s="97">
        <f>467699+17695.36</f>
        <v>485394.36</v>
      </c>
    </row>
    <row r="16" spans="1:19" s="76" customFormat="1" ht="24.75" hidden="1" customHeight="1" x14ac:dyDescent="0.25">
      <c r="A16" s="201" t="s">
        <v>162</v>
      </c>
      <c r="B16" s="202"/>
      <c r="C16" s="202"/>
      <c r="D16" s="202"/>
      <c r="E16" s="203"/>
      <c r="F16" s="97"/>
    </row>
    <row r="17" spans="1:19" s="76" customFormat="1" ht="30" customHeight="1" x14ac:dyDescent="0.25">
      <c r="A17" s="201" t="s">
        <v>163</v>
      </c>
      <c r="B17" s="202"/>
      <c r="C17" s="202"/>
      <c r="D17" s="202"/>
      <c r="E17" s="203"/>
      <c r="F17" s="97">
        <v>2250</v>
      </c>
    </row>
    <row r="18" spans="1:19" s="100" customFormat="1" ht="30" customHeight="1" x14ac:dyDescent="0.25">
      <c r="A18" s="198" t="s">
        <v>164</v>
      </c>
      <c r="B18" s="199"/>
      <c r="C18" s="199"/>
      <c r="D18" s="199"/>
      <c r="E18" s="200"/>
      <c r="F18" s="101">
        <f>SUM(F19:F21)</f>
        <v>439328.27</v>
      </c>
    </row>
    <row r="19" spans="1:19" s="76" customFormat="1" ht="30" customHeight="1" x14ac:dyDescent="0.25">
      <c r="A19" s="201" t="s">
        <v>161</v>
      </c>
      <c r="B19" s="202"/>
      <c r="C19" s="202"/>
      <c r="D19" s="202"/>
      <c r="E19" s="203"/>
      <c r="F19" s="97">
        <v>437265.77</v>
      </c>
    </row>
    <row r="20" spans="1:19" s="76" customFormat="1" ht="30" hidden="1" customHeight="1" x14ac:dyDescent="0.25">
      <c r="A20" s="201" t="s">
        <v>162</v>
      </c>
      <c r="B20" s="202"/>
      <c r="C20" s="202"/>
      <c r="D20" s="202"/>
      <c r="E20" s="203"/>
      <c r="F20" s="97"/>
    </row>
    <row r="21" spans="1:19" s="79" customFormat="1" ht="30" customHeight="1" x14ac:dyDescent="0.2">
      <c r="A21" s="201" t="s">
        <v>163</v>
      </c>
      <c r="B21" s="202"/>
      <c r="C21" s="202"/>
      <c r="D21" s="202"/>
      <c r="E21" s="203"/>
      <c r="F21" s="97">
        <v>2062.5</v>
      </c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02" customFormat="1" ht="30" customHeight="1" x14ac:dyDescent="0.25">
      <c r="A22" s="198" t="s">
        <v>165</v>
      </c>
      <c r="B22" s="199"/>
      <c r="C22" s="199"/>
      <c r="D22" s="199"/>
      <c r="E22" s="200"/>
      <c r="F22" s="101">
        <f>F12+F18</f>
        <v>354733.82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2" customFormat="1" ht="30" customHeight="1" x14ac:dyDescent="0.25">
      <c r="A23" s="198" t="s">
        <v>166</v>
      </c>
      <c r="B23" s="199"/>
      <c r="C23" s="199"/>
      <c r="D23" s="199"/>
      <c r="E23" s="200"/>
      <c r="F23" s="101">
        <f>'Акт (2)'!E82</f>
        <v>483028.1829999999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2" customFormat="1" ht="30" customHeight="1" x14ac:dyDescent="0.25">
      <c r="A24" s="198" t="s">
        <v>167</v>
      </c>
      <c r="B24" s="199"/>
      <c r="C24" s="199"/>
      <c r="D24" s="199"/>
      <c r="E24" s="200"/>
      <c r="F24" s="101">
        <f>F22-F23</f>
        <v>-128294.3629999999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2" customFormat="1" ht="30" customHeight="1" x14ac:dyDescent="0.25">
      <c r="A25" s="198" t="s">
        <v>168</v>
      </c>
      <c r="B25" s="199"/>
      <c r="C25" s="199"/>
      <c r="D25" s="199"/>
      <c r="E25" s="200"/>
      <c r="F25" s="98">
        <f>F13+F14-F18</f>
        <v>202701.58999999997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9" customFormat="1" ht="11.45" customHeight="1" x14ac:dyDescent="0.25">
      <c r="A26" s="80"/>
      <c r="B26" s="80"/>
      <c r="C26" s="80"/>
      <c r="D26" s="80"/>
      <c r="E26" s="80"/>
      <c r="F26" s="80"/>
    </row>
    <row r="27" spans="1:19" s="81" customFormat="1" ht="64.5" customHeight="1" x14ac:dyDescent="0.2">
      <c r="A27" s="204" t="s">
        <v>169</v>
      </c>
      <c r="B27" s="204"/>
      <c r="C27" s="204"/>
      <c r="D27" s="204"/>
    </row>
    <row r="28" spans="1:19" s="54" customFormat="1" ht="21.75" customHeight="1" x14ac:dyDescent="0.25">
      <c r="A28" s="205" t="s">
        <v>170</v>
      </c>
      <c r="B28" s="205"/>
      <c r="C28" s="205"/>
      <c r="D28" s="205"/>
    </row>
    <row r="29" spans="1:19" s="54" customFormat="1" ht="22.5" customHeight="1" x14ac:dyDescent="0.25">
      <c r="A29" s="204" t="s">
        <v>45</v>
      </c>
      <c r="B29" s="204"/>
      <c r="C29" s="204"/>
      <c r="D29" s="204"/>
    </row>
    <row r="30" spans="1:19" s="54" customFormat="1" ht="22.5" customHeight="1" x14ac:dyDescent="0.25">
      <c r="A30" s="204" t="s">
        <v>46</v>
      </c>
      <c r="B30" s="204"/>
      <c r="C30" s="204"/>
      <c r="D30" s="55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8"/>
  <sheetViews>
    <sheetView view="pageBreakPreview" topLeftCell="A67" zoomScaleNormal="100" zoomScaleSheetLayoutView="100" workbookViewId="0">
      <selection activeCell="A80" sqref="A80:XFD81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8" t="s">
        <v>210</v>
      </c>
      <c r="B1" s="178"/>
      <c r="C1" s="178"/>
      <c r="D1" s="178"/>
      <c r="E1" s="178"/>
      <c r="I1" s="3"/>
    </row>
    <row r="2" spans="1:9" ht="29.25" customHeight="1" x14ac:dyDescent="0.2">
      <c r="A2" s="177" t="s">
        <v>132</v>
      </c>
      <c r="B2" s="177"/>
      <c r="C2" s="177"/>
      <c r="D2" s="177"/>
      <c r="E2" s="177"/>
      <c r="I2" s="3"/>
    </row>
    <row r="3" spans="1:9" ht="14.25" x14ac:dyDescent="0.2">
      <c r="A3" s="19" t="s">
        <v>6</v>
      </c>
      <c r="B3" s="51"/>
      <c r="C3" s="51"/>
      <c r="D3" s="179" t="s">
        <v>211</v>
      </c>
      <c r="E3" s="179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s="92" customFormat="1" ht="14.25" x14ac:dyDescent="0.2">
      <c r="A6" s="90" t="s">
        <v>8</v>
      </c>
      <c r="B6" s="91"/>
      <c r="C6" s="91"/>
      <c r="D6" s="91"/>
      <c r="E6" s="91"/>
    </row>
    <row r="7" spans="1:9" s="83" customFormat="1" ht="15" x14ac:dyDescent="0.25">
      <c r="A7" s="84" t="s">
        <v>57</v>
      </c>
      <c r="B7" s="85" t="s">
        <v>23</v>
      </c>
      <c r="C7" s="85" t="s">
        <v>11</v>
      </c>
      <c r="D7" s="86">
        <f>E7</f>
        <v>4631.33</v>
      </c>
      <c r="E7" s="86">
        <v>4631.33</v>
      </c>
    </row>
    <row r="8" spans="1:9" s="92" customFormat="1" ht="15" x14ac:dyDescent="0.2">
      <c r="A8" s="90" t="s">
        <v>38</v>
      </c>
      <c r="B8" s="91"/>
      <c r="C8" s="91"/>
      <c r="D8" s="86"/>
      <c r="E8" s="91"/>
    </row>
    <row r="9" spans="1:9" s="83" customFormat="1" ht="30" x14ac:dyDescent="0.25">
      <c r="A9" s="84" t="s">
        <v>172</v>
      </c>
      <c r="B9" s="87">
        <v>0.24199999999999999</v>
      </c>
      <c r="C9" s="85" t="s">
        <v>19</v>
      </c>
      <c r="D9" s="86">
        <f>E9/B9</f>
        <v>4707.727272727273</v>
      </c>
      <c r="E9" s="86">
        <v>1139.27</v>
      </c>
    </row>
    <row r="10" spans="1:9" s="92" customFormat="1" ht="28.5" x14ac:dyDescent="0.2">
      <c r="A10" s="90" t="s">
        <v>55</v>
      </c>
      <c r="B10" s="91"/>
      <c r="C10" s="91"/>
      <c r="D10" s="86"/>
      <c r="E10" s="91"/>
    </row>
    <row r="11" spans="1:9" s="83" customFormat="1" ht="30" x14ac:dyDescent="0.25">
      <c r="A11" s="84" t="s">
        <v>173</v>
      </c>
      <c r="B11" s="85" t="s">
        <v>23</v>
      </c>
      <c r="C11" s="85" t="s">
        <v>11</v>
      </c>
      <c r="D11" s="86">
        <f t="shared" ref="D11:D17" si="0">E11</f>
        <v>71251.199999999997</v>
      </c>
      <c r="E11" s="86">
        <v>71251.199999999997</v>
      </c>
    </row>
    <row r="12" spans="1:9" s="92" customFormat="1" ht="28.5" x14ac:dyDescent="0.2">
      <c r="A12" s="90" t="s">
        <v>98</v>
      </c>
      <c r="B12" s="91"/>
      <c r="C12" s="91"/>
      <c r="D12" s="86"/>
      <c r="E12" s="91"/>
    </row>
    <row r="13" spans="1:9" s="83" customFormat="1" ht="30" x14ac:dyDescent="0.25">
      <c r="A13" s="84" t="s">
        <v>174</v>
      </c>
      <c r="B13" s="85" t="s">
        <v>212</v>
      </c>
      <c r="C13" s="85" t="s">
        <v>11</v>
      </c>
      <c r="D13" s="86">
        <f t="shared" si="0"/>
        <v>23066.38</v>
      </c>
      <c r="E13" s="86">
        <v>23066.38</v>
      </c>
    </row>
    <row r="14" spans="1:9" s="92" customFormat="1" ht="15" x14ac:dyDescent="0.2">
      <c r="A14" s="90" t="s">
        <v>175</v>
      </c>
      <c r="B14" s="91"/>
      <c r="C14" s="91"/>
      <c r="D14" s="86"/>
      <c r="E14" s="91"/>
    </row>
    <row r="15" spans="1:9" s="83" customFormat="1" ht="15" x14ac:dyDescent="0.25">
      <c r="A15" s="84" t="s">
        <v>176</v>
      </c>
      <c r="B15" s="85" t="s">
        <v>213</v>
      </c>
      <c r="C15" s="85" t="s">
        <v>107</v>
      </c>
      <c r="D15" s="86">
        <f t="shared" si="0"/>
        <v>12644.17</v>
      </c>
      <c r="E15" s="86">
        <v>12644.17</v>
      </c>
    </row>
    <row r="16" spans="1:9" s="92" customFormat="1" ht="28.5" x14ac:dyDescent="0.2">
      <c r="A16" s="90" t="s">
        <v>39</v>
      </c>
      <c r="B16" s="91"/>
      <c r="C16" s="91"/>
      <c r="D16" s="86"/>
      <c r="E16" s="91"/>
    </row>
    <row r="17" spans="1:5" s="83" customFormat="1" ht="30" x14ac:dyDescent="0.25">
      <c r="A17" s="84" t="s">
        <v>60</v>
      </c>
      <c r="B17" s="85" t="s">
        <v>214</v>
      </c>
      <c r="C17" s="85" t="s">
        <v>11</v>
      </c>
      <c r="D17" s="86">
        <f t="shared" si="0"/>
        <v>7844.4100000000008</v>
      </c>
      <c r="E17" s="86">
        <f>545.89+7298.52</f>
        <v>7844.4100000000008</v>
      </c>
    </row>
    <row r="18" spans="1:5" s="83" customFormat="1" ht="15" x14ac:dyDescent="0.25">
      <c r="A18" s="84" t="s">
        <v>177</v>
      </c>
      <c r="B18" s="88">
        <v>2</v>
      </c>
      <c r="C18" s="85" t="s">
        <v>13</v>
      </c>
      <c r="D18" s="93">
        <f>E18/B18</f>
        <v>5714.4949999999999</v>
      </c>
      <c r="E18" s="86">
        <v>11428.99</v>
      </c>
    </row>
    <row r="19" spans="1:5" s="92" customFormat="1" ht="15" x14ac:dyDescent="0.2">
      <c r="A19" s="90" t="s">
        <v>40</v>
      </c>
      <c r="B19" s="91"/>
      <c r="C19" s="91"/>
      <c r="D19" s="93"/>
      <c r="E19" s="91"/>
    </row>
    <row r="20" spans="1:5" s="83" customFormat="1" ht="30" x14ac:dyDescent="0.25">
      <c r="A20" s="84" t="s">
        <v>178</v>
      </c>
      <c r="B20" s="88">
        <v>1</v>
      </c>
      <c r="C20" s="85" t="s">
        <v>13</v>
      </c>
      <c r="D20" s="93">
        <f t="shared" ref="D20:D70" si="1">E20/B20</f>
        <v>69.09</v>
      </c>
      <c r="E20" s="86">
        <v>69.09</v>
      </c>
    </row>
    <row r="21" spans="1:5" s="83" customFormat="1" ht="15" x14ac:dyDescent="0.25">
      <c r="A21" s="84" t="s">
        <v>82</v>
      </c>
      <c r="B21" s="88">
        <v>1</v>
      </c>
      <c r="C21" s="85" t="s">
        <v>83</v>
      </c>
      <c r="D21" s="93">
        <f t="shared" si="1"/>
        <v>83.75</v>
      </c>
      <c r="E21" s="86">
        <v>83.75</v>
      </c>
    </row>
    <row r="22" spans="1:5" s="83" customFormat="1" ht="15" x14ac:dyDescent="0.25">
      <c r="A22" s="84" t="s">
        <v>61</v>
      </c>
      <c r="B22" s="88">
        <v>1</v>
      </c>
      <c r="C22" s="85" t="s">
        <v>14</v>
      </c>
      <c r="D22" s="93">
        <f t="shared" si="1"/>
        <v>839.52</v>
      </c>
      <c r="E22" s="86">
        <v>839.52</v>
      </c>
    </row>
    <row r="23" spans="1:5" s="83" customFormat="1" ht="30" x14ac:dyDescent="0.25">
      <c r="A23" s="84" t="s">
        <v>106</v>
      </c>
      <c r="B23" s="88">
        <v>2</v>
      </c>
      <c r="C23" s="85" t="s">
        <v>107</v>
      </c>
      <c r="D23" s="93">
        <f t="shared" si="1"/>
        <v>475.77499999999998</v>
      </c>
      <c r="E23" s="86">
        <v>951.55</v>
      </c>
    </row>
    <row r="24" spans="1:5" s="83" customFormat="1" ht="15" x14ac:dyDescent="0.25">
      <c r="A24" s="84" t="s">
        <v>108</v>
      </c>
      <c r="B24" s="86">
        <v>0.09</v>
      </c>
      <c r="C24" s="85" t="s">
        <v>15</v>
      </c>
      <c r="D24" s="93">
        <f t="shared" si="1"/>
        <v>6088.8888888888887</v>
      </c>
      <c r="E24" s="86">
        <v>548</v>
      </c>
    </row>
    <row r="25" spans="1:5" s="83" customFormat="1" ht="30" x14ac:dyDescent="0.25">
      <c r="A25" s="84" t="s">
        <v>179</v>
      </c>
      <c r="B25" s="88">
        <v>1</v>
      </c>
      <c r="C25" s="85" t="s">
        <v>14</v>
      </c>
      <c r="D25" s="93">
        <f t="shared" si="1"/>
        <v>254.67</v>
      </c>
      <c r="E25" s="86">
        <v>254.67</v>
      </c>
    </row>
    <row r="26" spans="1:5" s="83" customFormat="1" ht="30" x14ac:dyDescent="0.25">
      <c r="A26" s="84" t="s">
        <v>180</v>
      </c>
      <c r="B26" s="86">
        <v>0.27</v>
      </c>
      <c r="C26" s="85" t="s">
        <v>16</v>
      </c>
      <c r="D26" s="93">
        <f t="shared" si="1"/>
        <v>1636.7407407407406</v>
      </c>
      <c r="E26" s="86">
        <v>441.92</v>
      </c>
    </row>
    <row r="27" spans="1:5" s="83" customFormat="1" ht="45" x14ac:dyDescent="0.25">
      <c r="A27" s="84" t="s">
        <v>62</v>
      </c>
      <c r="B27" s="86">
        <v>0.27</v>
      </c>
      <c r="C27" s="85" t="s">
        <v>16</v>
      </c>
      <c r="D27" s="93">
        <f t="shared" si="1"/>
        <v>1687.2962962962961</v>
      </c>
      <c r="E27" s="86">
        <v>455.57</v>
      </c>
    </row>
    <row r="28" spans="1:5" s="83" customFormat="1" ht="15" x14ac:dyDescent="0.25">
      <c r="A28" s="84" t="s">
        <v>63</v>
      </c>
      <c r="B28" s="89">
        <v>0.3</v>
      </c>
      <c r="C28" s="85" t="s">
        <v>17</v>
      </c>
      <c r="D28" s="93">
        <f t="shared" si="1"/>
        <v>25705.833333333336</v>
      </c>
      <c r="E28" s="86">
        <v>7711.75</v>
      </c>
    </row>
    <row r="29" spans="1:5" s="83" customFormat="1" ht="30" x14ac:dyDescent="0.25">
      <c r="A29" s="84" t="s">
        <v>64</v>
      </c>
      <c r="B29" s="87">
        <v>4.6950000000000003</v>
      </c>
      <c r="C29" s="85" t="s">
        <v>16</v>
      </c>
      <c r="D29" s="93">
        <f t="shared" si="1"/>
        <v>1678.7987220447283</v>
      </c>
      <c r="E29" s="86">
        <v>7881.96</v>
      </c>
    </row>
    <row r="30" spans="1:5" s="83" customFormat="1" ht="30" x14ac:dyDescent="0.25">
      <c r="A30" s="84" t="s">
        <v>66</v>
      </c>
      <c r="B30" s="88">
        <v>1</v>
      </c>
      <c r="C30" s="85" t="s">
        <v>14</v>
      </c>
      <c r="D30" s="93">
        <f t="shared" si="1"/>
        <v>503.4</v>
      </c>
      <c r="E30" s="86">
        <v>503.4</v>
      </c>
    </row>
    <row r="31" spans="1:5" s="83" customFormat="1" ht="15" x14ac:dyDescent="0.25">
      <c r="A31" s="84" t="s">
        <v>181</v>
      </c>
      <c r="B31" s="89">
        <v>0.1</v>
      </c>
      <c r="C31" s="85" t="s">
        <v>15</v>
      </c>
      <c r="D31" s="93">
        <f t="shared" si="1"/>
        <v>14417</v>
      </c>
      <c r="E31" s="86">
        <v>1441.7</v>
      </c>
    </row>
    <row r="32" spans="1:5" s="83" customFormat="1" ht="30" x14ac:dyDescent="0.25">
      <c r="A32" s="84" t="s">
        <v>67</v>
      </c>
      <c r="B32" s="88">
        <v>5</v>
      </c>
      <c r="C32" s="85" t="s">
        <v>20</v>
      </c>
      <c r="D32" s="93">
        <f t="shared" si="1"/>
        <v>217.32600000000002</v>
      </c>
      <c r="E32" s="86">
        <v>1086.6300000000001</v>
      </c>
    </row>
    <row r="33" spans="1:5" s="83" customFormat="1" ht="15" x14ac:dyDescent="0.25">
      <c r="A33" s="84" t="s">
        <v>84</v>
      </c>
      <c r="B33" s="88">
        <v>1</v>
      </c>
      <c r="C33" s="85" t="s">
        <v>83</v>
      </c>
      <c r="D33" s="93">
        <f t="shared" si="1"/>
        <v>67.25</v>
      </c>
      <c r="E33" s="86">
        <v>67.25</v>
      </c>
    </row>
    <row r="34" spans="1:5" s="83" customFormat="1" ht="15" x14ac:dyDescent="0.25">
      <c r="A34" s="84" t="s">
        <v>109</v>
      </c>
      <c r="B34" s="88">
        <v>1</v>
      </c>
      <c r="C34" s="85" t="s">
        <v>13</v>
      </c>
      <c r="D34" s="93">
        <f t="shared" si="1"/>
        <v>5327.8</v>
      </c>
      <c r="E34" s="86">
        <v>5327.8</v>
      </c>
    </row>
    <row r="35" spans="1:5" s="83" customFormat="1" ht="30" x14ac:dyDescent="0.25">
      <c r="A35" s="84" t="s">
        <v>110</v>
      </c>
      <c r="B35" s="86">
        <v>0.01</v>
      </c>
      <c r="C35" s="85" t="s">
        <v>56</v>
      </c>
      <c r="D35" s="93">
        <f t="shared" si="1"/>
        <v>6586</v>
      </c>
      <c r="E35" s="86">
        <v>65.86</v>
      </c>
    </row>
    <row r="36" spans="1:5" s="83" customFormat="1" ht="15" x14ac:dyDescent="0.25">
      <c r="A36" s="84" t="s">
        <v>85</v>
      </c>
      <c r="B36" s="88">
        <v>14074</v>
      </c>
      <c r="C36" s="85" t="s">
        <v>86</v>
      </c>
      <c r="D36" s="93">
        <f t="shared" si="1"/>
        <v>1.1732016484297285</v>
      </c>
      <c r="E36" s="86">
        <v>16511.64</v>
      </c>
    </row>
    <row r="37" spans="1:5" s="83" customFormat="1" ht="15" x14ac:dyDescent="0.25">
      <c r="A37" s="84" t="s">
        <v>182</v>
      </c>
      <c r="B37" s="88">
        <v>1</v>
      </c>
      <c r="C37" s="85" t="s">
        <v>13</v>
      </c>
      <c r="D37" s="93">
        <f t="shared" si="1"/>
        <v>1254.21</v>
      </c>
      <c r="E37" s="86">
        <v>1254.21</v>
      </c>
    </row>
    <row r="38" spans="1:5" s="83" customFormat="1" ht="15" x14ac:dyDescent="0.25">
      <c r="A38" s="84" t="s">
        <v>183</v>
      </c>
      <c r="B38" s="88">
        <v>1</v>
      </c>
      <c r="C38" s="85" t="s">
        <v>13</v>
      </c>
      <c r="D38" s="93">
        <f t="shared" si="1"/>
        <v>168.71</v>
      </c>
      <c r="E38" s="86">
        <v>168.71</v>
      </c>
    </row>
    <row r="39" spans="1:5" s="83" customFormat="1" ht="15" x14ac:dyDescent="0.25">
      <c r="A39" s="84" t="s">
        <v>184</v>
      </c>
      <c r="B39" s="88">
        <v>1</v>
      </c>
      <c r="C39" s="85" t="s">
        <v>127</v>
      </c>
      <c r="D39" s="93">
        <f t="shared" si="1"/>
        <v>615.15</v>
      </c>
      <c r="E39" s="86">
        <v>615.15</v>
      </c>
    </row>
    <row r="40" spans="1:5" s="83" customFormat="1" ht="15" x14ac:dyDescent="0.25">
      <c r="A40" s="84" t="s">
        <v>185</v>
      </c>
      <c r="B40" s="88">
        <v>1</v>
      </c>
      <c r="C40" s="85" t="s">
        <v>13</v>
      </c>
      <c r="D40" s="93">
        <f t="shared" si="1"/>
        <v>110.47</v>
      </c>
      <c r="E40" s="86">
        <v>110.47</v>
      </c>
    </row>
    <row r="41" spans="1:5" s="83" customFormat="1" ht="30" x14ac:dyDescent="0.25">
      <c r="A41" s="84" t="s">
        <v>186</v>
      </c>
      <c r="B41" s="88">
        <v>1</v>
      </c>
      <c r="C41" s="85" t="s">
        <v>13</v>
      </c>
      <c r="D41" s="93">
        <f t="shared" si="1"/>
        <v>256.11</v>
      </c>
      <c r="E41" s="86">
        <v>256.11</v>
      </c>
    </row>
    <row r="42" spans="1:5" s="83" customFormat="1" ht="15" x14ac:dyDescent="0.25">
      <c r="A42" s="84" t="s">
        <v>187</v>
      </c>
      <c r="B42" s="88">
        <v>1</v>
      </c>
      <c r="C42" s="85" t="s">
        <v>119</v>
      </c>
      <c r="D42" s="93">
        <f t="shared" si="1"/>
        <v>251.84</v>
      </c>
      <c r="E42" s="86">
        <v>251.84</v>
      </c>
    </row>
    <row r="43" spans="1:5" s="83" customFormat="1" ht="15" x14ac:dyDescent="0.25">
      <c r="A43" s="84" t="s">
        <v>69</v>
      </c>
      <c r="B43" s="88">
        <v>31</v>
      </c>
      <c r="C43" s="85" t="s">
        <v>21</v>
      </c>
      <c r="D43" s="93">
        <f t="shared" si="1"/>
        <v>254.36870967741936</v>
      </c>
      <c r="E43" s="86">
        <v>7885.43</v>
      </c>
    </row>
    <row r="44" spans="1:5" s="83" customFormat="1" ht="45" x14ac:dyDescent="0.25">
      <c r="A44" s="84" t="s">
        <v>188</v>
      </c>
      <c r="B44" s="88">
        <v>1</v>
      </c>
      <c r="C44" s="85" t="s">
        <v>189</v>
      </c>
      <c r="D44" s="93">
        <f t="shared" si="1"/>
        <v>67.38</v>
      </c>
      <c r="E44" s="86">
        <v>67.38</v>
      </c>
    </row>
    <row r="45" spans="1:5" s="92" customFormat="1" ht="15" x14ac:dyDescent="0.2">
      <c r="A45" s="90" t="s">
        <v>41</v>
      </c>
      <c r="B45" s="91"/>
      <c r="C45" s="91"/>
      <c r="D45" s="93"/>
      <c r="E45" s="91"/>
    </row>
    <row r="46" spans="1:5" s="83" customFormat="1" ht="15" x14ac:dyDescent="0.25">
      <c r="A46" s="84" t="s">
        <v>190</v>
      </c>
      <c r="B46" s="86">
        <v>0.17</v>
      </c>
      <c r="C46" s="85" t="s">
        <v>16</v>
      </c>
      <c r="D46" s="93">
        <f t="shared" si="1"/>
        <v>1746.5294117647059</v>
      </c>
      <c r="E46" s="86">
        <v>296.91000000000003</v>
      </c>
    </row>
    <row r="47" spans="1:5" s="83" customFormat="1" ht="30" x14ac:dyDescent="0.25">
      <c r="A47" s="84" t="s">
        <v>191</v>
      </c>
      <c r="B47" s="87">
        <v>3.3220000000000001</v>
      </c>
      <c r="C47" s="85" t="s">
        <v>16</v>
      </c>
      <c r="D47" s="93">
        <f t="shared" si="1"/>
        <v>1638.5791691751956</v>
      </c>
      <c r="E47" s="86">
        <v>5443.36</v>
      </c>
    </row>
    <row r="48" spans="1:5" s="83" customFormat="1" ht="15" x14ac:dyDescent="0.25">
      <c r="A48" s="84" t="s">
        <v>192</v>
      </c>
      <c r="B48" s="86">
        <v>63.75</v>
      </c>
      <c r="C48" s="85" t="s">
        <v>71</v>
      </c>
      <c r="D48" s="93">
        <f t="shared" si="1"/>
        <v>56.971921568627451</v>
      </c>
      <c r="E48" s="86">
        <v>3631.96</v>
      </c>
    </row>
    <row r="49" spans="1:5" s="83" customFormat="1" ht="30" x14ac:dyDescent="0.25">
      <c r="A49" s="84" t="s">
        <v>193</v>
      </c>
      <c r="B49" s="88">
        <v>113</v>
      </c>
      <c r="C49" s="85" t="s">
        <v>88</v>
      </c>
      <c r="D49" s="93">
        <f t="shared" si="1"/>
        <v>64.880884955752208</v>
      </c>
      <c r="E49" s="86">
        <v>7331.54</v>
      </c>
    </row>
    <row r="50" spans="1:5" s="83" customFormat="1" ht="15" x14ac:dyDescent="0.25">
      <c r="A50" s="84" t="s">
        <v>111</v>
      </c>
      <c r="B50" s="88">
        <v>40</v>
      </c>
      <c r="C50" s="85" t="s">
        <v>71</v>
      </c>
      <c r="D50" s="93">
        <f t="shared" si="1"/>
        <v>47.073500000000003</v>
      </c>
      <c r="E50" s="86">
        <v>1882.94</v>
      </c>
    </row>
    <row r="51" spans="1:5" s="83" customFormat="1" ht="30" x14ac:dyDescent="0.25">
      <c r="A51" s="84" t="s">
        <v>194</v>
      </c>
      <c r="B51" s="85" t="s">
        <v>22</v>
      </c>
      <c r="C51" s="85" t="s">
        <v>12</v>
      </c>
      <c r="D51" s="93">
        <f>E51</f>
        <v>4152.83</v>
      </c>
      <c r="E51" s="86">
        <v>4152.83</v>
      </c>
    </row>
    <row r="52" spans="1:5" s="83" customFormat="1" ht="15" x14ac:dyDescent="0.25">
      <c r="A52" s="84" t="s">
        <v>195</v>
      </c>
      <c r="B52" s="86">
        <v>0.01</v>
      </c>
      <c r="C52" s="85" t="s">
        <v>56</v>
      </c>
      <c r="D52" s="93">
        <f t="shared" si="1"/>
        <v>28860</v>
      </c>
      <c r="E52" s="86">
        <v>288.60000000000002</v>
      </c>
    </row>
    <row r="53" spans="1:5" s="83" customFormat="1" ht="30" x14ac:dyDescent="0.25">
      <c r="A53" s="84" t="s">
        <v>196</v>
      </c>
      <c r="B53" s="87">
        <v>8.0000000000000002E-3</v>
      </c>
      <c r="C53" s="85" t="s">
        <v>19</v>
      </c>
      <c r="D53" s="93">
        <f t="shared" si="1"/>
        <v>181400</v>
      </c>
      <c r="E53" s="86">
        <v>1451.2</v>
      </c>
    </row>
    <row r="54" spans="1:5" s="83" customFormat="1" ht="30" x14ac:dyDescent="0.25">
      <c r="A54" s="84" t="s">
        <v>123</v>
      </c>
      <c r="B54" s="86">
        <v>0.02</v>
      </c>
      <c r="C54" s="85" t="s">
        <v>18</v>
      </c>
      <c r="D54" s="93">
        <f t="shared" si="1"/>
        <v>42799.5</v>
      </c>
      <c r="E54" s="86">
        <v>855.99</v>
      </c>
    </row>
    <row r="55" spans="1:5" s="92" customFormat="1" ht="15" x14ac:dyDescent="0.2">
      <c r="A55" s="90" t="s">
        <v>81</v>
      </c>
      <c r="B55" s="91"/>
      <c r="C55" s="91"/>
      <c r="D55" s="93"/>
      <c r="E55" s="91"/>
    </row>
    <row r="56" spans="1:5" s="83" customFormat="1" ht="15" x14ac:dyDescent="0.25">
      <c r="A56" s="84" t="s">
        <v>89</v>
      </c>
      <c r="B56" s="85" t="s">
        <v>213</v>
      </c>
      <c r="C56" s="85" t="s">
        <v>11</v>
      </c>
      <c r="D56" s="93">
        <f>E56</f>
        <v>21600</v>
      </c>
      <c r="E56" s="86">
        <v>21600</v>
      </c>
    </row>
    <row r="57" spans="1:5" s="92" customFormat="1" ht="28.5" x14ac:dyDescent="0.2">
      <c r="A57" s="90" t="s">
        <v>197</v>
      </c>
      <c r="B57" s="91"/>
      <c r="C57" s="91"/>
      <c r="D57" s="93"/>
      <c r="E57" s="91"/>
    </row>
    <row r="58" spans="1:5" s="83" customFormat="1" ht="15" x14ac:dyDescent="0.25">
      <c r="A58" s="84" t="s">
        <v>198</v>
      </c>
      <c r="B58" s="85" t="s">
        <v>212</v>
      </c>
      <c r="C58" s="85" t="s">
        <v>11</v>
      </c>
      <c r="D58" s="93">
        <f>E58</f>
        <v>5656.13</v>
      </c>
      <c r="E58" s="86">
        <v>5656.13</v>
      </c>
    </row>
    <row r="59" spans="1:5" s="92" customFormat="1" ht="15" x14ac:dyDescent="0.2">
      <c r="A59" s="90" t="s">
        <v>42</v>
      </c>
      <c r="B59" s="91"/>
      <c r="C59" s="91"/>
      <c r="D59" s="93"/>
      <c r="E59" s="91"/>
    </row>
    <row r="60" spans="1:5" s="83" customFormat="1" ht="15" x14ac:dyDescent="0.25">
      <c r="A60" s="84" t="s">
        <v>199</v>
      </c>
      <c r="B60" s="86">
        <v>0.01</v>
      </c>
      <c r="C60" s="85" t="s">
        <v>200</v>
      </c>
      <c r="D60" s="93">
        <f t="shared" si="1"/>
        <v>25297</v>
      </c>
      <c r="E60" s="86">
        <v>252.97</v>
      </c>
    </row>
    <row r="61" spans="1:5" s="92" customFormat="1" ht="28.5" x14ac:dyDescent="0.2">
      <c r="A61" s="90" t="s">
        <v>43</v>
      </c>
      <c r="B61" s="91"/>
      <c r="C61" s="91"/>
      <c r="D61" s="93"/>
      <c r="E61" s="91"/>
    </row>
    <row r="62" spans="1:5" s="83" customFormat="1" ht="45" x14ac:dyDescent="0.25">
      <c r="A62" s="84" t="s">
        <v>201</v>
      </c>
      <c r="B62" s="87">
        <v>3.5000000000000003E-2</v>
      </c>
      <c r="C62" s="85" t="s">
        <v>19</v>
      </c>
      <c r="D62" s="93">
        <f t="shared" si="1"/>
        <v>18985.428571428569</v>
      </c>
      <c r="E62" s="86">
        <v>664.49</v>
      </c>
    </row>
    <row r="63" spans="1:5" s="83" customFormat="1" ht="15" x14ac:dyDescent="0.25">
      <c r="A63" s="84" t="s">
        <v>202</v>
      </c>
      <c r="B63" s="89">
        <v>0.4</v>
      </c>
      <c r="C63" s="85" t="s">
        <v>12</v>
      </c>
      <c r="D63" s="93">
        <f t="shared" si="1"/>
        <v>222.95000000000002</v>
      </c>
      <c r="E63" s="86">
        <v>89.18</v>
      </c>
    </row>
    <row r="64" spans="1:5" s="83" customFormat="1" ht="30" x14ac:dyDescent="0.25">
      <c r="A64" s="84" t="s">
        <v>72</v>
      </c>
      <c r="B64" s="86">
        <v>0.24</v>
      </c>
      <c r="C64" s="85" t="s">
        <v>18</v>
      </c>
      <c r="D64" s="93">
        <f t="shared" si="1"/>
        <v>3600.041666666667</v>
      </c>
      <c r="E64" s="86">
        <v>864.01</v>
      </c>
    </row>
    <row r="65" spans="1:5" s="83" customFormat="1" ht="15" x14ac:dyDescent="0.25">
      <c r="A65" s="84" t="s">
        <v>140</v>
      </c>
      <c r="B65" s="86">
        <v>0.04</v>
      </c>
      <c r="C65" s="85" t="s">
        <v>141</v>
      </c>
      <c r="D65" s="93">
        <f t="shared" si="1"/>
        <v>13083.25</v>
      </c>
      <c r="E65" s="86">
        <v>523.33000000000004</v>
      </c>
    </row>
    <row r="66" spans="1:5" s="83" customFormat="1" ht="30" x14ac:dyDescent="0.25">
      <c r="A66" s="84" t="s">
        <v>203</v>
      </c>
      <c r="B66" s="87">
        <v>5.0000000000000001E-3</v>
      </c>
      <c r="C66" s="85" t="s">
        <v>19</v>
      </c>
      <c r="D66" s="93">
        <f t="shared" si="1"/>
        <v>3436</v>
      </c>
      <c r="E66" s="86">
        <v>17.18</v>
      </c>
    </row>
    <row r="67" spans="1:5" s="83" customFormat="1" ht="30" x14ac:dyDescent="0.25">
      <c r="A67" s="84" t="s">
        <v>204</v>
      </c>
      <c r="B67" s="89">
        <v>0.1</v>
      </c>
      <c r="C67" s="85" t="s">
        <v>114</v>
      </c>
      <c r="D67" s="93">
        <f t="shared" si="1"/>
        <v>1131.3999999999999</v>
      </c>
      <c r="E67" s="86">
        <v>113.14</v>
      </c>
    </row>
    <row r="68" spans="1:5" s="83" customFormat="1" ht="30" x14ac:dyDescent="0.25">
      <c r="A68" s="84" t="s">
        <v>205</v>
      </c>
      <c r="B68" s="87">
        <v>5.0000000000000001E-3</v>
      </c>
      <c r="C68" s="85" t="s">
        <v>114</v>
      </c>
      <c r="D68" s="93">
        <f t="shared" si="1"/>
        <v>20692</v>
      </c>
      <c r="E68" s="86">
        <v>103.46</v>
      </c>
    </row>
    <row r="69" spans="1:5" s="83" customFormat="1" ht="30" x14ac:dyDescent="0.25">
      <c r="A69" s="84" t="s">
        <v>206</v>
      </c>
      <c r="B69" s="86">
        <v>0.01</v>
      </c>
      <c r="C69" s="85" t="s">
        <v>18</v>
      </c>
      <c r="D69" s="93">
        <f t="shared" si="1"/>
        <v>195701</v>
      </c>
      <c r="E69" s="86">
        <v>1957.01</v>
      </c>
    </row>
    <row r="70" spans="1:5" s="83" customFormat="1" ht="15" x14ac:dyDescent="0.25">
      <c r="A70" s="84" t="s">
        <v>207</v>
      </c>
      <c r="B70" s="87">
        <v>3.5000000000000003E-2</v>
      </c>
      <c r="C70" s="85" t="s">
        <v>19</v>
      </c>
      <c r="D70" s="93">
        <f t="shared" si="1"/>
        <v>8433.7142857142844</v>
      </c>
      <c r="E70" s="86">
        <v>295.18</v>
      </c>
    </row>
    <row r="71" spans="1:5" s="92" customFormat="1" ht="14.25" x14ac:dyDescent="0.2">
      <c r="A71" s="90" t="s">
        <v>44</v>
      </c>
      <c r="B71" s="91"/>
      <c r="C71" s="91"/>
      <c r="D71" s="91"/>
      <c r="E71" s="91"/>
    </row>
    <row r="72" spans="1:5" s="83" customFormat="1" ht="15" x14ac:dyDescent="0.25">
      <c r="A72" s="84" t="s">
        <v>75</v>
      </c>
      <c r="B72" s="85" t="s">
        <v>212</v>
      </c>
      <c r="C72" s="85" t="s">
        <v>11</v>
      </c>
      <c r="D72" s="86">
        <f>E72</f>
        <v>3225</v>
      </c>
      <c r="E72" s="86">
        <v>3225</v>
      </c>
    </row>
    <row r="73" spans="1:5" s="92" customFormat="1" ht="15" x14ac:dyDescent="0.2">
      <c r="A73" s="90" t="s">
        <v>99</v>
      </c>
      <c r="B73" s="91"/>
      <c r="C73" s="91"/>
      <c r="D73" s="86"/>
      <c r="E73" s="91"/>
    </row>
    <row r="74" spans="1:5" s="83" customFormat="1" ht="15" x14ac:dyDescent="0.25">
      <c r="A74" s="84" t="s">
        <v>116</v>
      </c>
      <c r="B74" s="85" t="s">
        <v>215</v>
      </c>
      <c r="C74" s="85" t="s">
        <v>12</v>
      </c>
      <c r="D74" s="86">
        <f t="shared" ref="D74:D79" si="2">E74</f>
        <v>61988.54</v>
      </c>
      <c r="E74" s="86">
        <v>61988.54</v>
      </c>
    </row>
    <row r="75" spans="1:5" s="92" customFormat="1" ht="15" x14ac:dyDescent="0.2">
      <c r="A75" s="90" t="s">
        <v>9</v>
      </c>
      <c r="B75" s="91"/>
      <c r="C75" s="91"/>
      <c r="D75" s="86"/>
      <c r="E75" s="91"/>
    </row>
    <row r="76" spans="1:5" s="83" customFormat="1" ht="15" x14ac:dyDescent="0.25">
      <c r="A76" s="84" t="s">
        <v>76</v>
      </c>
      <c r="B76" s="85" t="s">
        <v>215</v>
      </c>
      <c r="C76" s="85" t="s">
        <v>12</v>
      </c>
      <c r="D76" s="86">
        <f t="shared" si="2"/>
        <v>125045.86</v>
      </c>
      <c r="E76" s="86">
        <v>125045.86</v>
      </c>
    </row>
    <row r="77" spans="1:5" s="83" customFormat="1" ht="30" x14ac:dyDescent="0.25">
      <c r="A77" s="84" t="s">
        <v>208</v>
      </c>
      <c r="B77" s="85" t="s">
        <v>212</v>
      </c>
      <c r="C77" s="85" t="s">
        <v>11</v>
      </c>
      <c r="D77" s="86">
        <f t="shared" si="2"/>
        <v>2660.79</v>
      </c>
      <c r="E77" s="86">
        <v>2660.79</v>
      </c>
    </row>
    <row r="78" spans="1:5" s="92" customFormat="1" ht="15" x14ac:dyDescent="0.2">
      <c r="A78" s="90" t="s">
        <v>117</v>
      </c>
      <c r="B78" s="91"/>
      <c r="C78" s="91"/>
      <c r="D78" s="86"/>
      <c r="E78" s="91"/>
    </row>
    <row r="79" spans="1:5" s="83" customFormat="1" ht="15" x14ac:dyDescent="0.25">
      <c r="A79" s="84" t="s">
        <v>209</v>
      </c>
      <c r="B79" s="85" t="s">
        <v>212</v>
      </c>
      <c r="C79" s="85" t="s">
        <v>12</v>
      </c>
      <c r="D79" s="86">
        <f t="shared" si="2"/>
        <v>1867.82</v>
      </c>
      <c r="E79" s="86">
        <v>1867.82</v>
      </c>
    </row>
    <row r="80" spans="1:5" ht="14.25" x14ac:dyDescent="0.2">
      <c r="A80" s="33" t="s">
        <v>10</v>
      </c>
      <c r="B80" s="34"/>
      <c r="C80" s="34"/>
      <c r="D80" s="35"/>
      <c r="E80" s="36"/>
    </row>
    <row r="81" spans="1:5" ht="12" customHeight="1" x14ac:dyDescent="0.2">
      <c r="A81" s="37" t="s">
        <v>77</v>
      </c>
      <c r="B81" s="38" t="s">
        <v>23</v>
      </c>
      <c r="C81" s="38" t="s">
        <v>11</v>
      </c>
      <c r="D81" s="39">
        <f>E81</f>
        <v>43911.652999999991</v>
      </c>
      <c r="E81" s="40">
        <f>SUM(E7:E79)*10%</f>
        <v>43911.652999999991</v>
      </c>
    </row>
    <row r="82" spans="1:5" ht="12.75" customHeight="1" x14ac:dyDescent="0.2">
      <c r="A82" s="22" t="s">
        <v>25</v>
      </c>
      <c r="B82" s="23"/>
      <c r="C82" s="22"/>
      <c r="D82" s="23"/>
      <c r="E82" s="24">
        <f>SUM(E7:E81)</f>
        <v>483028.1829999999</v>
      </c>
    </row>
    <row r="84" spans="1:5" ht="15" customHeight="1" x14ac:dyDescent="0.2">
      <c r="A84" s="206" t="s">
        <v>218</v>
      </c>
      <c r="B84" s="206"/>
      <c r="C84" s="206"/>
      <c r="D84" s="206"/>
      <c r="E84" s="206"/>
    </row>
    <row r="85" spans="1:5" ht="15" customHeight="1" x14ac:dyDescent="0.2">
      <c r="A85" s="206"/>
      <c r="B85" s="206"/>
      <c r="C85" s="206"/>
      <c r="D85" s="206"/>
      <c r="E85" s="206"/>
    </row>
    <row r="86" spans="1:5" ht="15" customHeight="1" x14ac:dyDescent="0.2">
      <c r="A86" s="184" t="s">
        <v>32</v>
      </c>
      <c r="B86" s="184"/>
      <c r="C86" s="184"/>
      <c r="D86" s="184"/>
      <c r="E86" s="184"/>
    </row>
    <row r="87" spans="1:5" ht="15" customHeight="1" x14ac:dyDescent="0.2">
      <c r="A87" s="184" t="s">
        <v>33</v>
      </c>
      <c r="B87" s="184"/>
      <c r="C87" s="184"/>
      <c r="D87" s="184"/>
      <c r="E87" s="184"/>
    </row>
    <row r="88" spans="1:5" ht="15" customHeight="1" x14ac:dyDescent="0.2">
      <c r="A88" s="207" t="s">
        <v>216</v>
      </c>
      <c r="B88" s="207"/>
      <c r="C88" s="207"/>
      <c r="D88" s="207"/>
      <c r="E88" s="207"/>
    </row>
    <row r="89" spans="1:5" ht="15" customHeight="1" x14ac:dyDescent="0.2">
      <c r="A89" s="207"/>
      <c r="B89" s="207"/>
      <c r="C89" s="207"/>
      <c r="D89" s="207"/>
      <c r="E89" s="207"/>
    </row>
    <row r="90" spans="1:5" ht="15" customHeight="1" x14ac:dyDescent="0.2">
      <c r="A90" s="182"/>
      <c r="B90" s="182"/>
      <c r="C90" s="182"/>
      <c r="D90" s="182"/>
      <c r="E90" s="182"/>
    </row>
    <row r="91" spans="1:5" ht="15" x14ac:dyDescent="0.2">
      <c r="A91" s="53"/>
      <c r="B91" s="94"/>
      <c r="C91" s="94"/>
      <c r="D91" s="95"/>
      <c r="E91" s="94"/>
    </row>
    <row r="92" spans="1:5" ht="15" customHeight="1" x14ac:dyDescent="0.2">
      <c r="A92" s="5" t="s">
        <v>26</v>
      </c>
      <c r="B92" s="52"/>
      <c r="C92" s="52"/>
      <c r="D92" s="96"/>
      <c r="E92" s="52"/>
    </row>
    <row r="93" spans="1:5" ht="15" x14ac:dyDescent="0.2">
      <c r="A93" s="5"/>
      <c r="B93" s="52"/>
      <c r="C93" s="52" t="s">
        <v>22</v>
      </c>
      <c r="D93" s="96" t="s">
        <v>22</v>
      </c>
      <c r="E93" s="52"/>
    </row>
    <row r="94" spans="1:5" ht="15" customHeight="1" x14ac:dyDescent="0.2">
      <c r="A94" s="183" t="s">
        <v>217</v>
      </c>
      <c r="B94" s="183"/>
      <c r="C94" s="181" t="s">
        <v>30</v>
      </c>
      <c r="D94" s="181"/>
      <c r="E94" s="52"/>
    </row>
    <row r="95" spans="1:5" ht="15" customHeight="1" x14ac:dyDescent="0.2">
      <c r="A95" s="181" t="s">
        <v>52</v>
      </c>
      <c r="B95" s="181"/>
      <c r="C95" s="181" t="s">
        <v>27</v>
      </c>
      <c r="D95" s="181"/>
      <c r="E95" s="52"/>
    </row>
    <row r="96" spans="1:5" ht="15" customHeight="1" x14ac:dyDescent="0.2">
      <c r="A96" s="5"/>
      <c r="B96" s="52"/>
      <c r="C96" s="52"/>
      <c r="D96" s="96"/>
      <c r="E96" s="52"/>
    </row>
    <row r="97" spans="1:5" ht="15" customHeight="1" x14ac:dyDescent="0.2">
      <c r="A97" s="183" t="s">
        <v>29</v>
      </c>
      <c r="B97" s="183"/>
      <c r="C97" s="181" t="s">
        <v>30</v>
      </c>
      <c r="D97" s="181"/>
      <c r="E97" s="52"/>
    </row>
    <row r="98" spans="1:5" ht="15" x14ac:dyDescent="0.2">
      <c r="A98" s="12" t="s">
        <v>28</v>
      </c>
      <c r="B98" s="52"/>
      <c r="C98" s="181" t="s">
        <v>27</v>
      </c>
      <c r="D98" s="181"/>
      <c r="E98" s="52"/>
    </row>
  </sheetData>
  <mergeCells count="15">
    <mergeCell ref="A1:E1"/>
    <mergeCell ref="A2:E2"/>
    <mergeCell ref="D3:E3"/>
    <mergeCell ref="A86:E86"/>
    <mergeCell ref="C98:D98"/>
    <mergeCell ref="C97:D97"/>
    <mergeCell ref="A84:E85"/>
    <mergeCell ref="A88:E89"/>
    <mergeCell ref="A90:E90"/>
    <mergeCell ref="A95:B95"/>
    <mergeCell ref="C95:D95"/>
    <mergeCell ref="A97:B97"/>
    <mergeCell ref="A87:E87"/>
    <mergeCell ref="A94:B94"/>
    <mergeCell ref="C94:D94"/>
  </mergeCells>
  <printOptions horizontalCentered="1"/>
  <pageMargins left="0.82677165354330717" right="0.43307086614173229" top="0.19685039370078741" bottom="0.39370078740157483" header="0.31496062992125984" footer="0.31496062992125984"/>
  <pageSetup paperSize="9" scale="84" fitToHeight="0" orientation="portrait" r:id="rId1"/>
  <rowBreaks count="2" manualBreakCount="2">
    <brk id="39" max="4" man="1"/>
    <brk id="83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D7" sqref="D7"/>
    </sheetView>
  </sheetViews>
  <sheetFormatPr defaultColWidth="9.140625" defaultRowHeight="15" x14ac:dyDescent="0.25"/>
  <cols>
    <col min="1" max="1" width="12.5703125" style="82" customWidth="1"/>
    <col min="2" max="2" width="14.5703125" style="82" customWidth="1"/>
    <col min="3" max="3" width="19.5703125" style="82" customWidth="1"/>
    <col min="4" max="4" width="14.42578125" style="82" customWidth="1"/>
    <col min="5" max="5" width="18.28515625" style="82" customWidth="1"/>
    <col min="6" max="6" width="16.28515625" style="82" customWidth="1"/>
    <col min="7" max="16384" width="9.140625" style="82"/>
  </cols>
  <sheetData>
    <row r="1" spans="1:19" s="54" customFormat="1" ht="35.25" customHeight="1" x14ac:dyDescent="0.3">
      <c r="A1" s="193" t="s">
        <v>286</v>
      </c>
      <c r="B1" s="193"/>
      <c r="C1" s="193"/>
      <c r="D1" s="193"/>
      <c r="E1" s="193"/>
      <c r="F1" s="193"/>
    </row>
    <row r="2" spans="1:19" s="54" customFormat="1" x14ac:dyDescent="0.25">
      <c r="A2" s="55"/>
      <c r="B2" s="55"/>
      <c r="C2" s="55"/>
      <c r="D2" s="55"/>
      <c r="E2" s="55"/>
      <c r="F2" s="55"/>
    </row>
    <row r="3" spans="1:19" s="54" customFormat="1" ht="19.5" customHeight="1" x14ac:dyDescent="0.25">
      <c r="A3" s="56" t="s">
        <v>287</v>
      </c>
      <c r="B3" s="56"/>
      <c r="C3" s="56"/>
      <c r="D3" s="56"/>
      <c r="E3" s="56"/>
      <c r="F3" s="57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1:19" s="54" customFormat="1" ht="19.5" customHeight="1" x14ac:dyDescent="0.25">
      <c r="A4" s="56"/>
      <c r="B4" s="56"/>
      <c r="C4" s="56"/>
      <c r="D4" s="56"/>
      <c r="E4" s="56"/>
      <c r="F4" s="57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1:19" s="54" customFormat="1" ht="36.75" customHeight="1" x14ac:dyDescent="0.25">
      <c r="A5" s="194" t="s">
        <v>146</v>
      </c>
      <c r="B5" s="194"/>
      <c r="C5" s="194"/>
      <c r="D5" s="194"/>
      <c r="E5" s="194"/>
      <c r="F5" s="194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1:19" s="68" customFormat="1" ht="27.75" customHeight="1" x14ac:dyDescent="0.25">
      <c r="A6" s="103" t="s">
        <v>147</v>
      </c>
      <c r="B6" s="103">
        <v>4</v>
      </c>
      <c r="C6" s="103" t="s">
        <v>148</v>
      </c>
      <c r="D6" s="127">
        <v>2981.4</v>
      </c>
      <c r="E6" s="103" t="s">
        <v>149</v>
      </c>
      <c r="F6" s="105">
        <v>1359</v>
      </c>
      <c r="G6" s="59"/>
      <c r="H6" s="61"/>
      <c r="I6" s="62"/>
      <c r="J6" s="63"/>
      <c r="K6" s="107"/>
      <c r="L6" s="65"/>
      <c r="M6" s="65"/>
      <c r="N6" s="65"/>
      <c r="O6" s="65"/>
      <c r="P6" s="66"/>
      <c r="Q6" s="195"/>
      <c r="R6" s="196"/>
      <c r="S6" s="67"/>
    </row>
    <row r="7" spans="1:19" s="70" customFormat="1" ht="32.25" customHeight="1" x14ac:dyDescent="0.25">
      <c r="A7" s="103" t="s">
        <v>150</v>
      </c>
      <c r="B7" s="103">
        <v>3</v>
      </c>
      <c r="C7" s="103" t="s">
        <v>151</v>
      </c>
      <c r="D7" s="127">
        <v>0</v>
      </c>
      <c r="E7" s="103" t="s">
        <v>152</v>
      </c>
      <c r="F7" s="105">
        <v>906</v>
      </c>
      <c r="G7" s="59"/>
      <c r="H7" s="61"/>
      <c r="I7" s="62"/>
      <c r="J7" s="63"/>
      <c r="K7" s="107"/>
      <c r="L7" s="65"/>
      <c r="M7" s="65"/>
      <c r="N7" s="65"/>
      <c r="O7" s="65"/>
      <c r="P7" s="66"/>
      <c r="Q7" s="195"/>
      <c r="R7" s="197"/>
      <c r="S7" s="69"/>
    </row>
    <row r="8" spans="1:19" s="70" customFormat="1" ht="45.75" customHeight="1" x14ac:dyDescent="0.25">
      <c r="A8" s="103" t="s">
        <v>153</v>
      </c>
      <c r="B8" s="103">
        <v>44</v>
      </c>
      <c r="C8" s="103" t="s">
        <v>154</v>
      </c>
      <c r="D8" s="105">
        <v>288.5</v>
      </c>
      <c r="E8" s="103" t="s">
        <v>155</v>
      </c>
      <c r="F8" s="105">
        <v>467.4</v>
      </c>
      <c r="G8" s="59"/>
      <c r="H8" s="61"/>
      <c r="I8" s="62"/>
      <c r="J8" s="63"/>
      <c r="K8" s="107"/>
      <c r="L8" s="65"/>
      <c r="M8" s="65"/>
      <c r="N8" s="65"/>
      <c r="O8" s="65"/>
      <c r="P8" s="66"/>
      <c r="Q8" s="195"/>
      <c r="R8" s="196"/>
      <c r="S8" s="69"/>
    </row>
    <row r="9" spans="1:19" s="70" customFormat="1" ht="33.75" customHeight="1" x14ac:dyDescent="0.25">
      <c r="A9" s="60"/>
      <c r="B9" s="63"/>
      <c r="C9" s="60"/>
      <c r="D9" s="71"/>
      <c r="E9" s="63"/>
      <c r="F9" s="72"/>
      <c r="G9" s="59"/>
      <c r="H9" s="61"/>
      <c r="I9" s="62"/>
      <c r="J9" s="63"/>
      <c r="K9" s="107"/>
      <c r="L9" s="65"/>
      <c r="M9" s="65"/>
      <c r="N9" s="65"/>
      <c r="O9" s="65"/>
      <c r="P9" s="59"/>
      <c r="Q9" s="107"/>
      <c r="R9" s="108"/>
      <c r="S9" s="59"/>
    </row>
    <row r="10" spans="1:19" s="76" customFormat="1" ht="15" customHeight="1" thickBot="1" x14ac:dyDescent="0.3">
      <c r="A10" s="74"/>
      <c r="B10" s="74"/>
      <c r="C10" s="74"/>
      <c r="D10" s="74"/>
      <c r="E10" s="74"/>
      <c r="F10" s="106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</row>
    <row r="11" spans="1:19" s="76" customFormat="1" ht="30" customHeight="1" x14ac:dyDescent="0.25">
      <c r="A11" s="190" t="s">
        <v>156</v>
      </c>
      <c r="B11" s="191"/>
      <c r="C11" s="191"/>
      <c r="D11" s="191"/>
      <c r="E11" s="192"/>
      <c r="F11" s="77" t="s">
        <v>157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00" customFormat="1" ht="30" customHeight="1" x14ac:dyDescent="0.25">
      <c r="A12" s="198" t="s">
        <v>158</v>
      </c>
      <c r="B12" s="199"/>
      <c r="C12" s="199"/>
      <c r="D12" s="199"/>
      <c r="E12" s="200"/>
      <c r="F12" s="98">
        <v>-128294.3629999999</v>
      </c>
      <c r="G12" s="99"/>
    </row>
    <row r="13" spans="1:19" s="100" customFormat="1" ht="30" customHeight="1" x14ac:dyDescent="0.25">
      <c r="A13" s="198" t="s">
        <v>159</v>
      </c>
      <c r="B13" s="199"/>
      <c r="C13" s="199"/>
      <c r="D13" s="199"/>
      <c r="E13" s="200"/>
      <c r="F13" s="98">
        <v>202701.58999999997</v>
      </c>
    </row>
    <row r="14" spans="1:19" s="100" customFormat="1" ht="30" customHeight="1" x14ac:dyDescent="0.25">
      <c r="A14" s="198" t="s">
        <v>160</v>
      </c>
      <c r="B14" s="199"/>
      <c r="C14" s="199"/>
      <c r="D14" s="199"/>
      <c r="E14" s="200"/>
      <c r="F14" s="101">
        <f>SUM(F15:F17)</f>
        <v>505823.99</v>
      </c>
    </row>
    <row r="15" spans="1:19" s="76" customFormat="1" ht="28.5" customHeight="1" x14ac:dyDescent="0.25">
      <c r="A15" s="201" t="s">
        <v>161</v>
      </c>
      <c r="B15" s="202"/>
      <c r="C15" s="202"/>
      <c r="D15" s="202"/>
      <c r="E15" s="203"/>
      <c r="F15" s="97">
        <f>1694.84+487428.72+14225.43</f>
        <v>503348.99</v>
      </c>
    </row>
    <row r="16" spans="1:19" s="76" customFormat="1" ht="24.75" hidden="1" customHeight="1" x14ac:dyDescent="0.25">
      <c r="A16" s="201" t="s">
        <v>162</v>
      </c>
      <c r="B16" s="202"/>
      <c r="C16" s="202"/>
      <c r="D16" s="202"/>
      <c r="E16" s="203"/>
      <c r="F16" s="97"/>
    </row>
    <row r="17" spans="1:19" s="76" customFormat="1" ht="30" customHeight="1" x14ac:dyDescent="0.25">
      <c r="A17" s="201" t="s">
        <v>163</v>
      </c>
      <c r="B17" s="202"/>
      <c r="C17" s="202"/>
      <c r="D17" s="202"/>
      <c r="E17" s="203"/>
      <c r="F17" s="97">
        <v>2475</v>
      </c>
    </row>
    <row r="18" spans="1:19" s="100" customFormat="1" ht="30" customHeight="1" x14ac:dyDescent="0.25">
      <c r="A18" s="198" t="s">
        <v>164</v>
      </c>
      <c r="B18" s="199"/>
      <c r="C18" s="199"/>
      <c r="D18" s="199"/>
      <c r="E18" s="200"/>
      <c r="F18" s="101">
        <f>SUM(F19:F21)</f>
        <v>545385.30000000005</v>
      </c>
    </row>
    <row r="19" spans="1:19" s="76" customFormat="1" ht="30" customHeight="1" x14ac:dyDescent="0.25">
      <c r="A19" s="201" t="s">
        <v>161</v>
      </c>
      <c r="B19" s="202"/>
      <c r="C19" s="202"/>
      <c r="D19" s="202"/>
      <c r="E19" s="203"/>
      <c r="F19" s="97">
        <f>1694.81+521484.24</f>
        <v>523179.05</v>
      </c>
    </row>
    <row r="20" spans="1:19" s="76" customFormat="1" ht="30" customHeight="1" x14ac:dyDescent="0.25">
      <c r="A20" s="208" t="s">
        <v>288</v>
      </c>
      <c r="B20" s="209"/>
      <c r="C20" s="209"/>
      <c r="D20" s="209"/>
      <c r="E20" s="210"/>
      <c r="F20" s="97">
        <v>19800</v>
      </c>
    </row>
    <row r="21" spans="1:19" s="79" customFormat="1" ht="30" customHeight="1" x14ac:dyDescent="0.2">
      <c r="A21" s="201" t="s">
        <v>163</v>
      </c>
      <c r="B21" s="202"/>
      <c r="C21" s="202"/>
      <c r="D21" s="202"/>
      <c r="E21" s="203"/>
      <c r="F21" s="97">
        <v>2406.25</v>
      </c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02" customFormat="1" ht="30" customHeight="1" x14ac:dyDescent="0.25">
      <c r="A22" s="198" t="s">
        <v>165</v>
      </c>
      <c r="B22" s="199"/>
      <c r="C22" s="199"/>
      <c r="D22" s="199"/>
      <c r="E22" s="200"/>
      <c r="F22" s="101">
        <f>F12+F18</f>
        <v>417090.93700000015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2" customFormat="1" ht="30" customHeight="1" x14ac:dyDescent="0.25">
      <c r="A23" s="198" t="s">
        <v>166</v>
      </c>
      <c r="B23" s="199"/>
      <c r="C23" s="199"/>
      <c r="D23" s="199"/>
      <c r="E23" s="200"/>
      <c r="F23" s="101">
        <f>Лист3!E89</f>
        <v>421839.95700000011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2" customFormat="1" ht="30" customHeight="1" x14ac:dyDescent="0.25">
      <c r="A24" s="198" t="s">
        <v>167</v>
      </c>
      <c r="B24" s="199"/>
      <c r="C24" s="199"/>
      <c r="D24" s="199"/>
      <c r="E24" s="200"/>
      <c r="F24" s="101">
        <f>F22-F23</f>
        <v>-4749.0199999999604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2" customFormat="1" ht="30" customHeight="1" x14ac:dyDescent="0.25">
      <c r="A25" s="198" t="s">
        <v>168</v>
      </c>
      <c r="B25" s="199"/>
      <c r="C25" s="199"/>
      <c r="D25" s="199"/>
      <c r="E25" s="200"/>
      <c r="F25" s="98">
        <f>F13+F14-F18+F20</f>
        <v>182940.27999999991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9" customFormat="1" ht="11.45" customHeight="1" x14ac:dyDescent="0.25">
      <c r="A26" s="80"/>
      <c r="B26" s="80"/>
      <c r="C26" s="80"/>
      <c r="D26" s="80"/>
      <c r="E26" s="80"/>
      <c r="F26" s="80"/>
    </row>
    <row r="27" spans="1:19" s="81" customFormat="1" ht="64.5" customHeight="1" x14ac:dyDescent="0.2">
      <c r="A27" s="204" t="s">
        <v>169</v>
      </c>
      <c r="B27" s="204"/>
      <c r="C27" s="204"/>
      <c r="D27" s="204"/>
    </row>
    <row r="28" spans="1:19" s="54" customFormat="1" ht="21.75" customHeight="1" x14ac:dyDescent="0.25">
      <c r="A28" s="205" t="s">
        <v>170</v>
      </c>
      <c r="B28" s="205"/>
      <c r="C28" s="205"/>
      <c r="D28" s="205"/>
    </row>
    <row r="29" spans="1:19" s="54" customFormat="1" ht="22.5" customHeight="1" x14ac:dyDescent="0.25">
      <c r="A29" s="204" t="s">
        <v>45</v>
      </c>
      <c r="B29" s="204"/>
      <c r="C29" s="204"/>
      <c r="D29" s="204"/>
    </row>
    <row r="30" spans="1:19" s="54" customFormat="1" ht="22.5" customHeight="1" x14ac:dyDescent="0.25">
      <c r="A30" s="204" t="s">
        <v>46</v>
      </c>
      <c r="B30" s="204"/>
      <c r="C30" s="204"/>
      <c r="D30" s="55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"/>
  <sheetViews>
    <sheetView view="pageBreakPreview" topLeftCell="A52" zoomScale="60" zoomScaleNormal="100" workbookViewId="0">
      <selection activeCell="A86" sqref="A86:XFD88"/>
    </sheetView>
  </sheetViews>
  <sheetFormatPr defaultRowHeight="15" x14ac:dyDescent="0.25"/>
  <cols>
    <col min="1" max="1" width="51.140625" style="83" customWidth="1"/>
    <col min="2" max="2" width="13.85546875" style="116" customWidth="1"/>
    <col min="3" max="3" width="14.5703125" style="117" customWidth="1"/>
    <col min="4" max="4" width="17.5703125" style="116" customWidth="1"/>
    <col min="5" max="5" width="14.7109375" style="116" customWidth="1"/>
    <col min="6" max="255" width="9.140625" style="83"/>
    <col min="256" max="256" width="8.7109375" style="83" customWidth="1"/>
    <col min="257" max="257" width="31.5703125" style="83" customWidth="1"/>
    <col min="258" max="258" width="13.85546875" style="83" customWidth="1"/>
    <col min="259" max="259" width="19.140625" style="83" customWidth="1"/>
    <col min="260" max="260" width="17.5703125" style="83" customWidth="1"/>
    <col min="261" max="261" width="14.7109375" style="83" customWidth="1"/>
    <col min="262" max="511" width="9.140625" style="83"/>
    <col min="512" max="512" width="8.7109375" style="83" customWidth="1"/>
    <col min="513" max="513" width="31.5703125" style="83" customWidth="1"/>
    <col min="514" max="514" width="13.85546875" style="83" customWidth="1"/>
    <col min="515" max="515" width="19.140625" style="83" customWidth="1"/>
    <col min="516" max="516" width="17.5703125" style="83" customWidth="1"/>
    <col min="517" max="517" width="14.7109375" style="83" customWidth="1"/>
    <col min="518" max="767" width="9.140625" style="83"/>
    <col min="768" max="768" width="8.7109375" style="83" customWidth="1"/>
    <col min="769" max="769" width="31.5703125" style="83" customWidth="1"/>
    <col min="770" max="770" width="13.85546875" style="83" customWidth="1"/>
    <col min="771" max="771" width="19.140625" style="83" customWidth="1"/>
    <col min="772" max="772" width="17.5703125" style="83" customWidth="1"/>
    <col min="773" max="773" width="14.7109375" style="83" customWidth="1"/>
    <col min="774" max="1023" width="9.140625" style="83"/>
    <col min="1024" max="1024" width="8.7109375" style="83" customWidth="1"/>
    <col min="1025" max="1025" width="31.5703125" style="83" customWidth="1"/>
    <col min="1026" max="1026" width="13.85546875" style="83" customWidth="1"/>
    <col min="1027" max="1027" width="19.140625" style="83" customWidth="1"/>
    <col min="1028" max="1028" width="17.5703125" style="83" customWidth="1"/>
    <col min="1029" max="1029" width="14.7109375" style="83" customWidth="1"/>
    <col min="1030" max="1279" width="9.140625" style="83"/>
    <col min="1280" max="1280" width="8.7109375" style="83" customWidth="1"/>
    <col min="1281" max="1281" width="31.5703125" style="83" customWidth="1"/>
    <col min="1282" max="1282" width="13.85546875" style="83" customWidth="1"/>
    <col min="1283" max="1283" width="19.140625" style="83" customWidth="1"/>
    <col min="1284" max="1284" width="17.5703125" style="83" customWidth="1"/>
    <col min="1285" max="1285" width="14.7109375" style="83" customWidth="1"/>
    <col min="1286" max="1535" width="9.140625" style="83"/>
    <col min="1536" max="1536" width="8.7109375" style="83" customWidth="1"/>
    <col min="1537" max="1537" width="31.5703125" style="83" customWidth="1"/>
    <col min="1538" max="1538" width="13.85546875" style="83" customWidth="1"/>
    <col min="1539" max="1539" width="19.140625" style="83" customWidth="1"/>
    <col min="1540" max="1540" width="17.5703125" style="83" customWidth="1"/>
    <col min="1541" max="1541" width="14.7109375" style="83" customWidth="1"/>
    <col min="1542" max="1791" width="9.140625" style="83"/>
    <col min="1792" max="1792" width="8.7109375" style="83" customWidth="1"/>
    <col min="1793" max="1793" width="31.5703125" style="83" customWidth="1"/>
    <col min="1794" max="1794" width="13.85546875" style="83" customWidth="1"/>
    <col min="1795" max="1795" width="19.140625" style="83" customWidth="1"/>
    <col min="1796" max="1796" width="17.5703125" style="83" customWidth="1"/>
    <col min="1797" max="1797" width="14.7109375" style="83" customWidth="1"/>
    <col min="1798" max="2047" width="9.140625" style="83"/>
    <col min="2048" max="2048" width="8.7109375" style="83" customWidth="1"/>
    <col min="2049" max="2049" width="31.5703125" style="83" customWidth="1"/>
    <col min="2050" max="2050" width="13.85546875" style="83" customWidth="1"/>
    <col min="2051" max="2051" width="19.140625" style="83" customWidth="1"/>
    <col min="2052" max="2052" width="17.5703125" style="83" customWidth="1"/>
    <col min="2053" max="2053" width="14.7109375" style="83" customWidth="1"/>
    <col min="2054" max="2303" width="9.140625" style="83"/>
    <col min="2304" max="2304" width="8.7109375" style="83" customWidth="1"/>
    <col min="2305" max="2305" width="31.5703125" style="83" customWidth="1"/>
    <col min="2306" max="2306" width="13.85546875" style="83" customWidth="1"/>
    <col min="2307" max="2307" width="19.140625" style="83" customWidth="1"/>
    <col min="2308" max="2308" width="17.5703125" style="83" customWidth="1"/>
    <col min="2309" max="2309" width="14.7109375" style="83" customWidth="1"/>
    <col min="2310" max="2559" width="9.140625" style="83"/>
    <col min="2560" max="2560" width="8.7109375" style="83" customWidth="1"/>
    <col min="2561" max="2561" width="31.5703125" style="83" customWidth="1"/>
    <col min="2562" max="2562" width="13.85546875" style="83" customWidth="1"/>
    <col min="2563" max="2563" width="19.140625" style="83" customWidth="1"/>
    <col min="2564" max="2564" width="17.5703125" style="83" customWidth="1"/>
    <col min="2565" max="2565" width="14.7109375" style="83" customWidth="1"/>
    <col min="2566" max="2815" width="9.140625" style="83"/>
    <col min="2816" max="2816" width="8.7109375" style="83" customWidth="1"/>
    <col min="2817" max="2817" width="31.5703125" style="83" customWidth="1"/>
    <col min="2818" max="2818" width="13.85546875" style="83" customWidth="1"/>
    <col min="2819" max="2819" width="19.140625" style="83" customWidth="1"/>
    <col min="2820" max="2820" width="17.5703125" style="83" customWidth="1"/>
    <col min="2821" max="2821" width="14.7109375" style="83" customWidth="1"/>
    <col min="2822" max="3071" width="9.140625" style="83"/>
    <col min="3072" max="3072" width="8.7109375" style="83" customWidth="1"/>
    <col min="3073" max="3073" width="31.5703125" style="83" customWidth="1"/>
    <col min="3074" max="3074" width="13.85546875" style="83" customWidth="1"/>
    <col min="3075" max="3075" width="19.140625" style="83" customWidth="1"/>
    <col min="3076" max="3076" width="17.5703125" style="83" customWidth="1"/>
    <col min="3077" max="3077" width="14.7109375" style="83" customWidth="1"/>
    <col min="3078" max="3327" width="9.140625" style="83"/>
    <col min="3328" max="3328" width="8.7109375" style="83" customWidth="1"/>
    <col min="3329" max="3329" width="31.5703125" style="83" customWidth="1"/>
    <col min="3330" max="3330" width="13.85546875" style="83" customWidth="1"/>
    <col min="3331" max="3331" width="19.140625" style="83" customWidth="1"/>
    <col min="3332" max="3332" width="17.5703125" style="83" customWidth="1"/>
    <col min="3333" max="3333" width="14.7109375" style="83" customWidth="1"/>
    <col min="3334" max="3583" width="9.140625" style="83"/>
    <col min="3584" max="3584" width="8.7109375" style="83" customWidth="1"/>
    <col min="3585" max="3585" width="31.5703125" style="83" customWidth="1"/>
    <col min="3586" max="3586" width="13.85546875" style="83" customWidth="1"/>
    <col min="3587" max="3587" width="19.140625" style="83" customWidth="1"/>
    <col min="3588" max="3588" width="17.5703125" style="83" customWidth="1"/>
    <col min="3589" max="3589" width="14.7109375" style="83" customWidth="1"/>
    <col min="3590" max="3839" width="9.140625" style="83"/>
    <col min="3840" max="3840" width="8.7109375" style="83" customWidth="1"/>
    <col min="3841" max="3841" width="31.5703125" style="83" customWidth="1"/>
    <col min="3842" max="3842" width="13.85546875" style="83" customWidth="1"/>
    <col min="3843" max="3843" width="19.140625" style="83" customWidth="1"/>
    <col min="3844" max="3844" width="17.5703125" style="83" customWidth="1"/>
    <col min="3845" max="3845" width="14.7109375" style="83" customWidth="1"/>
    <col min="3846" max="4095" width="9.140625" style="83"/>
    <col min="4096" max="4096" width="8.7109375" style="83" customWidth="1"/>
    <col min="4097" max="4097" width="31.5703125" style="83" customWidth="1"/>
    <col min="4098" max="4098" width="13.85546875" style="83" customWidth="1"/>
    <col min="4099" max="4099" width="19.140625" style="83" customWidth="1"/>
    <col min="4100" max="4100" width="17.5703125" style="83" customWidth="1"/>
    <col min="4101" max="4101" width="14.7109375" style="83" customWidth="1"/>
    <col min="4102" max="4351" width="9.140625" style="83"/>
    <col min="4352" max="4352" width="8.7109375" style="83" customWidth="1"/>
    <col min="4353" max="4353" width="31.5703125" style="83" customWidth="1"/>
    <col min="4354" max="4354" width="13.85546875" style="83" customWidth="1"/>
    <col min="4355" max="4355" width="19.140625" style="83" customWidth="1"/>
    <col min="4356" max="4356" width="17.5703125" style="83" customWidth="1"/>
    <col min="4357" max="4357" width="14.7109375" style="83" customWidth="1"/>
    <col min="4358" max="4607" width="9.140625" style="83"/>
    <col min="4608" max="4608" width="8.7109375" style="83" customWidth="1"/>
    <col min="4609" max="4609" width="31.5703125" style="83" customWidth="1"/>
    <col min="4610" max="4610" width="13.85546875" style="83" customWidth="1"/>
    <col min="4611" max="4611" width="19.140625" style="83" customWidth="1"/>
    <col min="4612" max="4612" width="17.5703125" style="83" customWidth="1"/>
    <col min="4613" max="4613" width="14.7109375" style="83" customWidth="1"/>
    <col min="4614" max="4863" width="9.140625" style="83"/>
    <col min="4864" max="4864" width="8.7109375" style="83" customWidth="1"/>
    <col min="4865" max="4865" width="31.5703125" style="83" customWidth="1"/>
    <col min="4866" max="4866" width="13.85546875" style="83" customWidth="1"/>
    <col min="4867" max="4867" width="19.140625" style="83" customWidth="1"/>
    <col min="4868" max="4868" width="17.5703125" style="83" customWidth="1"/>
    <col min="4869" max="4869" width="14.7109375" style="83" customWidth="1"/>
    <col min="4870" max="5119" width="9.140625" style="83"/>
    <col min="5120" max="5120" width="8.7109375" style="83" customWidth="1"/>
    <col min="5121" max="5121" width="31.5703125" style="83" customWidth="1"/>
    <col min="5122" max="5122" width="13.85546875" style="83" customWidth="1"/>
    <col min="5123" max="5123" width="19.140625" style="83" customWidth="1"/>
    <col min="5124" max="5124" width="17.5703125" style="83" customWidth="1"/>
    <col min="5125" max="5125" width="14.7109375" style="83" customWidth="1"/>
    <col min="5126" max="5375" width="9.140625" style="83"/>
    <col min="5376" max="5376" width="8.7109375" style="83" customWidth="1"/>
    <col min="5377" max="5377" width="31.5703125" style="83" customWidth="1"/>
    <col min="5378" max="5378" width="13.85546875" style="83" customWidth="1"/>
    <col min="5379" max="5379" width="19.140625" style="83" customWidth="1"/>
    <col min="5380" max="5380" width="17.5703125" style="83" customWidth="1"/>
    <col min="5381" max="5381" width="14.7109375" style="83" customWidth="1"/>
    <col min="5382" max="5631" width="9.140625" style="83"/>
    <col min="5632" max="5632" width="8.7109375" style="83" customWidth="1"/>
    <col min="5633" max="5633" width="31.5703125" style="83" customWidth="1"/>
    <col min="5634" max="5634" width="13.85546875" style="83" customWidth="1"/>
    <col min="5635" max="5635" width="19.140625" style="83" customWidth="1"/>
    <col min="5636" max="5636" width="17.5703125" style="83" customWidth="1"/>
    <col min="5637" max="5637" width="14.7109375" style="83" customWidth="1"/>
    <col min="5638" max="5887" width="9.140625" style="83"/>
    <col min="5888" max="5888" width="8.7109375" style="83" customWidth="1"/>
    <col min="5889" max="5889" width="31.5703125" style="83" customWidth="1"/>
    <col min="5890" max="5890" width="13.85546875" style="83" customWidth="1"/>
    <col min="5891" max="5891" width="19.140625" style="83" customWidth="1"/>
    <col min="5892" max="5892" width="17.5703125" style="83" customWidth="1"/>
    <col min="5893" max="5893" width="14.7109375" style="83" customWidth="1"/>
    <col min="5894" max="6143" width="9.140625" style="83"/>
    <col min="6144" max="6144" width="8.7109375" style="83" customWidth="1"/>
    <col min="6145" max="6145" width="31.5703125" style="83" customWidth="1"/>
    <col min="6146" max="6146" width="13.85546875" style="83" customWidth="1"/>
    <col min="6147" max="6147" width="19.140625" style="83" customWidth="1"/>
    <col min="6148" max="6148" width="17.5703125" style="83" customWidth="1"/>
    <col min="6149" max="6149" width="14.7109375" style="83" customWidth="1"/>
    <col min="6150" max="6399" width="9.140625" style="83"/>
    <col min="6400" max="6400" width="8.7109375" style="83" customWidth="1"/>
    <col min="6401" max="6401" width="31.5703125" style="83" customWidth="1"/>
    <col min="6402" max="6402" width="13.85546875" style="83" customWidth="1"/>
    <col min="6403" max="6403" width="19.140625" style="83" customWidth="1"/>
    <col min="6404" max="6404" width="17.5703125" style="83" customWidth="1"/>
    <col min="6405" max="6405" width="14.7109375" style="83" customWidth="1"/>
    <col min="6406" max="6655" width="9.140625" style="83"/>
    <col min="6656" max="6656" width="8.7109375" style="83" customWidth="1"/>
    <col min="6657" max="6657" width="31.5703125" style="83" customWidth="1"/>
    <col min="6658" max="6658" width="13.85546875" style="83" customWidth="1"/>
    <col min="6659" max="6659" width="19.140625" style="83" customWidth="1"/>
    <col min="6660" max="6660" width="17.5703125" style="83" customWidth="1"/>
    <col min="6661" max="6661" width="14.7109375" style="83" customWidth="1"/>
    <col min="6662" max="6911" width="9.140625" style="83"/>
    <col min="6912" max="6912" width="8.7109375" style="83" customWidth="1"/>
    <col min="6913" max="6913" width="31.5703125" style="83" customWidth="1"/>
    <col min="6914" max="6914" width="13.85546875" style="83" customWidth="1"/>
    <col min="6915" max="6915" width="19.140625" style="83" customWidth="1"/>
    <col min="6916" max="6916" width="17.5703125" style="83" customWidth="1"/>
    <col min="6917" max="6917" width="14.7109375" style="83" customWidth="1"/>
    <col min="6918" max="7167" width="9.140625" style="83"/>
    <col min="7168" max="7168" width="8.7109375" style="83" customWidth="1"/>
    <col min="7169" max="7169" width="31.5703125" style="83" customWidth="1"/>
    <col min="7170" max="7170" width="13.85546875" style="83" customWidth="1"/>
    <col min="7171" max="7171" width="19.140625" style="83" customWidth="1"/>
    <col min="7172" max="7172" width="17.5703125" style="83" customWidth="1"/>
    <col min="7173" max="7173" width="14.7109375" style="83" customWidth="1"/>
    <col min="7174" max="7423" width="9.140625" style="83"/>
    <col min="7424" max="7424" width="8.7109375" style="83" customWidth="1"/>
    <col min="7425" max="7425" width="31.5703125" style="83" customWidth="1"/>
    <col min="7426" max="7426" width="13.85546875" style="83" customWidth="1"/>
    <col min="7427" max="7427" width="19.140625" style="83" customWidth="1"/>
    <col min="7428" max="7428" width="17.5703125" style="83" customWidth="1"/>
    <col min="7429" max="7429" width="14.7109375" style="83" customWidth="1"/>
    <col min="7430" max="7679" width="9.140625" style="83"/>
    <col min="7680" max="7680" width="8.7109375" style="83" customWidth="1"/>
    <col min="7681" max="7681" width="31.5703125" style="83" customWidth="1"/>
    <col min="7682" max="7682" width="13.85546875" style="83" customWidth="1"/>
    <col min="7683" max="7683" width="19.140625" style="83" customWidth="1"/>
    <col min="7684" max="7684" width="17.5703125" style="83" customWidth="1"/>
    <col min="7685" max="7685" width="14.7109375" style="83" customWidth="1"/>
    <col min="7686" max="7935" width="9.140625" style="83"/>
    <col min="7936" max="7936" width="8.7109375" style="83" customWidth="1"/>
    <col min="7937" max="7937" width="31.5703125" style="83" customWidth="1"/>
    <col min="7938" max="7938" width="13.85546875" style="83" customWidth="1"/>
    <col min="7939" max="7939" width="19.140625" style="83" customWidth="1"/>
    <col min="7940" max="7940" width="17.5703125" style="83" customWidth="1"/>
    <col min="7941" max="7941" width="14.7109375" style="83" customWidth="1"/>
    <col min="7942" max="8191" width="9.140625" style="83"/>
    <col min="8192" max="8192" width="8.7109375" style="83" customWidth="1"/>
    <col min="8193" max="8193" width="31.5703125" style="83" customWidth="1"/>
    <col min="8194" max="8194" width="13.85546875" style="83" customWidth="1"/>
    <col min="8195" max="8195" width="19.140625" style="83" customWidth="1"/>
    <col min="8196" max="8196" width="17.5703125" style="83" customWidth="1"/>
    <col min="8197" max="8197" width="14.7109375" style="83" customWidth="1"/>
    <col min="8198" max="8447" width="9.140625" style="83"/>
    <col min="8448" max="8448" width="8.7109375" style="83" customWidth="1"/>
    <col min="8449" max="8449" width="31.5703125" style="83" customWidth="1"/>
    <col min="8450" max="8450" width="13.85546875" style="83" customWidth="1"/>
    <col min="8451" max="8451" width="19.140625" style="83" customWidth="1"/>
    <col min="8452" max="8452" width="17.5703125" style="83" customWidth="1"/>
    <col min="8453" max="8453" width="14.7109375" style="83" customWidth="1"/>
    <col min="8454" max="8703" width="9.140625" style="83"/>
    <col min="8704" max="8704" width="8.7109375" style="83" customWidth="1"/>
    <col min="8705" max="8705" width="31.5703125" style="83" customWidth="1"/>
    <col min="8706" max="8706" width="13.85546875" style="83" customWidth="1"/>
    <col min="8707" max="8707" width="19.140625" style="83" customWidth="1"/>
    <col min="8708" max="8708" width="17.5703125" style="83" customWidth="1"/>
    <col min="8709" max="8709" width="14.7109375" style="83" customWidth="1"/>
    <col min="8710" max="8959" width="9.140625" style="83"/>
    <col min="8960" max="8960" width="8.7109375" style="83" customWidth="1"/>
    <col min="8961" max="8961" width="31.5703125" style="83" customWidth="1"/>
    <col min="8962" max="8962" width="13.85546875" style="83" customWidth="1"/>
    <col min="8963" max="8963" width="19.140625" style="83" customWidth="1"/>
    <col min="8964" max="8964" width="17.5703125" style="83" customWidth="1"/>
    <col min="8965" max="8965" width="14.7109375" style="83" customWidth="1"/>
    <col min="8966" max="9215" width="9.140625" style="83"/>
    <col min="9216" max="9216" width="8.7109375" style="83" customWidth="1"/>
    <col min="9217" max="9217" width="31.5703125" style="83" customWidth="1"/>
    <col min="9218" max="9218" width="13.85546875" style="83" customWidth="1"/>
    <col min="9219" max="9219" width="19.140625" style="83" customWidth="1"/>
    <col min="9220" max="9220" width="17.5703125" style="83" customWidth="1"/>
    <col min="9221" max="9221" width="14.7109375" style="83" customWidth="1"/>
    <col min="9222" max="9471" width="9.140625" style="83"/>
    <col min="9472" max="9472" width="8.7109375" style="83" customWidth="1"/>
    <col min="9473" max="9473" width="31.5703125" style="83" customWidth="1"/>
    <col min="9474" max="9474" width="13.85546875" style="83" customWidth="1"/>
    <col min="9475" max="9475" width="19.140625" style="83" customWidth="1"/>
    <col min="9476" max="9476" width="17.5703125" style="83" customWidth="1"/>
    <col min="9477" max="9477" width="14.7109375" style="83" customWidth="1"/>
    <col min="9478" max="9727" width="9.140625" style="83"/>
    <col min="9728" max="9728" width="8.7109375" style="83" customWidth="1"/>
    <col min="9729" max="9729" width="31.5703125" style="83" customWidth="1"/>
    <col min="9730" max="9730" width="13.85546875" style="83" customWidth="1"/>
    <col min="9731" max="9731" width="19.140625" style="83" customWidth="1"/>
    <col min="9732" max="9732" width="17.5703125" style="83" customWidth="1"/>
    <col min="9733" max="9733" width="14.7109375" style="83" customWidth="1"/>
    <col min="9734" max="9983" width="9.140625" style="83"/>
    <col min="9984" max="9984" width="8.7109375" style="83" customWidth="1"/>
    <col min="9985" max="9985" width="31.5703125" style="83" customWidth="1"/>
    <col min="9986" max="9986" width="13.85546875" style="83" customWidth="1"/>
    <col min="9987" max="9987" width="19.140625" style="83" customWidth="1"/>
    <col min="9988" max="9988" width="17.5703125" style="83" customWidth="1"/>
    <col min="9989" max="9989" width="14.7109375" style="83" customWidth="1"/>
    <col min="9990" max="10239" width="9.140625" style="83"/>
    <col min="10240" max="10240" width="8.7109375" style="83" customWidth="1"/>
    <col min="10241" max="10241" width="31.5703125" style="83" customWidth="1"/>
    <col min="10242" max="10242" width="13.85546875" style="83" customWidth="1"/>
    <col min="10243" max="10243" width="19.140625" style="83" customWidth="1"/>
    <col min="10244" max="10244" width="17.5703125" style="83" customWidth="1"/>
    <col min="10245" max="10245" width="14.7109375" style="83" customWidth="1"/>
    <col min="10246" max="10495" width="9.140625" style="83"/>
    <col min="10496" max="10496" width="8.7109375" style="83" customWidth="1"/>
    <col min="10497" max="10497" width="31.5703125" style="83" customWidth="1"/>
    <col min="10498" max="10498" width="13.85546875" style="83" customWidth="1"/>
    <col min="10499" max="10499" width="19.140625" style="83" customWidth="1"/>
    <col min="10500" max="10500" width="17.5703125" style="83" customWidth="1"/>
    <col min="10501" max="10501" width="14.7109375" style="83" customWidth="1"/>
    <col min="10502" max="10751" width="9.140625" style="83"/>
    <col min="10752" max="10752" width="8.7109375" style="83" customWidth="1"/>
    <col min="10753" max="10753" width="31.5703125" style="83" customWidth="1"/>
    <col min="10754" max="10754" width="13.85546875" style="83" customWidth="1"/>
    <col min="10755" max="10755" width="19.140625" style="83" customWidth="1"/>
    <col min="10756" max="10756" width="17.5703125" style="83" customWidth="1"/>
    <col min="10757" max="10757" width="14.7109375" style="83" customWidth="1"/>
    <col min="10758" max="11007" width="9.140625" style="83"/>
    <col min="11008" max="11008" width="8.7109375" style="83" customWidth="1"/>
    <col min="11009" max="11009" width="31.5703125" style="83" customWidth="1"/>
    <col min="11010" max="11010" width="13.85546875" style="83" customWidth="1"/>
    <col min="11011" max="11011" width="19.140625" style="83" customWidth="1"/>
    <col min="11012" max="11012" width="17.5703125" style="83" customWidth="1"/>
    <col min="11013" max="11013" width="14.7109375" style="83" customWidth="1"/>
    <col min="11014" max="11263" width="9.140625" style="83"/>
    <col min="11264" max="11264" width="8.7109375" style="83" customWidth="1"/>
    <col min="11265" max="11265" width="31.5703125" style="83" customWidth="1"/>
    <col min="11266" max="11266" width="13.85546875" style="83" customWidth="1"/>
    <col min="11267" max="11267" width="19.140625" style="83" customWidth="1"/>
    <col min="11268" max="11268" width="17.5703125" style="83" customWidth="1"/>
    <col min="11269" max="11269" width="14.7109375" style="83" customWidth="1"/>
    <col min="11270" max="11519" width="9.140625" style="83"/>
    <col min="11520" max="11520" width="8.7109375" style="83" customWidth="1"/>
    <col min="11521" max="11521" width="31.5703125" style="83" customWidth="1"/>
    <col min="11522" max="11522" width="13.85546875" style="83" customWidth="1"/>
    <col min="11523" max="11523" width="19.140625" style="83" customWidth="1"/>
    <col min="11524" max="11524" width="17.5703125" style="83" customWidth="1"/>
    <col min="11525" max="11525" width="14.7109375" style="83" customWidth="1"/>
    <col min="11526" max="11775" width="9.140625" style="83"/>
    <col min="11776" max="11776" width="8.7109375" style="83" customWidth="1"/>
    <col min="11777" max="11777" width="31.5703125" style="83" customWidth="1"/>
    <col min="11778" max="11778" width="13.85546875" style="83" customWidth="1"/>
    <col min="11779" max="11779" width="19.140625" style="83" customWidth="1"/>
    <col min="11780" max="11780" width="17.5703125" style="83" customWidth="1"/>
    <col min="11781" max="11781" width="14.7109375" style="83" customWidth="1"/>
    <col min="11782" max="12031" width="9.140625" style="83"/>
    <col min="12032" max="12032" width="8.7109375" style="83" customWidth="1"/>
    <col min="12033" max="12033" width="31.5703125" style="83" customWidth="1"/>
    <col min="12034" max="12034" width="13.85546875" style="83" customWidth="1"/>
    <col min="12035" max="12035" width="19.140625" style="83" customWidth="1"/>
    <col min="12036" max="12036" width="17.5703125" style="83" customWidth="1"/>
    <col min="12037" max="12037" width="14.7109375" style="83" customWidth="1"/>
    <col min="12038" max="12287" width="9.140625" style="83"/>
    <col min="12288" max="12288" width="8.7109375" style="83" customWidth="1"/>
    <col min="12289" max="12289" width="31.5703125" style="83" customWidth="1"/>
    <col min="12290" max="12290" width="13.85546875" style="83" customWidth="1"/>
    <col min="12291" max="12291" width="19.140625" style="83" customWidth="1"/>
    <col min="12292" max="12292" width="17.5703125" style="83" customWidth="1"/>
    <col min="12293" max="12293" width="14.7109375" style="83" customWidth="1"/>
    <col min="12294" max="12543" width="9.140625" style="83"/>
    <col min="12544" max="12544" width="8.7109375" style="83" customWidth="1"/>
    <col min="12545" max="12545" width="31.5703125" style="83" customWidth="1"/>
    <col min="12546" max="12546" width="13.85546875" style="83" customWidth="1"/>
    <col min="12547" max="12547" width="19.140625" style="83" customWidth="1"/>
    <col min="12548" max="12548" width="17.5703125" style="83" customWidth="1"/>
    <col min="12549" max="12549" width="14.7109375" style="83" customWidth="1"/>
    <col min="12550" max="12799" width="9.140625" style="83"/>
    <col min="12800" max="12800" width="8.7109375" style="83" customWidth="1"/>
    <col min="12801" max="12801" width="31.5703125" style="83" customWidth="1"/>
    <col min="12802" max="12802" width="13.85546875" style="83" customWidth="1"/>
    <col min="12803" max="12803" width="19.140625" style="83" customWidth="1"/>
    <col min="12804" max="12804" width="17.5703125" style="83" customWidth="1"/>
    <col min="12805" max="12805" width="14.7109375" style="83" customWidth="1"/>
    <col min="12806" max="13055" width="9.140625" style="83"/>
    <col min="13056" max="13056" width="8.7109375" style="83" customWidth="1"/>
    <col min="13057" max="13057" width="31.5703125" style="83" customWidth="1"/>
    <col min="13058" max="13058" width="13.85546875" style="83" customWidth="1"/>
    <col min="13059" max="13059" width="19.140625" style="83" customWidth="1"/>
    <col min="13060" max="13060" width="17.5703125" style="83" customWidth="1"/>
    <col min="13061" max="13061" width="14.7109375" style="83" customWidth="1"/>
    <col min="13062" max="13311" width="9.140625" style="83"/>
    <col min="13312" max="13312" width="8.7109375" style="83" customWidth="1"/>
    <col min="13313" max="13313" width="31.5703125" style="83" customWidth="1"/>
    <col min="13314" max="13314" width="13.85546875" style="83" customWidth="1"/>
    <col min="13315" max="13315" width="19.140625" style="83" customWidth="1"/>
    <col min="13316" max="13316" width="17.5703125" style="83" customWidth="1"/>
    <col min="13317" max="13317" width="14.7109375" style="83" customWidth="1"/>
    <col min="13318" max="13567" width="9.140625" style="83"/>
    <col min="13568" max="13568" width="8.7109375" style="83" customWidth="1"/>
    <col min="13569" max="13569" width="31.5703125" style="83" customWidth="1"/>
    <col min="13570" max="13570" width="13.85546875" style="83" customWidth="1"/>
    <col min="13571" max="13571" width="19.140625" style="83" customWidth="1"/>
    <col min="13572" max="13572" width="17.5703125" style="83" customWidth="1"/>
    <col min="13573" max="13573" width="14.7109375" style="83" customWidth="1"/>
    <col min="13574" max="13823" width="9.140625" style="83"/>
    <col min="13824" max="13824" width="8.7109375" style="83" customWidth="1"/>
    <col min="13825" max="13825" width="31.5703125" style="83" customWidth="1"/>
    <col min="13826" max="13826" width="13.85546875" style="83" customWidth="1"/>
    <col min="13827" max="13827" width="19.140625" style="83" customWidth="1"/>
    <col min="13828" max="13828" width="17.5703125" style="83" customWidth="1"/>
    <col min="13829" max="13829" width="14.7109375" style="83" customWidth="1"/>
    <col min="13830" max="14079" width="9.140625" style="83"/>
    <col min="14080" max="14080" width="8.7109375" style="83" customWidth="1"/>
    <col min="14081" max="14081" width="31.5703125" style="83" customWidth="1"/>
    <col min="14082" max="14082" width="13.85546875" style="83" customWidth="1"/>
    <col min="14083" max="14083" width="19.140625" style="83" customWidth="1"/>
    <col min="14084" max="14084" width="17.5703125" style="83" customWidth="1"/>
    <col min="14085" max="14085" width="14.7109375" style="83" customWidth="1"/>
    <col min="14086" max="14335" width="9.140625" style="83"/>
    <col min="14336" max="14336" width="8.7109375" style="83" customWidth="1"/>
    <col min="14337" max="14337" width="31.5703125" style="83" customWidth="1"/>
    <col min="14338" max="14338" width="13.85546875" style="83" customWidth="1"/>
    <col min="14339" max="14339" width="19.140625" style="83" customWidth="1"/>
    <col min="14340" max="14340" width="17.5703125" style="83" customWidth="1"/>
    <col min="14341" max="14341" width="14.7109375" style="83" customWidth="1"/>
    <col min="14342" max="14591" width="9.140625" style="83"/>
    <col min="14592" max="14592" width="8.7109375" style="83" customWidth="1"/>
    <col min="14593" max="14593" width="31.5703125" style="83" customWidth="1"/>
    <col min="14594" max="14594" width="13.85546875" style="83" customWidth="1"/>
    <col min="14595" max="14595" width="19.140625" style="83" customWidth="1"/>
    <col min="14596" max="14596" width="17.5703125" style="83" customWidth="1"/>
    <col min="14597" max="14597" width="14.7109375" style="83" customWidth="1"/>
    <col min="14598" max="14847" width="9.140625" style="83"/>
    <col min="14848" max="14848" width="8.7109375" style="83" customWidth="1"/>
    <col min="14849" max="14849" width="31.5703125" style="83" customWidth="1"/>
    <col min="14850" max="14850" width="13.85546875" style="83" customWidth="1"/>
    <col min="14851" max="14851" width="19.140625" style="83" customWidth="1"/>
    <col min="14852" max="14852" width="17.5703125" style="83" customWidth="1"/>
    <col min="14853" max="14853" width="14.7109375" style="83" customWidth="1"/>
    <col min="14854" max="15103" width="9.140625" style="83"/>
    <col min="15104" max="15104" width="8.7109375" style="83" customWidth="1"/>
    <col min="15105" max="15105" width="31.5703125" style="83" customWidth="1"/>
    <col min="15106" max="15106" width="13.85546875" style="83" customWidth="1"/>
    <col min="15107" max="15107" width="19.140625" style="83" customWidth="1"/>
    <col min="15108" max="15108" width="17.5703125" style="83" customWidth="1"/>
    <col min="15109" max="15109" width="14.7109375" style="83" customWidth="1"/>
    <col min="15110" max="15359" width="9.140625" style="83"/>
    <col min="15360" max="15360" width="8.7109375" style="83" customWidth="1"/>
    <col min="15361" max="15361" width="31.5703125" style="83" customWidth="1"/>
    <col min="15362" max="15362" width="13.85546875" style="83" customWidth="1"/>
    <col min="15363" max="15363" width="19.140625" style="83" customWidth="1"/>
    <col min="15364" max="15364" width="17.5703125" style="83" customWidth="1"/>
    <col min="15365" max="15365" width="14.7109375" style="83" customWidth="1"/>
    <col min="15366" max="15615" width="9.140625" style="83"/>
    <col min="15616" max="15616" width="8.7109375" style="83" customWidth="1"/>
    <col min="15617" max="15617" width="31.5703125" style="83" customWidth="1"/>
    <col min="15618" max="15618" width="13.85546875" style="83" customWidth="1"/>
    <col min="15619" max="15619" width="19.140625" style="83" customWidth="1"/>
    <col min="15620" max="15620" width="17.5703125" style="83" customWidth="1"/>
    <col min="15621" max="15621" width="14.7109375" style="83" customWidth="1"/>
    <col min="15622" max="15871" width="9.140625" style="83"/>
    <col min="15872" max="15872" width="8.7109375" style="83" customWidth="1"/>
    <col min="15873" max="15873" width="31.5703125" style="83" customWidth="1"/>
    <col min="15874" max="15874" width="13.85546875" style="83" customWidth="1"/>
    <col min="15875" max="15875" width="19.140625" style="83" customWidth="1"/>
    <col min="15876" max="15876" width="17.5703125" style="83" customWidth="1"/>
    <col min="15877" max="15877" width="14.7109375" style="83" customWidth="1"/>
    <col min="15878" max="16127" width="9.140625" style="83"/>
    <col min="16128" max="16128" width="8.7109375" style="83" customWidth="1"/>
    <col min="16129" max="16129" width="31.5703125" style="83" customWidth="1"/>
    <col min="16130" max="16130" width="13.85546875" style="83" customWidth="1"/>
    <col min="16131" max="16131" width="19.140625" style="83" customWidth="1"/>
    <col min="16132" max="16132" width="17.5703125" style="83" customWidth="1"/>
    <col min="16133" max="16133" width="14.7109375" style="83" customWidth="1"/>
    <col min="16134" max="16384" width="9.140625" style="83"/>
  </cols>
  <sheetData>
    <row r="1" spans="1:5" ht="23.25" customHeight="1" x14ac:dyDescent="0.25">
      <c r="E1" s="117"/>
    </row>
    <row r="2" spans="1:5" x14ac:dyDescent="0.25">
      <c r="A2" s="83" t="s">
        <v>219</v>
      </c>
    </row>
    <row r="3" spans="1:5" ht="15.75" customHeight="1" x14ac:dyDescent="0.25">
      <c r="B3" s="110" t="s">
        <v>280</v>
      </c>
    </row>
    <row r="4" spans="1:5" x14ac:dyDescent="0.25">
      <c r="B4" s="110" t="s">
        <v>220</v>
      </c>
      <c r="C4" s="124"/>
      <c r="D4" s="110"/>
    </row>
    <row r="5" spans="1:5" x14ac:dyDescent="0.25">
      <c r="B5" s="110" t="s">
        <v>221</v>
      </c>
      <c r="C5" s="124"/>
      <c r="D5" s="110"/>
    </row>
    <row r="6" spans="1:5" ht="26.25" customHeight="1" x14ac:dyDescent="0.25">
      <c r="A6" s="109" t="s">
        <v>222</v>
      </c>
      <c r="E6" s="110" t="s">
        <v>223</v>
      </c>
    </row>
    <row r="8" spans="1:5" ht="28.5" customHeight="1" x14ac:dyDescent="0.25">
      <c r="A8" s="211" t="s">
        <v>281</v>
      </c>
      <c r="B8" s="211"/>
      <c r="C8" s="211"/>
      <c r="D8" s="211"/>
      <c r="E8" s="211"/>
    </row>
    <row r="9" spans="1:5" ht="28.5" customHeight="1" x14ac:dyDescent="0.25">
      <c r="A9" s="211" t="s">
        <v>224</v>
      </c>
      <c r="B9" s="211"/>
      <c r="C9" s="211"/>
      <c r="D9" s="211"/>
      <c r="E9" s="211"/>
    </row>
    <row r="10" spans="1:5" ht="30" customHeight="1" x14ac:dyDescent="0.25">
      <c r="A10" s="211" t="s">
        <v>225</v>
      </c>
      <c r="B10" s="211"/>
      <c r="C10" s="211"/>
      <c r="D10" s="211"/>
      <c r="E10" s="211"/>
    </row>
    <row r="11" spans="1:5" ht="30" customHeight="1" x14ac:dyDescent="0.25">
      <c r="A11" s="211" t="s">
        <v>226</v>
      </c>
      <c r="B11" s="211"/>
      <c r="C11" s="211"/>
      <c r="D11" s="211"/>
      <c r="E11" s="211"/>
    </row>
    <row r="12" spans="1:5" ht="29.25" customHeight="1" x14ac:dyDescent="0.25">
      <c r="A12" s="211" t="s">
        <v>227</v>
      </c>
      <c r="B12" s="211"/>
      <c r="C12" s="211"/>
      <c r="D12" s="211"/>
      <c r="E12" s="211"/>
    </row>
    <row r="13" spans="1:5" ht="28.5" customHeight="1" x14ac:dyDescent="0.25">
      <c r="A13" s="211" t="s">
        <v>228</v>
      </c>
      <c r="B13" s="211"/>
      <c r="C13" s="211"/>
      <c r="D13" s="211"/>
      <c r="E13" s="211"/>
    </row>
    <row r="14" spans="1:5" ht="15.75" customHeight="1" x14ac:dyDescent="0.25"/>
    <row r="15" spans="1:5" ht="150" x14ac:dyDescent="0.25">
      <c r="A15" s="113" t="s">
        <v>2</v>
      </c>
      <c r="B15" s="114" t="s">
        <v>230</v>
      </c>
      <c r="C15" s="114" t="s">
        <v>0</v>
      </c>
      <c r="D15" s="114" t="s">
        <v>229</v>
      </c>
      <c r="E15" s="114" t="s">
        <v>1</v>
      </c>
    </row>
    <row r="16" spans="1:5" s="92" customFormat="1" ht="14.25" x14ac:dyDescent="0.2">
      <c r="A16" s="119" t="s">
        <v>8</v>
      </c>
      <c r="B16" s="120"/>
      <c r="C16" s="120"/>
      <c r="D16" s="120"/>
      <c r="E16" s="120"/>
    </row>
    <row r="17" spans="1:5" x14ac:dyDescent="0.25">
      <c r="A17" s="115" t="s">
        <v>57</v>
      </c>
      <c r="B17" s="118" t="s">
        <v>23</v>
      </c>
      <c r="C17" s="114" t="s">
        <v>11</v>
      </c>
      <c r="D17" s="118">
        <v>0.13</v>
      </c>
      <c r="E17" s="118">
        <v>4631.33</v>
      </c>
    </row>
    <row r="18" spans="1:5" s="92" customFormat="1" ht="28.5" x14ac:dyDescent="0.2">
      <c r="A18" s="119" t="s">
        <v>231</v>
      </c>
      <c r="B18" s="120"/>
      <c r="C18" s="120"/>
      <c r="D18" s="120"/>
      <c r="E18" s="120"/>
    </row>
    <row r="19" spans="1:5" x14ac:dyDescent="0.25">
      <c r="A19" s="115" t="s">
        <v>232</v>
      </c>
      <c r="B19" s="118">
        <v>1</v>
      </c>
      <c r="C19" s="114" t="s">
        <v>100</v>
      </c>
      <c r="D19" s="118">
        <f>E19</f>
        <v>467.35</v>
      </c>
      <c r="E19" s="118">
        <v>467.35</v>
      </c>
    </row>
    <row r="20" spans="1:5" ht="30" x14ac:dyDescent="0.25">
      <c r="A20" s="115" t="s">
        <v>233</v>
      </c>
      <c r="B20" s="118" t="s">
        <v>282</v>
      </c>
      <c r="C20" s="114" t="s">
        <v>12</v>
      </c>
      <c r="D20" s="118">
        <f t="shared" ref="D20:D27" si="0">E20</f>
        <v>179196.77</v>
      </c>
      <c r="E20" s="118">
        <v>179196.77</v>
      </c>
    </row>
    <row r="21" spans="1:5" x14ac:dyDescent="0.25">
      <c r="A21" s="115" t="s">
        <v>234</v>
      </c>
      <c r="B21" s="118" t="s">
        <v>282</v>
      </c>
      <c r="C21" s="114" t="s">
        <v>12</v>
      </c>
      <c r="D21" s="118">
        <f t="shared" si="0"/>
        <v>4482.7700000000004</v>
      </c>
      <c r="E21" s="118">
        <f>3295.17+1187.6</f>
        <v>4482.7700000000004</v>
      </c>
    </row>
    <row r="22" spans="1:5" ht="30" x14ac:dyDescent="0.25">
      <c r="A22" s="115" t="s">
        <v>235</v>
      </c>
      <c r="B22" s="118" t="s">
        <v>24</v>
      </c>
      <c r="C22" s="114" t="s">
        <v>11</v>
      </c>
      <c r="D22" s="118">
        <f t="shared" si="0"/>
        <v>836.65</v>
      </c>
      <c r="E22" s="118">
        <v>836.65</v>
      </c>
    </row>
    <row r="23" spans="1:5" s="92" customFormat="1" ht="28.5" x14ac:dyDescent="0.2">
      <c r="A23" s="119" t="s">
        <v>98</v>
      </c>
      <c r="B23" s="120"/>
      <c r="C23" s="120"/>
      <c r="D23" s="118"/>
      <c r="E23" s="120"/>
    </row>
    <row r="24" spans="1:5" ht="30" x14ac:dyDescent="0.25">
      <c r="A24" s="115" t="s">
        <v>174</v>
      </c>
      <c r="B24" s="118" t="s">
        <v>24</v>
      </c>
      <c r="C24" s="114" t="s">
        <v>11</v>
      </c>
      <c r="D24" s="118">
        <f t="shared" si="0"/>
        <v>16480.05</v>
      </c>
      <c r="E24" s="118">
        <v>16480.05</v>
      </c>
    </row>
    <row r="25" spans="1:5" s="92" customFormat="1" x14ac:dyDescent="0.2">
      <c r="A25" s="119" t="s">
        <v>175</v>
      </c>
      <c r="B25" s="120"/>
      <c r="C25" s="120"/>
      <c r="D25" s="118"/>
      <c r="E25" s="120"/>
    </row>
    <row r="26" spans="1:5" x14ac:dyDescent="0.25">
      <c r="A26" s="115" t="s">
        <v>236</v>
      </c>
      <c r="B26" s="118" t="s">
        <v>283</v>
      </c>
      <c r="C26" s="114" t="s">
        <v>11</v>
      </c>
      <c r="D26" s="118">
        <f t="shared" si="0"/>
        <v>19800</v>
      </c>
      <c r="E26" s="118">
        <v>19800</v>
      </c>
    </row>
    <row r="27" spans="1:5" x14ac:dyDescent="0.25">
      <c r="A27" s="115" t="s">
        <v>176</v>
      </c>
      <c r="B27" s="118" t="s">
        <v>283</v>
      </c>
      <c r="C27" s="114" t="s">
        <v>237</v>
      </c>
      <c r="D27" s="118">
        <f t="shared" si="0"/>
        <v>9350</v>
      </c>
      <c r="E27" s="118">
        <v>9350</v>
      </c>
    </row>
    <row r="28" spans="1:5" s="92" customFormat="1" ht="28.5" x14ac:dyDescent="0.2">
      <c r="A28" s="119" t="s">
        <v>238</v>
      </c>
      <c r="B28" s="120"/>
      <c r="C28" s="120"/>
      <c r="D28" s="120"/>
      <c r="E28" s="120"/>
    </row>
    <row r="29" spans="1:5" x14ac:dyDescent="0.25">
      <c r="A29" s="115" t="s">
        <v>239</v>
      </c>
      <c r="B29" s="118">
        <v>2</v>
      </c>
      <c r="C29" s="114" t="s">
        <v>13</v>
      </c>
      <c r="D29" s="118">
        <f>E29/B29</f>
        <v>1773.97</v>
      </c>
      <c r="E29" s="118">
        <v>3547.94</v>
      </c>
    </row>
    <row r="30" spans="1:5" x14ac:dyDescent="0.25">
      <c r="A30" s="115" t="s">
        <v>240</v>
      </c>
      <c r="B30" s="118">
        <v>2</v>
      </c>
      <c r="C30" s="114" t="s">
        <v>13</v>
      </c>
      <c r="D30" s="118">
        <f t="shared" ref="D30:D79" si="1">E30/B30</f>
        <v>1492.7349999999999</v>
      </c>
      <c r="E30" s="118">
        <v>2985.47</v>
      </c>
    </row>
    <row r="31" spans="1:5" x14ac:dyDescent="0.25">
      <c r="A31" s="115" t="s">
        <v>241</v>
      </c>
      <c r="B31" s="118">
        <v>5</v>
      </c>
      <c r="C31" s="114" t="s">
        <v>88</v>
      </c>
      <c r="D31" s="118">
        <f t="shared" si="1"/>
        <v>688.20799999999997</v>
      </c>
      <c r="E31" s="118">
        <v>3441.04</v>
      </c>
    </row>
    <row r="32" spans="1:5" ht="30" x14ac:dyDescent="0.25">
      <c r="A32" s="115" t="s">
        <v>113</v>
      </c>
      <c r="B32" s="118">
        <v>2.1000000000000001E-2</v>
      </c>
      <c r="C32" s="114" t="s">
        <v>114</v>
      </c>
      <c r="D32" s="118">
        <f t="shared" si="1"/>
        <v>21819.523809523806</v>
      </c>
      <c r="E32" s="118">
        <v>458.21</v>
      </c>
    </row>
    <row r="33" spans="1:5" ht="30" x14ac:dyDescent="0.25">
      <c r="A33" s="115" t="s">
        <v>242</v>
      </c>
      <c r="B33" s="118">
        <v>1</v>
      </c>
      <c r="C33" s="114" t="s">
        <v>13</v>
      </c>
      <c r="D33" s="118">
        <f t="shared" si="1"/>
        <v>303.61</v>
      </c>
      <c r="E33" s="118">
        <v>303.61</v>
      </c>
    </row>
    <row r="34" spans="1:5" ht="30" x14ac:dyDescent="0.25">
      <c r="A34" s="115" t="s">
        <v>243</v>
      </c>
      <c r="B34" s="118">
        <v>1</v>
      </c>
      <c r="C34" s="114" t="s">
        <v>244</v>
      </c>
      <c r="D34" s="118">
        <f t="shared" si="1"/>
        <v>959.74</v>
      </c>
      <c r="E34" s="118">
        <v>959.74</v>
      </c>
    </row>
    <row r="35" spans="1:5" ht="30" x14ac:dyDescent="0.25">
      <c r="A35" s="115" t="s">
        <v>245</v>
      </c>
      <c r="B35" s="118">
        <v>2</v>
      </c>
      <c r="C35" s="114" t="s">
        <v>244</v>
      </c>
      <c r="D35" s="118">
        <f t="shared" si="1"/>
        <v>1064.1300000000001</v>
      </c>
      <c r="E35" s="118">
        <v>2128.2600000000002</v>
      </c>
    </row>
    <row r="36" spans="1:5" x14ac:dyDescent="0.25">
      <c r="A36" s="115" t="s">
        <v>82</v>
      </c>
      <c r="B36" s="118">
        <v>2</v>
      </c>
      <c r="C36" s="114" t="s">
        <v>83</v>
      </c>
      <c r="D36" s="118">
        <f t="shared" si="1"/>
        <v>91.07</v>
      </c>
      <c r="E36" s="118">
        <v>182.14</v>
      </c>
    </row>
    <row r="37" spans="1:5" ht="30" x14ac:dyDescent="0.25">
      <c r="A37" s="115" t="s">
        <v>106</v>
      </c>
      <c r="B37" s="118">
        <v>1</v>
      </c>
      <c r="C37" s="114" t="s">
        <v>107</v>
      </c>
      <c r="D37" s="118">
        <f t="shared" si="1"/>
        <v>667.61</v>
      </c>
      <c r="E37" s="118">
        <v>667.61</v>
      </c>
    </row>
    <row r="38" spans="1:5" x14ac:dyDescent="0.25">
      <c r="A38" s="115" t="s">
        <v>108</v>
      </c>
      <c r="B38" s="118">
        <v>1</v>
      </c>
      <c r="C38" s="114" t="s">
        <v>15</v>
      </c>
      <c r="D38" s="118">
        <f t="shared" si="1"/>
        <v>812.33</v>
      </c>
      <c r="E38" s="118">
        <v>812.33</v>
      </c>
    </row>
    <row r="39" spans="1:5" ht="30" x14ac:dyDescent="0.25">
      <c r="A39" s="115" t="s">
        <v>246</v>
      </c>
      <c r="B39" s="118">
        <v>1</v>
      </c>
      <c r="C39" s="114" t="s">
        <v>13</v>
      </c>
      <c r="D39" s="118">
        <f t="shared" si="1"/>
        <v>150.94</v>
      </c>
      <c r="E39" s="118">
        <v>150.94</v>
      </c>
    </row>
    <row r="40" spans="1:5" ht="30" x14ac:dyDescent="0.25">
      <c r="A40" s="115" t="s">
        <v>62</v>
      </c>
      <c r="B40" s="118">
        <v>0.1</v>
      </c>
      <c r="C40" s="114" t="s">
        <v>16</v>
      </c>
      <c r="D40" s="118">
        <f t="shared" si="1"/>
        <v>1791.3</v>
      </c>
      <c r="E40" s="118">
        <v>179.13</v>
      </c>
    </row>
    <row r="41" spans="1:5" x14ac:dyDescent="0.25">
      <c r="A41" s="115" t="s">
        <v>63</v>
      </c>
      <c r="B41" s="118">
        <v>0.12</v>
      </c>
      <c r="C41" s="114" t="s">
        <v>17</v>
      </c>
      <c r="D41" s="118">
        <f t="shared" si="1"/>
        <v>27068.5</v>
      </c>
      <c r="E41" s="118">
        <v>3248.22</v>
      </c>
    </row>
    <row r="42" spans="1:5" ht="30" x14ac:dyDescent="0.25">
      <c r="A42" s="115" t="s">
        <v>64</v>
      </c>
      <c r="B42" s="118">
        <v>3.181</v>
      </c>
      <c r="C42" s="114" t="s">
        <v>16</v>
      </c>
      <c r="D42" s="118">
        <f t="shared" si="1"/>
        <v>1805.6334486010689</v>
      </c>
      <c r="E42" s="118">
        <v>5743.72</v>
      </c>
    </row>
    <row r="43" spans="1:5" ht="30" x14ac:dyDescent="0.25">
      <c r="A43" s="115" t="s">
        <v>66</v>
      </c>
      <c r="B43" s="118">
        <v>1</v>
      </c>
      <c r="C43" s="114" t="s">
        <v>14</v>
      </c>
      <c r="D43" s="118">
        <f t="shared" si="1"/>
        <v>549.39</v>
      </c>
      <c r="E43" s="118">
        <v>549.39</v>
      </c>
    </row>
    <row r="44" spans="1:5" x14ac:dyDescent="0.25">
      <c r="A44" s="115" t="s">
        <v>247</v>
      </c>
      <c r="B44" s="118">
        <v>9.5</v>
      </c>
      <c r="C44" s="114" t="s">
        <v>88</v>
      </c>
      <c r="D44" s="118">
        <f t="shared" si="1"/>
        <v>405.2505263157895</v>
      </c>
      <c r="E44" s="118">
        <v>3849.88</v>
      </c>
    </row>
    <row r="45" spans="1:5" x14ac:dyDescent="0.25">
      <c r="A45" s="115" t="s">
        <v>181</v>
      </c>
      <c r="B45" s="118">
        <v>0.21</v>
      </c>
      <c r="C45" s="114" t="s">
        <v>15</v>
      </c>
      <c r="D45" s="118">
        <f t="shared" si="1"/>
        <v>15759.04761904762</v>
      </c>
      <c r="E45" s="118">
        <v>3309.4</v>
      </c>
    </row>
    <row r="46" spans="1:5" ht="30" x14ac:dyDescent="0.25">
      <c r="A46" s="115" t="s">
        <v>67</v>
      </c>
      <c r="B46" s="118">
        <v>4</v>
      </c>
      <c r="C46" s="114" t="s">
        <v>20</v>
      </c>
      <c r="D46" s="118">
        <f t="shared" si="1"/>
        <v>225.345</v>
      </c>
      <c r="E46" s="118">
        <v>901.38</v>
      </c>
    </row>
    <row r="47" spans="1:5" x14ac:dyDescent="0.25">
      <c r="A47" s="115" t="s">
        <v>248</v>
      </c>
      <c r="B47" s="118">
        <v>0.01</v>
      </c>
      <c r="C47" s="114" t="s">
        <v>18</v>
      </c>
      <c r="D47" s="118">
        <f t="shared" si="1"/>
        <v>27708.999999999996</v>
      </c>
      <c r="E47" s="118">
        <v>277.08999999999997</v>
      </c>
    </row>
    <row r="48" spans="1:5" x14ac:dyDescent="0.25">
      <c r="A48" s="115" t="s">
        <v>249</v>
      </c>
      <c r="B48" s="118">
        <v>1</v>
      </c>
      <c r="C48" s="114" t="s">
        <v>14</v>
      </c>
      <c r="D48" s="118">
        <f t="shared" si="1"/>
        <v>1361.08</v>
      </c>
      <c r="E48" s="118">
        <v>1361.08</v>
      </c>
    </row>
    <row r="49" spans="1:5" x14ac:dyDescent="0.25">
      <c r="A49" s="115" t="s">
        <v>84</v>
      </c>
      <c r="B49" s="118">
        <v>2</v>
      </c>
      <c r="C49" s="114" t="s">
        <v>83</v>
      </c>
      <c r="D49" s="118">
        <f t="shared" si="1"/>
        <v>73.144999999999996</v>
      </c>
      <c r="E49" s="118">
        <v>146.29</v>
      </c>
    </row>
    <row r="50" spans="1:5" x14ac:dyDescent="0.25">
      <c r="A50" s="115" t="s">
        <v>250</v>
      </c>
      <c r="B50" s="118">
        <v>3</v>
      </c>
      <c r="C50" s="114" t="s">
        <v>189</v>
      </c>
      <c r="D50" s="118">
        <f t="shared" si="1"/>
        <v>355.59</v>
      </c>
      <c r="E50" s="118">
        <v>1066.77</v>
      </c>
    </row>
    <row r="51" spans="1:5" x14ac:dyDescent="0.25">
      <c r="A51" s="115" t="s">
        <v>251</v>
      </c>
      <c r="B51" s="118">
        <v>1</v>
      </c>
      <c r="C51" s="114" t="s">
        <v>13</v>
      </c>
      <c r="D51" s="118">
        <f t="shared" si="1"/>
        <v>7308.67</v>
      </c>
      <c r="E51" s="118">
        <v>7308.67</v>
      </c>
    </row>
    <row r="52" spans="1:5" x14ac:dyDescent="0.25">
      <c r="A52" s="115" t="s">
        <v>85</v>
      </c>
      <c r="B52" s="118">
        <v>1</v>
      </c>
      <c r="C52" s="114" t="s">
        <v>14</v>
      </c>
      <c r="D52" s="118">
        <f t="shared" si="1"/>
        <v>8476.82</v>
      </c>
      <c r="E52" s="118">
        <v>8476.82</v>
      </c>
    </row>
    <row r="53" spans="1:5" x14ac:dyDescent="0.25">
      <c r="A53" s="115" t="s">
        <v>252</v>
      </c>
      <c r="B53" s="118">
        <v>1</v>
      </c>
      <c r="C53" s="114" t="s">
        <v>83</v>
      </c>
      <c r="D53" s="118">
        <f t="shared" si="1"/>
        <v>1679.59</v>
      </c>
      <c r="E53" s="118">
        <v>1679.59</v>
      </c>
    </row>
    <row r="54" spans="1:5" ht="30" x14ac:dyDescent="0.25">
      <c r="A54" s="115" t="s">
        <v>253</v>
      </c>
      <c r="B54" s="118">
        <v>1</v>
      </c>
      <c r="C54" s="114" t="s">
        <v>21</v>
      </c>
      <c r="D54" s="118">
        <f t="shared" si="1"/>
        <v>716.63</v>
      </c>
      <c r="E54" s="118">
        <v>716.63</v>
      </c>
    </row>
    <row r="55" spans="1:5" ht="30" x14ac:dyDescent="0.25">
      <c r="A55" s="115" t="s">
        <v>254</v>
      </c>
      <c r="B55" s="118">
        <v>1</v>
      </c>
      <c r="C55" s="114" t="s">
        <v>21</v>
      </c>
      <c r="D55" s="118">
        <f t="shared" si="1"/>
        <v>604.44000000000005</v>
      </c>
      <c r="E55" s="118">
        <v>604.44000000000005</v>
      </c>
    </row>
    <row r="56" spans="1:5" x14ac:dyDescent="0.25">
      <c r="A56" s="115" t="s">
        <v>69</v>
      </c>
      <c r="B56" s="118">
        <v>33</v>
      </c>
      <c r="C56" s="114" t="s">
        <v>21</v>
      </c>
      <c r="D56" s="118">
        <f t="shared" si="1"/>
        <v>271.54181818181814</v>
      </c>
      <c r="E56" s="118">
        <v>8960.8799999999992</v>
      </c>
    </row>
    <row r="57" spans="1:5" ht="30" x14ac:dyDescent="0.25">
      <c r="A57" s="115" t="s">
        <v>188</v>
      </c>
      <c r="B57" s="118">
        <v>1</v>
      </c>
      <c r="C57" s="114" t="s">
        <v>189</v>
      </c>
      <c r="D57" s="118">
        <f t="shared" si="1"/>
        <v>75.92</v>
      </c>
      <c r="E57" s="118">
        <v>75.92</v>
      </c>
    </row>
    <row r="58" spans="1:5" s="92" customFormat="1" ht="28.5" x14ac:dyDescent="0.2">
      <c r="A58" s="119" t="s">
        <v>255</v>
      </c>
      <c r="B58" s="120"/>
      <c r="C58" s="120"/>
      <c r="D58" s="118"/>
      <c r="E58" s="120"/>
    </row>
    <row r="59" spans="1:5" ht="30" x14ac:dyDescent="0.25">
      <c r="A59" s="115" t="s">
        <v>256</v>
      </c>
      <c r="B59" s="118">
        <v>2.1999999999999999E-2</v>
      </c>
      <c r="C59" s="114" t="s">
        <v>15</v>
      </c>
      <c r="D59" s="118">
        <f t="shared" si="1"/>
        <v>90495.000000000015</v>
      </c>
      <c r="E59" s="118">
        <v>1990.89</v>
      </c>
    </row>
    <row r="60" spans="1:5" x14ac:dyDescent="0.25">
      <c r="A60" s="115" t="s">
        <v>72</v>
      </c>
      <c r="B60" s="118">
        <v>0.16</v>
      </c>
      <c r="C60" s="114" t="s">
        <v>18</v>
      </c>
      <c r="D60" s="118">
        <f t="shared" si="1"/>
        <v>4062.625</v>
      </c>
      <c r="E60" s="118">
        <v>650.02</v>
      </c>
    </row>
    <row r="61" spans="1:5" x14ac:dyDescent="0.25">
      <c r="A61" s="115" t="s">
        <v>257</v>
      </c>
      <c r="B61" s="118">
        <v>0.1</v>
      </c>
      <c r="C61" s="114" t="s">
        <v>258</v>
      </c>
      <c r="D61" s="118">
        <f t="shared" si="1"/>
        <v>6225.8</v>
      </c>
      <c r="E61" s="118">
        <v>622.58000000000004</v>
      </c>
    </row>
    <row r="62" spans="1:5" x14ac:dyDescent="0.25">
      <c r="A62" s="115" t="s">
        <v>259</v>
      </c>
      <c r="B62" s="118">
        <v>3.67</v>
      </c>
      <c r="C62" s="114" t="s">
        <v>12</v>
      </c>
      <c r="D62" s="118">
        <f t="shared" si="1"/>
        <v>2584.4332425068123</v>
      </c>
      <c r="E62" s="118">
        <v>9484.8700000000008</v>
      </c>
    </row>
    <row r="63" spans="1:5" ht="45" x14ac:dyDescent="0.25">
      <c r="A63" s="115" t="s">
        <v>260</v>
      </c>
      <c r="B63" s="118">
        <v>1E-3</v>
      </c>
      <c r="C63" s="114" t="s">
        <v>19</v>
      </c>
      <c r="D63" s="118">
        <f t="shared" si="1"/>
        <v>1360520</v>
      </c>
      <c r="E63" s="118">
        <v>1360.52</v>
      </c>
    </row>
    <row r="64" spans="1:5" ht="30" x14ac:dyDescent="0.25">
      <c r="A64" s="115" t="s">
        <v>73</v>
      </c>
      <c r="B64" s="118">
        <v>0.01</v>
      </c>
      <c r="C64" s="114" t="s">
        <v>18</v>
      </c>
      <c r="D64" s="118">
        <f t="shared" si="1"/>
        <v>25510</v>
      </c>
      <c r="E64" s="118">
        <v>255.1</v>
      </c>
    </row>
    <row r="65" spans="1:5" x14ac:dyDescent="0.25">
      <c r="A65" s="115" t="s">
        <v>261</v>
      </c>
      <c r="B65" s="118">
        <v>0.02</v>
      </c>
      <c r="C65" s="114" t="s">
        <v>262</v>
      </c>
      <c r="D65" s="118">
        <f t="shared" si="1"/>
        <v>120623</v>
      </c>
      <c r="E65" s="118">
        <v>2412.46</v>
      </c>
    </row>
    <row r="66" spans="1:5" ht="30" x14ac:dyDescent="0.25">
      <c r="A66" s="115" t="s">
        <v>263</v>
      </c>
      <c r="B66" s="118">
        <v>1</v>
      </c>
      <c r="C66" s="114" t="s">
        <v>264</v>
      </c>
      <c r="D66" s="118">
        <f t="shared" si="1"/>
        <v>2200.85</v>
      </c>
      <c r="E66" s="118">
        <v>2200.85</v>
      </c>
    </row>
    <row r="67" spans="1:5" x14ac:dyDescent="0.25">
      <c r="A67" s="115" t="s">
        <v>265</v>
      </c>
      <c r="B67" s="118">
        <v>0.01</v>
      </c>
      <c r="C67" s="114" t="s">
        <v>18</v>
      </c>
      <c r="D67" s="118">
        <f t="shared" si="1"/>
        <v>45880</v>
      </c>
      <c r="E67" s="118">
        <v>458.8</v>
      </c>
    </row>
    <row r="68" spans="1:5" x14ac:dyDescent="0.25">
      <c r="A68" s="115" t="s">
        <v>266</v>
      </c>
      <c r="B68" s="118">
        <v>0.2</v>
      </c>
      <c r="C68" s="114" t="s">
        <v>120</v>
      </c>
      <c r="D68" s="118">
        <f t="shared" si="1"/>
        <v>2099.85</v>
      </c>
      <c r="E68" s="118">
        <v>419.97</v>
      </c>
    </row>
    <row r="69" spans="1:5" x14ac:dyDescent="0.25">
      <c r="A69" s="115" t="s">
        <v>267</v>
      </c>
      <c r="B69" s="118">
        <v>0.01</v>
      </c>
      <c r="C69" s="114" t="s">
        <v>17</v>
      </c>
      <c r="D69" s="118">
        <f t="shared" si="1"/>
        <v>27498</v>
      </c>
      <c r="E69" s="118">
        <v>274.98</v>
      </c>
    </row>
    <row r="70" spans="1:5" ht="30" x14ac:dyDescent="0.25">
      <c r="A70" s="115" t="s">
        <v>70</v>
      </c>
      <c r="B70" s="118">
        <v>1.66</v>
      </c>
      <c r="C70" s="114" t="s">
        <v>16</v>
      </c>
      <c r="D70" s="118">
        <f t="shared" si="1"/>
        <v>1849.7590361445784</v>
      </c>
      <c r="E70" s="118">
        <v>3070.6</v>
      </c>
    </row>
    <row r="71" spans="1:5" ht="30" x14ac:dyDescent="0.25">
      <c r="A71" s="115" t="s">
        <v>191</v>
      </c>
      <c r="B71" s="118">
        <v>1.661</v>
      </c>
      <c r="C71" s="114" t="s">
        <v>16</v>
      </c>
      <c r="D71" s="118">
        <f t="shared" si="1"/>
        <v>1834.3829018663455</v>
      </c>
      <c r="E71" s="118">
        <v>3046.91</v>
      </c>
    </row>
    <row r="72" spans="1:5" ht="30" x14ac:dyDescent="0.25">
      <c r="A72" s="115" t="s">
        <v>268</v>
      </c>
      <c r="B72" s="118">
        <v>10</v>
      </c>
      <c r="C72" s="114" t="s">
        <v>269</v>
      </c>
      <c r="D72" s="118">
        <f t="shared" si="1"/>
        <v>73.864999999999995</v>
      </c>
      <c r="E72" s="118">
        <v>738.65</v>
      </c>
    </row>
    <row r="73" spans="1:5" ht="30" x14ac:dyDescent="0.25">
      <c r="A73" s="115" t="s">
        <v>270</v>
      </c>
      <c r="B73" s="118">
        <v>2</v>
      </c>
      <c r="C73" s="114" t="s">
        <v>13</v>
      </c>
      <c r="D73" s="118">
        <f t="shared" si="1"/>
        <v>457.60500000000002</v>
      </c>
      <c r="E73" s="118">
        <v>915.21</v>
      </c>
    </row>
    <row r="74" spans="1:5" x14ac:dyDescent="0.25">
      <c r="A74" s="115" t="s">
        <v>271</v>
      </c>
      <c r="B74" s="118">
        <v>2.1999999999999999E-2</v>
      </c>
      <c r="C74" s="114" t="s">
        <v>15</v>
      </c>
      <c r="D74" s="118">
        <f t="shared" si="1"/>
        <v>126154.09090909091</v>
      </c>
      <c r="E74" s="118">
        <v>2775.39</v>
      </c>
    </row>
    <row r="75" spans="1:5" ht="30" x14ac:dyDescent="0.25">
      <c r="A75" s="115" t="s">
        <v>194</v>
      </c>
      <c r="B75" s="118" t="s">
        <v>284</v>
      </c>
      <c r="C75" s="114" t="s">
        <v>16</v>
      </c>
      <c r="D75" s="118">
        <f>E75</f>
        <v>2988.84</v>
      </c>
      <c r="E75" s="118">
        <v>2988.84</v>
      </c>
    </row>
    <row r="76" spans="1:5" x14ac:dyDescent="0.25">
      <c r="A76" s="115" t="s">
        <v>272</v>
      </c>
      <c r="B76" s="118">
        <v>11</v>
      </c>
      <c r="C76" s="114" t="s">
        <v>273</v>
      </c>
      <c r="D76" s="118">
        <f t="shared" si="1"/>
        <v>239.54181818181817</v>
      </c>
      <c r="E76" s="118">
        <v>2634.96</v>
      </c>
    </row>
    <row r="77" spans="1:5" x14ac:dyDescent="0.25">
      <c r="A77" s="115" t="s">
        <v>274</v>
      </c>
      <c r="B77" s="118">
        <v>0.01</v>
      </c>
      <c r="C77" s="114" t="s">
        <v>56</v>
      </c>
      <c r="D77" s="118">
        <f t="shared" si="1"/>
        <v>33691</v>
      </c>
      <c r="E77" s="118">
        <v>336.91</v>
      </c>
    </row>
    <row r="78" spans="1:5" ht="30" x14ac:dyDescent="0.25">
      <c r="A78" s="115" t="s">
        <v>275</v>
      </c>
      <c r="B78" s="118">
        <v>7.0000000000000001E-3</v>
      </c>
      <c r="C78" s="114" t="s">
        <v>19</v>
      </c>
      <c r="D78" s="118">
        <f t="shared" si="1"/>
        <v>145448.57142857142</v>
      </c>
      <c r="E78" s="118">
        <v>1018.14</v>
      </c>
    </row>
    <row r="79" spans="1:5" ht="30" x14ac:dyDescent="0.25">
      <c r="A79" s="115" t="s">
        <v>123</v>
      </c>
      <c r="B79" s="118">
        <v>0.03</v>
      </c>
      <c r="C79" s="114" t="s">
        <v>18</v>
      </c>
      <c r="D79" s="118">
        <f t="shared" si="1"/>
        <v>47626</v>
      </c>
      <c r="E79" s="118">
        <v>1428.78</v>
      </c>
    </row>
    <row r="80" spans="1:5" s="92" customFormat="1" ht="28.5" x14ac:dyDescent="0.2">
      <c r="A80" s="119" t="s">
        <v>39</v>
      </c>
      <c r="B80" s="120"/>
      <c r="C80" s="120"/>
      <c r="D80" s="120"/>
      <c r="E80" s="120"/>
    </row>
    <row r="81" spans="1:5" ht="30" x14ac:dyDescent="0.25">
      <c r="A81" s="115" t="s">
        <v>60</v>
      </c>
      <c r="B81" s="118" t="s">
        <v>283</v>
      </c>
      <c r="C81" s="114" t="s">
        <v>11</v>
      </c>
      <c r="D81" s="118">
        <f>E81</f>
        <v>9074.5300000000007</v>
      </c>
      <c r="E81" s="118">
        <v>9074.5300000000007</v>
      </c>
    </row>
    <row r="82" spans="1:5" s="92" customFormat="1" ht="14.25" x14ac:dyDescent="0.2">
      <c r="A82" s="119" t="s">
        <v>81</v>
      </c>
      <c r="B82" s="120"/>
      <c r="C82" s="120"/>
      <c r="D82" s="120"/>
      <c r="E82" s="120"/>
    </row>
    <row r="83" spans="1:5" x14ac:dyDescent="0.25">
      <c r="A83" s="115" t="s">
        <v>89</v>
      </c>
      <c r="B83" s="118" t="s">
        <v>283</v>
      </c>
      <c r="C83" s="114" t="s">
        <v>11</v>
      </c>
      <c r="D83" s="118">
        <f>E83</f>
        <v>21600</v>
      </c>
      <c r="E83" s="118">
        <v>21600</v>
      </c>
    </row>
    <row r="84" spans="1:5" s="92" customFormat="1" ht="28.5" x14ac:dyDescent="0.2">
      <c r="A84" s="119" t="s">
        <v>197</v>
      </c>
      <c r="B84" s="120"/>
      <c r="C84" s="120"/>
      <c r="D84" s="120"/>
      <c r="E84" s="120"/>
    </row>
    <row r="85" spans="1:5" x14ac:dyDescent="0.25">
      <c r="A85" s="115" t="s">
        <v>198</v>
      </c>
      <c r="B85" s="118" t="s">
        <v>24</v>
      </c>
      <c r="C85" s="114" t="s">
        <v>11</v>
      </c>
      <c r="D85" s="118">
        <f>E85</f>
        <v>5753.4</v>
      </c>
      <c r="E85" s="118">
        <v>5753.4</v>
      </c>
    </row>
    <row r="86" spans="1:5" s="1" customFormat="1" ht="14.25" x14ac:dyDescent="0.2">
      <c r="A86" s="33" t="s">
        <v>10</v>
      </c>
      <c r="B86" s="34"/>
      <c r="C86" s="34"/>
      <c r="D86" s="35"/>
      <c r="E86" s="36"/>
    </row>
    <row r="87" spans="1:5" s="130" customFormat="1" x14ac:dyDescent="0.25">
      <c r="A87" s="128" t="s">
        <v>289</v>
      </c>
      <c r="B87" s="38"/>
      <c r="C87" s="38"/>
      <c r="D87" s="39"/>
      <c r="E87" s="129">
        <v>8640</v>
      </c>
    </row>
    <row r="88" spans="1:5" s="1" customFormat="1" x14ac:dyDescent="0.2">
      <c r="A88" s="37" t="s">
        <v>77</v>
      </c>
      <c r="B88" s="38" t="s">
        <v>23</v>
      </c>
      <c r="C88" s="125" t="s">
        <v>11</v>
      </c>
      <c r="D88" s="39">
        <f>E88</f>
        <v>38349.087000000014</v>
      </c>
      <c r="E88" s="40">
        <f>SUM(E16:E87)*10%</f>
        <v>38349.087000000014</v>
      </c>
    </row>
    <row r="89" spans="1:5" s="92" customFormat="1" ht="14.25" x14ac:dyDescent="0.2">
      <c r="A89" s="121" t="s">
        <v>25</v>
      </c>
      <c r="B89" s="122"/>
      <c r="C89" s="126"/>
      <c r="D89" s="123"/>
      <c r="E89" s="122">
        <f>SUM(E17:E88)</f>
        <v>421839.95700000011</v>
      </c>
    </row>
    <row r="92" spans="1:5" ht="39.75" customHeight="1" x14ac:dyDescent="0.25">
      <c r="A92" s="211" t="s">
        <v>290</v>
      </c>
      <c r="B92" s="211"/>
      <c r="C92" s="211"/>
      <c r="D92" s="211"/>
      <c r="E92" s="211"/>
    </row>
    <row r="93" spans="1:5" ht="27.75" customHeight="1" x14ac:dyDescent="0.25">
      <c r="A93" s="211" t="s">
        <v>276</v>
      </c>
      <c r="B93" s="211"/>
      <c r="C93" s="211"/>
      <c r="D93" s="211"/>
      <c r="E93" s="211"/>
    </row>
    <row r="94" spans="1:5" ht="24" customHeight="1" x14ac:dyDescent="0.25">
      <c r="A94" s="211" t="s">
        <v>277</v>
      </c>
      <c r="B94" s="211"/>
      <c r="C94" s="211"/>
      <c r="D94" s="211"/>
      <c r="E94" s="211"/>
    </row>
    <row r="95" spans="1:5" ht="30.75" customHeight="1" x14ac:dyDescent="0.25">
      <c r="A95" s="211" t="s">
        <v>278</v>
      </c>
      <c r="B95" s="211"/>
      <c r="C95" s="211"/>
      <c r="D95" s="211"/>
      <c r="E95" s="211"/>
    </row>
    <row r="97" spans="1:4" ht="24.75" customHeight="1" x14ac:dyDescent="0.25"/>
    <row r="98" spans="1:4" ht="18.75" customHeight="1" x14ac:dyDescent="0.25">
      <c r="A98" s="111" t="s">
        <v>291</v>
      </c>
    </row>
    <row r="99" spans="1:4" ht="15.75" customHeight="1" x14ac:dyDescent="0.25">
      <c r="A99" s="112" t="s">
        <v>285</v>
      </c>
    </row>
    <row r="100" spans="1:4" ht="10.5" customHeight="1" x14ac:dyDescent="0.25">
      <c r="B100" s="110"/>
      <c r="D100" s="110" t="s">
        <v>27</v>
      </c>
    </row>
    <row r="102" spans="1:4" x14ac:dyDescent="0.25">
      <c r="A102" s="111" t="s">
        <v>279</v>
      </c>
    </row>
    <row r="103" spans="1:4" ht="10.5" customHeight="1" x14ac:dyDescent="0.25">
      <c r="B103" s="110"/>
      <c r="D103" s="110" t="s">
        <v>27</v>
      </c>
    </row>
    <row r="104" spans="1:4" ht="11.25" customHeight="1" x14ac:dyDescent="0.25"/>
  </sheetData>
  <mergeCells count="10">
    <mergeCell ref="A94:E94"/>
    <mergeCell ref="A95:E95"/>
    <mergeCell ref="A92:E92"/>
    <mergeCell ref="A93:E93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ColWidth="9.140625" defaultRowHeight="15" x14ac:dyDescent="0.25"/>
  <cols>
    <col min="1" max="1" width="12.5703125" style="82" customWidth="1"/>
    <col min="2" max="2" width="14.5703125" style="82" customWidth="1"/>
    <col min="3" max="3" width="19.5703125" style="82" customWidth="1"/>
    <col min="4" max="4" width="14.42578125" style="82" customWidth="1"/>
    <col min="5" max="5" width="18.28515625" style="82" customWidth="1"/>
    <col min="6" max="6" width="16.28515625" style="82" customWidth="1"/>
    <col min="7" max="16384" width="9.140625" style="82"/>
  </cols>
  <sheetData>
    <row r="1" spans="1:19" s="54" customFormat="1" ht="35.25" customHeight="1" x14ac:dyDescent="0.3">
      <c r="A1" s="193" t="s">
        <v>292</v>
      </c>
      <c r="B1" s="193"/>
      <c r="C1" s="193"/>
      <c r="D1" s="193"/>
      <c r="E1" s="193"/>
      <c r="F1" s="193"/>
    </row>
    <row r="2" spans="1:19" s="54" customFormat="1" x14ac:dyDescent="0.25">
      <c r="A2" s="55"/>
      <c r="B2" s="55"/>
      <c r="C2" s="55"/>
      <c r="D2" s="55"/>
      <c r="E2" s="55"/>
      <c r="F2" s="55"/>
    </row>
    <row r="3" spans="1:19" s="54" customFormat="1" ht="19.5" customHeight="1" x14ac:dyDescent="0.25">
      <c r="A3" s="56" t="s">
        <v>293</v>
      </c>
      <c r="B3" s="56"/>
      <c r="C3" s="56"/>
      <c r="D3" s="56"/>
      <c r="E3" s="56"/>
      <c r="F3" s="57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1:19" s="54" customFormat="1" ht="19.5" customHeight="1" x14ac:dyDescent="0.25">
      <c r="A4" s="56"/>
      <c r="B4" s="56"/>
      <c r="C4" s="56"/>
      <c r="D4" s="56"/>
      <c r="E4" s="56"/>
      <c r="F4" s="57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1:19" s="54" customFormat="1" ht="36.75" customHeight="1" x14ac:dyDescent="0.25">
      <c r="A5" s="194" t="s">
        <v>146</v>
      </c>
      <c r="B5" s="194"/>
      <c r="C5" s="194"/>
      <c r="D5" s="194"/>
      <c r="E5" s="194"/>
      <c r="F5" s="194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1:19" s="68" customFormat="1" ht="27.75" customHeight="1" x14ac:dyDescent="0.25">
      <c r="A6" s="103" t="s">
        <v>147</v>
      </c>
      <c r="B6" s="103">
        <v>4</v>
      </c>
      <c r="C6" s="103" t="s">
        <v>148</v>
      </c>
      <c r="D6" s="127">
        <v>2981.4</v>
      </c>
      <c r="E6" s="103" t="s">
        <v>149</v>
      </c>
      <c r="F6" s="105">
        <v>1359</v>
      </c>
      <c r="G6" s="59"/>
      <c r="H6" s="61"/>
      <c r="I6" s="62"/>
      <c r="J6" s="63"/>
      <c r="K6" s="131"/>
      <c r="L6" s="65"/>
      <c r="M6" s="65"/>
      <c r="N6" s="65"/>
      <c r="O6" s="65"/>
      <c r="P6" s="66"/>
      <c r="Q6" s="195"/>
      <c r="R6" s="196"/>
      <c r="S6" s="67"/>
    </row>
    <row r="7" spans="1:19" s="70" customFormat="1" ht="32.25" customHeight="1" x14ac:dyDescent="0.25">
      <c r="A7" s="103" t="s">
        <v>150</v>
      </c>
      <c r="B7" s="103">
        <v>3</v>
      </c>
      <c r="C7" s="103" t="s">
        <v>151</v>
      </c>
      <c r="D7" s="127">
        <v>0</v>
      </c>
      <c r="E7" s="103" t="s">
        <v>152</v>
      </c>
      <c r="F7" s="105">
        <v>906</v>
      </c>
      <c r="G7" s="59"/>
      <c r="H7" s="61"/>
      <c r="I7" s="62"/>
      <c r="J7" s="63"/>
      <c r="K7" s="131"/>
      <c r="L7" s="65"/>
      <c r="M7" s="65"/>
      <c r="N7" s="65"/>
      <c r="O7" s="65"/>
      <c r="P7" s="66"/>
      <c r="Q7" s="195"/>
      <c r="R7" s="197"/>
      <c r="S7" s="69"/>
    </row>
    <row r="8" spans="1:19" s="70" customFormat="1" ht="45.75" customHeight="1" x14ac:dyDescent="0.25">
      <c r="A8" s="103" t="s">
        <v>153</v>
      </c>
      <c r="B8" s="103">
        <v>44</v>
      </c>
      <c r="C8" s="103" t="s">
        <v>154</v>
      </c>
      <c r="D8" s="105">
        <v>288.5</v>
      </c>
      <c r="E8" s="103" t="s">
        <v>155</v>
      </c>
      <c r="F8" s="105">
        <v>467.4</v>
      </c>
      <c r="G8" s="59"/>
      <c r="H8" s="61"/>
      <c r="I8" s="62"/>
      <c r="J8" s="63"/>
      <c r="K8" s="131"/>
      <c r="L8" s="65"/>
      <c r="M8" s="65"/>
      <c r="N8" s="65"/>
      <c r="O8" s="65"/>
      <c r="P8" s="66"/>
      <c r="Q8" s="195"/>
      <c r="R8" s="196"/>
      <c r="S8" s="69"/>
    </row>
    <row r="9" spans="1:19" s="70" customFormat="1" ht="33.75" customHeight="1" x14ac:dyDescent="0.25">
      <c r="A9" s="60"/>
      <c r="B9" s="63"/>
      <c r="C9" s="60"/>
      <c r="D9" s="71"/>
      <c r="E9" s="63"/>
      <c r="F9" s="72"/>
      <c r="G9" s="59"/>
      <c r="H9" s="61"/>
      <c r="I9" s="62"/>
      <c r="J9" s="63"/>
      <c r="K9" s="131"/>
      <c r="L9" s="65"/>
      <c r="M9" s="65"/>
      <c r="N9" s="65"/>
      <c r="O9" s="65"/>
      <c r="P9" s="59"/>
      <c r="Q9" s="131"/>
      <c r="R9" s="132"/>
      <c r="S9" s="59"/>
    </row>
    <row r="10" spans="1:19" s="76" customFormat="1" ht="15" customHeight="1" thickBot="1" x14ac:dyDescent="0.3">
      <c r="A10" s="74"/>
      <c r="B10" s="74"/>
      <c r="C10" s="74"/>
      <c r="D10" s="74"/>
      <c r="E10" s="74"/>
      <c r="F10" s="133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</row>
    <row r="11" spans="1:19" s="76" customFormat="1" ht="30" customHeight="1" x14ac:dyDescent="0.25">
      <c r="A11" s="190" t="s">
        <v>156</v>
      </c>
      <c r="B11" s="191"/>
      <c r="C11" s="191"/>
      <c r="D11" s="191"/>
      <c r="E11" s="192"/>
      <c r="F11" s="77" t="s">
        <v>157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00" customFormat="1" ht="30" customHeight="1" x14ac:dyDescent="0.25">
      <c r="A12" s="198" t="s">
        <v>158</v>
      </c>
      <c r="B12" s="199"/>
      <c r="C12" s="199"/>
      <c r="D12" s="199"/>
      <c r="E12" s="200"/>
      <c r="F12" s="98">
        <v>-4749.0199999999604</v>
      </c>
      <c r="G12" s="99"/>
    </row>
    <row r="13" spans="1:19" s="100" customFormat="1" ht="30" customHeight="1" x14ac:dyDescent="0.25">
      <c r="A13" s="198" t="s">
        <v>159</v>
      </c>
      <c r="B13" s="199"/>
      <c r="C13" s="199"/>
      <c r="D13" s="199"/>
      <c r="E13" s="200"/>
      <c r="F13" s="98">
        <v>182940.27999999991</v>
      </c>
    </row>
    <row r="14" spans="1:19" s="100" customFormat="1" ht="30" customHeight="1" x14ac:dyDescent="0.25">
      <c r="A14" s="198" t="s">
        <v>160</v>
      </c>
      <c r="B14" s="199"/>
      <c r="C14" s="199"/>
      <c r="D14" s="199"/>
      <c r="E14" s="200"/>
      <c r="F14" s="101">
        <f>SUM(F15:F17)</f>
        <v>499971.33</v>
      </c>
    </row>
    <row r="15" spans="1:19" s="76" customFormat="1" ht="28.5" customHeight="1" x14ac:dyDescent="0.25">
      <c r="A15" s="201" t="s">
        <v>161</v>
      </c>
      <c r="B15" s="202"/>
      <c r="C15" s="202"/>
      <c r="D15" s="202"/>
      <c r="E15" s="203"/>
      <c r="F15" s="97">
        <f>510512.04-15836.05+2745.34</f>
        <v>497421.33</v>
      </c>
    </row>
    <row r="16" spans="1:19" s="76" customFormat="1" ht="24.75" hidden="1" customHeight="1" x14ac:dyDescent="0.25">
      <c r="A16" s="201" t="s">
        <v>162</v>
      </c>
      <c r="B16" s="202"/>
      <c r="C16" s="202"/>
      <c r="D16" s="202"/>
      <c r="E16" s="203"/>
      <c r="F16" s="97"/>
    </row>
    <row r="17" spans="1:19" s="76" customFormat="1" ht="30" customHeight="1" x14ac:dyDescent="0.25">
      <c r="A17" s="201" t="s">
        <v>163</v>
      </c>
      <c r="B17" s="202"/>
      <c r="C17" s="202"/>
      <c r="D17" s="202"/>
      <c r="E17" s="203"/>
      <c r="F17" s="97">
        <v>2550</v>
      </c>
    </row>
    <row r="18" spans="1:19" s="100" customFormat="1" ht="30" customHeight="1" x14ac:dyDescent="0.25">
      <c r="A18" s="198" t="s">
        <v>164</v>
      </c>
      <c r="B18" s="199"/>
      <c r="C18" s="199"/>
      <c r="D18" s="199"/>
      <c r="E18" s="200"/>
      <c r="F18" s="101">
        <f>SUM(F19:F21)</f>
        <v>550164.52999999991</v>
      </c>
    </row>
    <row r="19" spans="1:19" s="76" customFormat="1" ht="30" customHeight="1" x14ac:dyDescent="0.25">
      <c r="A19" s="201" t="s">
        <v>161</v>
      </c>
      <c r="B19" s="202"/>
      <c r="C19" s="202"/>
      <c r="D19" s="202"/>
      <c r="E19" s="203"/>
      <c r="F19" s="97">
        <f>545294.19+2745.34</f>
        <v>548039.52999999991</v>
      </c>
    </row>
    <row r="20" spans="1:19" s="76" customFormat="1" ht="30" hidden="1" customHeight="1" x14ac:dyDescent="0.25">
      <c r="A20" s="208" t="s">
        <v>288</v>
      </c>
      <c r="B20" s="209"/>
      <c r="C20" s="209"/>
      <c r="D20" s="209"/>
      <c r="E20" s="210"/>
      <c r="F20" s="97"/>
    </row>
    <row r="21" spans="1:19" s="79" customFormat="1" ht="30" customHeight="1" x14ac:dyDescent="0.2">
      <c r="A21" s="201" t="s">
        <v>163</v>
      </c>
      <c r="B21" s="202"/>
      <c r="C21" s="202"/>
      <c r="D21" s="202"/>
      <c r="E21" s="203"/>
      <c r="F21" s="97">
        <v>2125</v>
      </c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02" customFormat="1" ht="30" customHeight="1" x14ac:dyDescent="0.25">
      <c r="A22" s="198" t="s">
        <v>165</v>
      </c>
      <c r="B22" s="199"/>
      <c r="C22" s="199"/>
      <c r="D22" s="199"/>
      <c r="E22" s="200"/>
      <c r="F22" s="101">
        <f>F12+F18</f>
        <v>545415.51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2" customFormat="1" ht="30" customHeight="1" x14ac:dyDescent="0.25">
      <c r="A23" s="198" t="s">
        <v>166</v>
      </c>
      <c r="B23" s="199"/>
      <c r="C23" s="199"/>
      <c r="D23" s="199"/>
      <c r="E23" s="200"/>
      <c r="F23" s="101">
        <f>Лист1!E87</f>
        <v>475983.80400000018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2" customFormat="1" ht="30" customHeight="1" x14ac:dyDescent="0.25">
      <c r="A24" s="198" t="s">
        <v>294</v>
      </c>
      <c r="B24" s="199"/>
      <c r="C24" s="199"/>
      <c r="D24" s="199"/>
      <c r="E24" s="200"/>
      <c r="F24" s="101">
        <f>F22-F23</f>
        <v>69431.705999999831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2" customFormat="1" ht="30" customHeight="1" x14ac:dyDescent="0.25">
      <c r="A25" s="198" t="s">
        <v>168</v>
      </c>
      <c r="B25" s="199"/>
      <c r="C25" s="199"/>
      <c r="D25" s="199"/>
      <c r="E25" s="200"/>
      <c r="F25" s="98">
        <f>F13+F14-F18+F20</f>
        <v>132747.07999999996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9" customFormat="1" ht="11.45" customHeight="1" x14ac:dyDescent="0.25">
      <c r="A26" s="80"/>
      <c r="B26" s="80"/>
      <c r="C26" s="80"/>
      <c r="D26" s="80"/>
      <c r="E26" s="80"/>
      <c r="F26" s="80"/>
    </row>
    <row r="27" spans="1:19" s="81" customFormat="1" ht="64.5" customHeight="1" x14ac:dyDescent="0.2">
      <c r="A27" s="204" t="s">
        <v>169</v>
      </c>
      <c r="B27" s="204"/>
      <c r="C27" s="204"/>
      <c r="D27" s="204"/>
    </row>
    <row r="28" spans="1:19" s="54" customFormat="1" ht="21.75" customHeight="1" x14ac:dyDescent="0.25">
      <c r="A28" s="205" t="s">
        <v>170</v>
      </c>
      <c r="B28" s="205"/>
      <c r="C28" s="205"/>
      <c r="D28" s="205"/>
    </row>
    <row r="29" spans="1:19" s="54" customFormat="1" ht="22.5" customHeight="1" x14ac:dyDescent="0.25">
      <c r="A29" s="204" t="s">
        <v>45</v>
      </c>
      <c r="B29" s="204"/>
      <c r="C29" s="204"/>
      <c r="D29" s="204"/>
    </row>
    <row r="30" spans="1:19" s="54" customFormat="1" ht="22.5" customHeight="1" x14ac:dyDescent="0.25">
      <c r="A30" s="204" t="s">
        <v>46</v>
      </c>
      <c r="B30" s="204"/>
      <c r="C30" s="204"/>
      <c r="D30" s="55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2"/>
  <sheetViews>
    <sheetView view="pageBreakPreview" topLeftCell="A12" zoomScaleNormal="100" zoomScaleSheetLayoutView="100" workbookViewId="0">
      <selection activeCell="A23" sqref="A23:E23"/>
    </sheetView>
  </sheetViews>
  <sheetFormatPr defaultRowHeight="15" x14ac:dyDescent="0.25"/>
  <cols>
    <col min="1" max="1" width="56.42578125" style="134" customWidth="1"/>
    <col min="2" max="2" width="13.85546875" style="134" customWidth="1"/>
    <col min="3" max="3" width="12.85546875" style="134" customWidth="1"/>
    <col min="4" max="4" width="14.28515625" style="134" customWidth="1"/>
    <col min="5" max="5" width="14.7109375" style="134" customWidth="1"/>
    <col min="6" max="255" width="8.140625" style="134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34" customFormat="1" ht="23.25" customHeight="1" x14ac:dyDescent="0.25">
      <c r="A1" s="212"/>
      <c r="B1" s="212"/>
      <c r="C1" s="212"/>
      <c r="D1" s="212"/>
      <c r="E1" s="212"/>
    </row>
    <row r="2" spans="1:5" s="134" customFormat="1" x14ac:dyDescent="0.25">
      <c r="A2" s="212" t="s">
        <v>219</v>
      </c>
      <c r="B2" s="212"/>
      <c r="C2" s="212"/>
      <c r="D2" s="212"/>
      <c r="E2" s="212"/>
    </row>
    <row r="3" spans="1:5" s="134" customFormat="1" ht="15.75" customHeight="1" x14ac:dyDescent="0.25">
      <c r="B3" s="212" t="s">
        <v>280</v>
      </c>
      <c r="C3" s="212"/>
      <c r="D3" s="212"/>
      <c r="E3" s="212"/>
    </row>
    <row r="4" spans="1:5" s="134" customFormat="1" x14ac:dyDescent="0.25">
      <c r="A4" s="214" t="s">
        <v>220</v>
      </c>
      <c r="B4" s="214"/>
      <c r="C4" s="214"/>
      <c r="D4" s="214"/>
      <c r="E4" s="214"/>
    </row>
    <row r="5" spans="1:5" s="134" customFormat="1" x14ac:dyDescent="0.25">
      <c r="A5" s="214" t="s">
        <v>221</v>
      </c>
      <c r="B5" s="214"/>
      <c r="C5" s="214"/>
      <c r="D5" s="214"/>
      <c r="E5" s="214"/>
    </row>
    <row r="6" spans="1:5" s="134" customFormat="1" ht="26.25" customHeight="1" x14ac:dyDescent="0.25">
      <c r="A6" s="212" t="s">
        <v>222</v>
      </c>
      <c r="B6" s="212"/>
      <c r="C6" s="212"/>
      <c r="D6" s="212"/>
      <c r="E6" s="134" t="s">
        <v>295</v>
      </c>
    </row>
    <row r="7" spans="1:5" s="134" customFormat="1" x14ac:dyDescent="0.25">
      <c r="A7" s="212"/>
      <c r="B7" s="212"/>
      <c r="C7" s="212"/>
      <c r="D7" s="212"/>
      <c r="E7" s="212"/>
    </row>
    <row r="8" spans="1:5" s="134" customFormat="1" ht="28.5" customHeight="1" x14ac:dyDescent="0.25">
      <c r="A8" s="213" t="s">
        <v>281</v>
      </c>
      <c r="B8" s="213"/>
      <c r="C8" s="213"/>
      <c r="D8" s="213"/>
      <c r="E8" s="213"/>
    </row>
    <row r="9" spans="1:5" s="134" customFormat="1" ht="29.25" customHeight="1" x14ac:dyDescent="0.25">
      <c r="A9" s="213" t="s">
        <v>224</v>
      </c>
      <c r="B9" s="213"/>
      <c r="C9" s="213"/>
      <c r="D9" s="213"/>
      <c r="E9" s="213"/>
    </row>
    <row r="10" spans="1:5" s="134" customFormat="1" ht="30" customHeight="1" x14ac:dyDescent="0.25">
      <c r="A10" s="213" t="s">
        <v>225</v>
      </c>
      <c r="B10" s="213"/>
      <c r="C10" s="213"/>
      <c r="D10" s="213"/>
      <c r="E10" s="213"/>
    </row>
    <row r="11" spans="1:5" s="134" customFormat="1" ht="30" customHeight="1" x14ac:dyDescent="0.25">
      <c r="A11" s="213" t="s">
        <v>226</v>
      </c>
      <c r="B11" s="213"/>
      <c r="C11" s="213"/>
      <c r="D11" s="213"/>
      <c r="E11" s="213"/>
    </row>
    <row r="12" spans="1:5" s="134" customFormat="1" ht="29.25" customHeight="1" x14ac:dyDescent="0.25">
      <c r="A12" s="213" t="s">
        <v>227</v>
      </c>
      <c r="B12" s="213"/>
      <c r="C12" s="213"/>
      <c r="D12" s="213"/>
      <c r="E12" s="213"/>
    </row>
    <row r="13" spans="1:5" s="134" customFormat="1" ht="28.5" customHeight="1" x14ac:dyDescent="0.25">
      <c r="A13" s="213" t="s">
        <v>228</v>
      </c>
      <c r="B13" s="213"/>
      <c r="C13" s="213"/>
      <c r="D13" s="213"/>
      <c r="E13" s="213"/>
    </row>
    <row r="14" spans="1:5" s="134" customFormat="1" ht="15.75" customHeight="1" x14ac:dyDescent="0.25">
      <c r="A14" s="212"/>
      <c r="B14" s="212"/>
      <c r="C14" s="212"/>
      <c r="D14" s="212"/>
      <c r="E14" s="212"/>
    </row>
    <row r="15" spans="1:5" s="134" customFormat="1" ht="135" x14ac:dyDescent="0.25">
      <c r="A15" s="135" t="s">
        <v>2</v>
      </c>
      <c r="B15" s="136" t="s">
        <v>230</v>
      </c>
      <c r="C15" s="136" t="s">
        <v>0</v>
      </c>
      <c r="D15" s="136" t="s">
        <v>229</v>
      </c>
      <c r="E15" s="136" t="s">
        <v>1</v>
      </c>
    </row>
    <row r="16" spans="1:5" s="134" customFormat="1" x14ac:dyDescent="0.25">
      <c r="A16" s="147" t="s">
        <v>8</v>
      </c>
      <c r="B16" s="143"/>
      <c r="C16" s="143"/>
      <c r="D16" s="143"/>
      <c r="E16" s="143"/>
    </row>
    <row r="17" spans="1:5" s="134" customFormat="1" x14ac:dyDescent="0.25">
      <c r="A17" s="135" t="s">
        <v>57</v>
      </c>
      <c r="B17" s="144" t="s">
        <v>23</v>
      </c>
      <c r="C17" s="144" t="s">
        <v>11</v>
      </c>
      <c r="D17" s="144">
        <v>0.13</v>
      </c>
      <c r="E17" s="144">
        <v>4650.9799999999996</v>
      </c>
    </row>
    <row r="18" spans="1:5" s="134" customFormat="1" ht="28.5" x14ac:dyDescent="0.25">
      <c r="A18" s="147" t="s">
        <v>231</v>
      </c>
      <c r="B18" s="143"/>
      <c r="C18" s="143"/>
      <c r="D18" s="143"/>
      <c r="E18" s="143"/>
    </row>
    <row r="19" spans="1:5" s="134" customFormat="1" ht="30" x14ac:dyDescent="0.25">
      <c r="A19" s="135" t="s">
        <v>296</v>
      </c>
      <c r="B19" s="144">
        <v>1</v>
      </c>
      <c r="C19" s="144" t="s">
        <v>100</v>
      </c>
      <c r="D19" s="144">
        <f>E19</f>
        <v>5314.49</v>
      </c>
      <c r="E19" s="144">
        <v>5314.49</v>
      </c>
    </row>
    <row r="20" spans="1:5" s="134" customFormat="1" x14ac:dyDescent="0.25">
      <c r="A20" s="135" t="s">
        <v>297</v>
      </c>
      <c r="B20" s="144" t="s">
        <v>24</v>
      </c>
      <c r="C20" s="144" t="s">
        <v>12</v>
      </c>
      <c r="D20" s="144">
        <f t="shared" ref="D20:D33" si="0">E20</f>
        <v>1063.3800000000001</v>
      </c>
      <c r="E20" s="144">
        <v>1063.3800000000001</v>
      </c>
    </row>
    <row r="21" spans="1:5" s="134" customFormat="1" x14ac:dyDescent="0.25">
      <c r="A21" s="135" t="s">
        <v>298</v>
      </c>
      <c r="B21" s="144" t="s">
        <v>24</v>
      </c>
      <c r="C21" s="144" t="s">
        <v>12</v>
      </c>
      <c r="D21" s="144">
        <f t="shared" si="0"/>
        <v>15579</v>
      </c>
      <c r="E21" s="144">
        <v>15579</v>
      </c>
    </row>
    <row r="22" spans="1:5" s="134" customFormat="1" x14ac:dyDescent="0.25">
      <c r="A22" s="135" t="s">
        <v>299</v>
      </c>
      <c r="B22" s="144" t="s">
        <v>24</v>
      </c>
      <c r="C22" s="144" t="s">
        <v>22</v>
      </c>
      <c r="D22" s="144">
        <f t="shared" si="0"/>
        <v>2431.15</v>
      </c>
      <c r="E22" s="144">
        <v>2431.15</v>
      </c>
    </row>
    <row r="23" spans="1:5" s="134" customFormat="1" ht="30" x14ac:dyDescent="0.25">
      <c r="A23" s="135" t="s">
        <v>172</v>
      </c>
      <c r="B23" s="144" t="s">
        <v>24</v>
      </c>
      <c r="C23" s="144" t="s">
        <v>19</v>
      </c>
      <c r="D23" s="144">
        <f t="shared" si="0"/>
        <v>1350.27</v>
      </c>
      <c r="E23" s="144">
        <v>1350.27</v>
      </c>
    </row>
    <row r="24" spans="1:5" s="134" customFormat="1" ht="30" x14ac:dyDescent="0.25">
      <c r="A24" s="135" t="s">
        <v>300</v>
      </c>
      <c r="B24" s="144" t="s">
        <v>24</v>
      </c>
      <c r="C24" s="144" t="s">
        <v>19</v>
      </c>
      <c r="D24" s="144">
        <f t="shared" si="0"/>
        <v>1203.01</v>
      </c>
      <c r="E24" s="144">
        <v>1203.01</v>
      </c>
    </row>
    <row r="25" spans="1:5" s="134" customFormat="1" ht="30" x14ac:dyDescent="0.25">
      <c r="A25" s="135" t="s">
        <v>301</v>
      </c>
      <c r="B25" s="144">
        <v>0.02</v>
      </c>
      <c r="C25" s="144" t="s">
        <v>18</v>
      </c>
      <c r="D25" s="144">
        <f>E25/B25</f>
        <v>11222</v>
      </c>
      <c r="E25" s="144">
        <v>224.44</v>
      </c>
    </row>
    <row r="26" spans="1:5" s="134" customFormat="1" x14ac:dyDescent="0.25">
      <c r="A26" s="135" t="s">
        <v>233</v>
      </c>
      <c r="B26" s="144" t="s">
        <v>282</v>
      </c>
      <c r="C26" s="144" t="s">
        <v>12</v>
      </c>
      <c r="D26" s="144">
        <f t="shared" si="0"/>
        <v>194089.14</v>
      </c>
      <c r="E26" s="144">
        <v>194089.14</v>
      </c>
    </row>
    <row r="27" spans="1:5" s="134" customFormat="1" x14ac:dyDescent="0.25">
      <c r="A27" s="135" t="s">
        <v>234</v>
      </c>
      <c r="B27" s="144" t="s">
        <v>282</v>
      </c>
      <c r="C27" s="144" t="s">
        <v>12</v>
      </c>
      <c r="D27" s="144">
        <f t="shared" si="0"/>
        <v>2026.26</v>
      </c>
      <c r="E27" s="144">
        <v>2026.26</v>
      </c>
    </row>
    <row r="28" spans="1:5" s="134" customFormat="1" x14ac:dyDescent="0.25">
      <c r="A28" s="147" t="s">
        <v>302</v>
      </c>
      <c r="B28" s="143"/>
      <c r="C28" s="143"/>
      <c r="D28" s="144"/>
      <c r="E28" s="143"/>
    </row>
    <row r="29" spans="1:5" s="134" customFormat="1" x14ac:dyDescent="0.25">
      <c r="A29" s="135" t="s">
        <v>303</v>
      </c>
      <c r="B29" s="144" t="s">
        <v>24</v>
      </c>
      <c r="C29" s="144" t="s">
        <v>13</v>
      </c>
      <c r="D29" s="144">
        <f t="shared" si="0"/>
        <v>100</v>
      </c>
      <c r="E29" s="144">
        <v>100</v>
      </c>
    </row>
    <row r="30" spans="1:5" s="134" customFormat="1" ht="28.5" x14ac:dyDescent="0.25">
      <c r="A30" s="147" t="s">
        <v>98</v>
      </c>
      <c r="B30" s="143"/>
      <c r="C30" s="143"/>
      <c r="D30" s="144"/>
      <c r="E30" s="143"/>
    </row>
    <row r="31" spans="1:5" s="134" customFormat="1" ht="30" x14ac:dyDescent="0.25">
      <c r="A31" s="135" t="s">
        <v>174</v>
      </c>
      <c r="B31" s="144" t="s">
        <v>24</v>
      </c>
      <c r="C31" s="144" t="s">
        <v>11</v>
      </c>
      <c r="D31" s="144">
        <f t="shared" si="0"/>
        <v>24869.09</v>
      </c>
      <c r="E31" s="144">
        <v>24869.09</v>
      </c>
    </row>
    <row r="32" spans="1:5" s="134" customFormat="1" x14ac:dyDescent="0.25">
      <c r="A32" s="147" t="s">
        <v>175</v>
      </c>
      <c r="B32" s="143"/>
      <c r="C32" s="143"/>
      <c r="D32" s="144"/>
      <c r="E32" s="143"/>
    </row>
    <row r="33" spans="1:5" s="134" customFormat="1" x14ac:dyDescent="0.25">
      <c r="A33" s="135" t="s">
        <v>176</v>
      </c>
      <c r="B33" s="144" t="s">
        <v>283</v>
      </c>
      <c r="C33" s="144" t="s">
        <v>237</v>
      </c>
      <c r="D33" s="144">
        <f t="shared" si="0"/>
        <v>9350</v>
      </c>
      <c r="E33" s="144">
        <v>9350</v>
      </c>
    </row>
    <row r="34" spans="1:5" s="134" customFormat="1" ht="28.5" x14ac:dyDescent="0.25">
      <c r="A34" s="147" t="s">
        <v>238</v>
      </c>
      <c r="B34" s="143"/>
      <c r="C34" s="143"/>
      <c r="D34" s="143"/>
      <c r="E34" s="143"/>
    </row>
    <row r="35" spans="1:5" s="134" customFormat="1" ht="30" x14ac:dyDescent="0.25">
      <c r="A35" s="135" t="s">
        <v>304</v>
      </c>
      <c r="B35" s="144">
        <v>1</v>
      </c>
      <c r="C35" s="144" t="s">
        <v>244</v>
      </c>
      <c r="D35" s="144">
        <f>E35/B35</f>
        <v>1062.8800000000001</v>
      </c>
      <c r="E35" s="144">
        <v>1062.8800000000001</v>
      </c>
    </row>
    <row r="36" spans="1:5" s="134" customFormat="1" x14ac:dyDescent="0.25">
      <c r="A36" s="135" t="s">
        <v>305</v>
      </c>
      <c r="B36" s="144">
        <v>1</v>
      </c>
      <c r="C36" s="144" t="s">
        <v>13</v>
      </c>
      <c r="D36" s="144">
        <f t="shared" ref="D36:D75" si="1">E36/B36</f>
        <v>5992.06</v>
      </c>
      <c r="E36" s="144">
        <v>5992.06</v>
      </c>
    </row>
    <row r="37" spans="1:5" s="134" customFormat="1" x14ac:dyDescent="0.25">
      <c r="A37" s="135" t="s">
        <v>306</v>
      </c>
      <c r="B37" s="144">
        <v>2</v>
      </c>
      <c r="C37" s="144" t="s">
        <v>13</v>
      </c>
      <c r="D37" s="144">
        <f t="shared" si="1"/>
        <v>2909.72</v>
      </c>
      <c r="E37" s="144">
        <v>5819.44</v>
      </c>
    </row>
    <row r="38" spans="1:5" s="134" customFormat="1" x14ac:dyDescent="0.25">
      <c r="A38" s="135" t="s">
        <v>307</v>
      </c>
      <c r="B38" s="144">
        <v>1</v>
      </c>
      <c r="C38" s="144" t="s">
        <v>15</v>
      </c>
      <c r="D38" s="144">
        <f t="shared" si="1"/>
        <v>724.61</v>
      </c>
      <c r="E38" s="144">
        <v>724.61</v>
      </c>
    </row>
    <row r="39" spans="1:5" s="134" customFormat="1" ht="30" x14ac:dyDescent="0.25">
      <c r="A39" s="135" t="s">
        <v>308</v>
      </c>
      <c r="B39" s="144" t="s">
        <v>24</v>
      </c>
      <c r="C39" s="144" t="s">
        <v>16</v>
      </c>
      <c r="D39" s="144">
        <f>E39</f>
        <v>3331.19</v>
      </c>
      <c r="E39" s="144">
        <v>3331.19</v>
      </c>
    </row>
    <row r="40" spans="1:5" s="134" customFormat="1" ht="30" x14ac:dyDescent="0.25">
      <c r="A40" s="135" t="s">
        <v>309</v>
      </c>
      <c r="B40" s="144">
        <v>1</v>
      </c>
      <c r="C40" s="144" t="s">
        <v>310</v>
      </c>
      <c r="D40" s="144">
        <f t="shared" si="1"/>
        <v>259.43</v>
      </c>
      <c r="E40" s="144">
        <v>259.43</v>
      </c>
    </row>
    <row r="41" spans="1:5" s="134" customFormat="1" x14ac:dyDescent="0.25">
      <c r="A41" s="135" t="s">
        <v>311</v>
      </c>
      <c r="B41" s="144">
        <v>2</v>
      </c>
      <c r="C41" s="144" t="s">
        <v>13</v>
      </c>
      <c r="D41" s="144">
        <f t="shared" si="1"/>
        <v>2111.9549999999999</v>
      </c>
      <c r="E41" s="144">
        <v>4223.91</v>
      </c>
    </row>
    <row r="42" spans="1:5" s="134" customFormat="1" x14ac:dyDescent="0.25">
      <c r="A42" s="135" t="s">
        <v>312</v>
      </c>
      <c r="B42" s="144">
        <v>3</v>
      </c>
      <c r="C42" s="144" t="s">
        <v>83</v>
      </c>
      <c r="D42" s="144">
        <f t="shared" si="1"/>
        <v>100.89999999999999</v>
      </c>
      <c r="E42" s="144">
        <v>302.7</v>
      </c>
    </row>
    <row r="43" spans="1:5" s="134" customFormat="1" x14ac:dyDescent="0.25">
      <c r="A43" s="135" t="s">
        <v>61</v>
      </c>
      <c r="B43" s="144">
        <v>1</v>
      </c>
      <c r="C43" s="144" t="s">
        <v>14</v>
      </c>
      <c r="D43" s="144">
        <f t="shared" si="1"/>
        <v>1012.36</v>
      </c>
      <c r="E43" s="144">
        <v>1012.36</v>
      </c>
    </row>
    <row r="44" spans="1:5" s="134" customFormat="1" ht="30" x14ac:dyDescent="0.25">
      <c r="A44" s="135" t="s">
        <v>106</v>
      </c>
      <c r="B44" s="144">
        <v>1</v>
      </c>
      <c r="C44" s="144" t="s">
        <v>107</v>
      </c>
      <c r="D44" s="144">
        <f t="shared" si="1"/>
        <v>663.93</v>
      </c>
      <c r="E44" s="144">
        <v>663.93</v>
      </c>
    </row>
    <row r="45" spans="1:5" s="134" customFormat="1" x14ac:dyDescent="0.25">
      <c r="A45" s="135" t="s">
        <v>335</v>
      </c>
      <c r="B45" s="144">
        <v>1</v>
      </c>
      <c r="C45" s="144" t="s">
        <v>83</v>
      </c>
      <c r="D45" s="144">
        <f t="shared" si="1"/>
        <v>935.32</v>
      </c>
      <c r="E45" s="144">
        <v>935.32</v>
      </c>
    </row>
    <row r="46" spans="1:5" s="134" customFormat="1" x14ac:dyDescent="0.25">
      <c r="A46" s="135" t="s">
        <v>313</v>
      </c>
      <c r="B46" s="144">
        <v>0.17</v>
      </c>
      <c r="C46" s="144" t="s">
        <v>16</v>
      </c>
      <c r="D46" s="144">
        <f t="shared" si="1"/>
        <v>1813.705882352941</v>
      </c>
      <c r="E46" s="144">
        <v>308.33</v>
      </c>
    </row>
    <row r="47" spans="1:5" s="134" customFormat="1" x14ac:dyDescent="0.25">
      <c r="A47" s="135" t="s">
        <v>314</v>
      </c>
      <c r="B47" s="144">
        <v>1</v>
      </c>
      <c r="C47" s="144" t="s">
        <v>315</v>
      </c>
      <c r="D47" s="144">
        <f t="shared" si="1"/>
        <v>1105.52</v>
      </c>
      <c r="E47" s="144">
        <v>1105.52</v>
      </c>
    </row>
    <row r="48" spans="1:5" s="134" customFormat="1" ht="30" x14ac:dyDescent="0.25">
      <c r="A48" s="135" t="s">
        <v>316</v>
      </c>
      <c r="B48" s="144">
        <v>0.1</v>
      </c>
      <c r="C48" s="144" t="s">
        <v>16</v>
      </c>
      <c r="D48" s="144">
        <f t="shared" si="1"/>
        <v>4018.7999999999997</v>
      </c>
      <c r="E48" s="144">
        <v>401.88</v>
      </c>
    </row>
    <row r="49" spans="1:5" s="134" customFormat="1" x14ac:dyDescent="0.25">
      <c r="A49" s="135" t="s">
        <v>63</v>
      </c>
      <c r="B49" s="144">
        <v>0.09</v>
      </c>
      <c r="C49" s="144" t="s">
        <v>17</v>
      </c>
      <c r="D49" s="144">
        <f t="shared" si="1"/>
        <v>30232.111111111109</v>
      </c>
      <c r="E49" s="144">
        <v>2720.89</v>
      </c>
    </row>
    <row r="50" spans="1:5" s="134" customFormat="1" ht="30" x14ac:dyDescent="0.25">
      <c r="A50" s="135" t="s">
        <v>64</v>
      </c>
      <c r="B50" s="144">
        <v>3.3210000000000002</v>
      </c>
      <c r="C50" s="144" t="s">
        <v>16</v>
      </c>
      <c r="D50" s="144">
        <f t="shared" si="1"/>
        <v>2008.7594098163204</v>
      </c>
      <c r="E50" s="144">
        <v>6671.09</v>
      </c>
    </row>
    <row r="51" spans="1:5" s="134" customFormat="1" ht="30" x14ac:dyDescent="0.25">
      <c r="A51" s="135" t="s">
        <v>317</v>
      </c>
      <c r="B51" s="144">
        <v>0.02</v>
      </c>
      <c r="C51" s="144" t="s">
        <v>18</v>
      </c>
      <c r="D51" s="144">
        <f t="shared" si="1"/>
        <v>30123</v>
      </c>
      <c r="E51" s="144">
        <v>602.46</v>
      </c>
    </row>
    <row r="52" spans="1:5" s="134" customFormat="1" x14ac:dyDescent="0.25">
      <c r="A52" s="135" t="s">
        <v>181</v>
      </c>
      <c r="B52" s="144">
        <v>0.46</v>
      </c>
      <c r="C52" s="144" t="s">
        <v>15</v>
      </c>
      <c r="D52" s="144">
        <f t="shared" si="1"/>
        <v>16592.41304347826</v>
      </c>
      <c r="E52" s="144">
        <v>7632.51</v>
      </c>
    </row>
    <row r="53" spans="1:5" s="134" customFormat="1" ht="30" x14ac:dyDescent="0.25">
      <c r="A53" s="135" t="s">
        <v>67</v>
      </c>
      <c r="B53" s="144">
        <v>5</v>
      </c>
      <c r="C53" s="144" t="s">
        <v>20</v>
      </c>
      <c r="D53" s="144">
        <f t="shared" si="1"/>
        <v>251.988</v>
      </c>
      <c r="E53" s="144">
        <v>1259.94</v>
      </c>
    </row>
    <row r="54" spans="1:5" s="134" customFormat="1" x14ac:dyDescent="0.25">
      <c r="A54" s="135" t="s">
        <v>318</v>
      </c>
      <c r="B54" s="144">
        <v>2</v>
      </c>
      <c r="C54" s="144" t="s">
        <v>83</v>
      </c>
      <c r="D54" s="144">
        <f t="shared" si="1"/>
        <v>81.314999999999998</v>
      </c>
      <c r="E54" s="144">
        <v>162.63</v>
      </c>
    </row>
    <row r="55" spans="1:5" s="134" customFormat="1" x14ac:dyDescent="0.25">
      <c r="A55" s="135" t="s">
        <v>251</v>
      </c>
      <c r="B55" s="144">
        <v>1</v>
      </c>
      <c r="C55" s="144" t="s">
        <v>13</v>
      </c>
      <c r="D55" s="144">
        <f t="shared" si="1"/>
        <v>7235.04</v>
      </c>
      <c r="E55" s="144">
        <v>7235.04</v>
      </c>
    </row>
    <row r="56" spans="1:5" s="134" customFormat="1" x14ac:dyDescent="0.25">
      <c r="A56" s="135" t="s">
        <v>319</v>
      </c>
      <c r="B56" s="144" t="s">
        <v>22</v>
      </c>
      <c r="C56" s="144" t="s">
        <v>11</v>
      </c>
      <c r="D56" s="144" t="e">
        <f t="shared" si="1"/>
        <v>#VALUE!</v>
      </c>
      <c r="E56" s="144">
        <v>7953.86</v>
      </c>
    </row>
    <row r="57" spans="1:5" s="134" customFormat="1" x14ac:dyDescent="0.25">
      <c r="A57" s="135" t="s">
        <v>85</v>
      </c>
      <c r="B57" s="144">
        <v>1</v>
      </c>
      <c r="C57" s="144" t="s">
        <v>14</v>
      </c>
      <c r="D57" s="144">
        <f t="shared" si="1"/>
        <v>10729.34</v>
      </c>
      <c r="E57" s="144">
        <v>10729.34</v>
      </c>
    </row>
    <row r="58" spans="1:5" s="134" customFormat="1" ht="30" x14ac:dyDescent="0.25">
      <c r="A58" s="135" t="s">
        <v>253</v>
      </c>
      <c r="B58" s="144">
        <v>1</v>
      </c>
      <c r="C58" s="144" t="s">
        <v>21</v>
      </c>
      <c r="D58" s="144">
        <f t="shared" si="1"/>
        <v>868.12</v>
      </c>
      <c r="E58" s="144">
        <v>868.12</v>
      </c>
    </row>
    <row r="59" spans="1:5" s="134" customFormat="1" ht="30" x14ac:dyDescent="0.25">
      <c r="A59" s="135" t="s">
        <v>254</v>
      </c>
      <c r="B59" s="144">
        <v>0.01</v>
      </c>
      <c r="C59" s="144" t="s">
        <v>21</v>
      </c>
      <c r="D59" s="144">
        <f t="shared" si="1"/>
        <v>30424</v>
      </c>
      <c r="E59" s="144">
        <v>304.24</v>
      </c>
    </row>
    <row r="60" spans="1:5" s="134" customFormat="1" x14ac:dyDescent="0.25">
      <c r="A60" s="135" t="s">
        <v>69</v>
      </c>
      <c r="B60" s="144">
        <v>35</v>
      </c>
      <c r="C60" s="144" t="s">
        <v>21</v>
      </c>
      <c r="D60" s="144">
        <f t="shared" si="1"/>
        <v>301.80485714285714</v>
      </c>
      <c r="E60" s="144">
        <v>10563.17</v>
      </c>
    </row>
    <row r="61" spans="1:5" s="134" customFormat="1" x14ac:dyDescent="0.25">
      <c r="A61" s="135" t="s">
        <v>320</v>
      </c>
      <c r="B61" s="144">
        <v>0.01</v>
      </c>
      <c r="C61" s="144" t="s">
        <v>18</v>
      </c>
      <c r="D61" s="144">
        <f t="shared" si="1"/>
        <v>4255</v>
      </c>
      <c r="E61" s="144">
        <v>42.55</v>
      </c>
    </row>
    <row r="62" spans="1:5" s="134" customFormat="1" x14ac:dyDescent="0.25">
      <c r="A62" s="135" t="s">
        <v>321</v>
      </c>
      <c r="B62" s="144">
        <v>0.01</v>
      </c>
      <c r="C62" s="144" t="s">
        <v>18</v>
      </c>
      <c r="D62" s="144">
        <f t="shared" si="1"/>
        <v>21338</v>
      </c>
      <c r="E62" s="144">
        <v>213.38</v>
      </c>
    </row>
    <row r="63" spans="1:5" s="134" customFormat="1" ht="28.5" x14ac:dyDescent="0.25">
      <c r="A63" s="147" t="s">
        <v>255</v>
      </c>
      <c r="B63" s="143"/>
      <c r="C63" s="143"/>
      <c r="D63" s="144"/>
      <c r="E63" s="143"/>
    </row>
    <row r="64" spans="1:5" s="134" customFormat="1" x14ac:dyDescent="0.25">
      <c r="A64" s="135" t="s">
        <v>322</v>
      </c>
      <c r="B64" s="144">
        <v>0.01</v>
      </c>
      <c r="C64" s="144" t="s">
        <v>323</v>
      </c>
      <c r="D64" s="144">
        <f t="shared" si="1"/>
        <v>30357.999999999996</v>
      </c>
      <c r="E64" s="144">
        <v>303.58</v>
      </c>
    </row>
    <row r="65" spans="1:5" s="134" customFormat="1" ht="30" x14ac:dyDescent="0.25">
      <c r="A65" s="135" t="s">
        <v>308</v>
      </c>
      <c r="B65" s="144" t="s">
        <v>24</v>
      </c>
      <c r="C65" s="144" t="s">
        <v>16</v>
      </c>
      <c r="D65" s="144">
        <f>E65</f>
        <v>3303.11</v>
      </c>
      <c r="E65" s="144">
        <v>3303.11</v>
      </c>
    </row>
    <row r="66" spans="1:5" s="134" customFormat="1" x14ac:dyDescent="0.25">
      <c r="A66" s="135" t="s">
        <v>324</v>
      </c>
      <c r="B66" s="144">
        <v>1</v>
      </c>
      <c r="C66" s="144" t="s">
        <v>13</v>
      </c>
      <c r="D66" s="144">
        <f t="shared" si="1"/>
        <v>5963.52</v>
      </c>
      <c r="E66" s="144">
        <v>5963.52</v>
      </c>
    </row>
    <row r="67" spans="1:5" s="134" customFormat="1" x14ac:dyDescent="0.25">
      <c r="A67" s="135" t="s">
        <v>267</v>
      </c>
      <c r="B67" s="144">
        <v>0.01</v>
      </c>
      <c r="C67" s="144" t="s">
        <v>17</v>
      </c>
      <c r="D67" s="144">
        <f t="shared" si="1"/>
        <v>32120</v>
      </c>
      <c r="E67" s="144">
        <v>321.2</v>
      </c>
    </row>
    <row r="68" spans="1:5" s="134" customFormat="1" ht="30" x14ac:dyDescent="0.25">
      <c r="A68" s="135" t="s">
        <v>70</v>
      </c>
      <c r="B68" s="144">
        <v>1.66</v>
      </c>
      <c r="C68" s="144" t="s">
        <v>16</v>
      </c>
      <c r="D68" s="144">
        <f t="shared" si="1"/>
        <v>2025.4216867469879</v>
      </c>
      <c r="E68" s="144">
        <v>3362.2</v>
      </c>
    </row>
    <row r="69" spans="1:5" s="134" customFormat="1" ht="30" x14ac:dyDescent="0.25">
      <c r="A69" s="135" t="s">
        <v>191</v>
      </c>
      <c r="B69" s="144">
        <v>1.579</v>
      </c>
      <c r="C69" s="144" t="s">
        <v>16</v>
      </c>
      <c r="D69" s="144">
        <f t="shared" si="1"/>
        <v>2008.0113996200128</v>
      </c>
      <c r="E69" s="144">
        <v>3170.65</v>
      </c>
    </row>
    <row r="70" spans="1:5" s="134" customFormat="1" x14ac:dyDescent="0.25">
      <c r="A70" s="135" t="s">
        <v>325</v>
      </c>
      <c r="B70" s="144">
        <v>92</v>
      </c>
      <c r="C70" s="144" t="s">
        <v>71</v>
      </c>
      <c r="D70" s="144">
        <f t="shared" si="1"/>
        <v>42.227391304347826</v>
      </c>
      <c r="E70" s="144">
        <v>3884.92</v>
      </c>
    </row>
    <row r="71" spans="1:5" s="134" customFormat="1" ht="30" x14ac:dyDescent="0.25">
      <c r="A71" s="135" t="s">
        <v>268</v>
      </c>
      <c r="B71" s="144">
        <v>6</v>
      </c>
      <c r="C71" s="144" t="s">
        <v>269</v>
      </c>
      <c r="D71" s="144">
        <f t="shared" si="1"/>
        <v>81.405000000000001</v>
      </c>
      <c r="E71" s="144">
        <v>488.43</v>
      </c>
    </row>
    <row r="72" spans="1:5" s="134" customFormat="1" x14ac:dyDescent="0.25">
      <c r="A72" s="135" t="s">
        <v>326</v>
      </c>
      <c r="B72" s="144">
        <v>15</v>
      </c>
      <c r="C72" s="144" t="s">
        <v>71</v>
      </c>
      <c r="D72" s="144">
        <f t="shared" si="1"/>
        <v>122.87466666666666</v>
      </c>
      <c r="E72" s="144">
        <v>1843.12</v>
      </c>
    </row>
    <row r="73" spans="1:5" s="134" customFormat="1" x14ac:dyDescent="0.25">
      <c r="A73" s="135" t="s">
        <v>327</v>
      </c>
      <c r="B73" s="144">
        <v>13</v>
      </c>
      <c r="C73" s="144" t="s">
        <v>107</v>
      </c>
      <c r="D73" s="144">
        <f t="shared" si="1"/>
        <v>301.25</v>
      </c>
      <c r="E73" s="144">
        <v>3916.25</v>
      </c>
    </row>
    <row r="74" spans="1:5" s="134" customFormat="1" ht="30" x14ac:dyDescent="0.25">
      <c r="A74" s="135" t="s">
        <v>194</v>
      </c>
      <c r="B74" s="144" t="s">
        <v>333</v>
      </c>
      <c r="C74" s="144" t="s">
        <v>16</v>
      </c>
      <c r="D74" s="144">
        <f>E74</f>
        <v>4812.5</v>
      </c>
      <c r="E74" s="144">
        <v>4812.5</v>
      </c>
    </row>
    <row r="75" spans="1:5" s="134" customFormat="1" x14ac:dyDescent="0.25">
      <c r="A75" s="135" t="s">
        <v>195</v>
      </c>
      <c r="B75" s="144">
        <v>0.01</v>
      </c>
      <c r="C75" s="144" t="s">
        <v>56</v>
      </c>
      <c r="D75" s="144">
        <f t="shared" si="1"/>
        <v>33757</v>
      </c>
      <c r="E75" s="144">
        <v>337.57</v>
      </c>
    </row>
    <row r="76" spans="1:5" s="134" customFormat="1" ht="28.5" x14ac:dyDescent="0.25">
      <c r="A76" s="147" t="s">
        <v>39</v>
      </c>
      <c r="B76" s="143"/>
      <c r="C76" s="143"/>
      <c r="D76" s="143"/>
      <c r="E76" s="143"/>
    </row>
    <row r="77" spans="1:5" s="134" customFormat="1" ht="30" x14ac:dyDescent="0.25">
      <c r="A77" s="135" t="s">
        <v>60</v>
      </c>
      <c r="B77" s="144" t="s">
        <v>283</v>
      </c>
      <c r="C77" s="144" t="s">
        <v>11</v>
      </c>
      <c r="D77" s="144">
        <f>E77</f>
        <v>8329.59</v>
      </c>
      <c r="E77" s="144">
        <v>8329.59</v>
      </c>
    </row>
    <row r="78" spans="1:5" s="134" customFormat="1" x14ac:dyDescent="0.25">
      <c r="A78" s="147" t="s">
        <v>81</v>
      </c>
      <c r="B78" s="143"/>
      <c r="C78" s="143"/>
      <c r="D78" s="144"/>
      <c r="E78" s="143"/>
    </row>
    <row r="79" spans="1:5" s="134" customFormat="1" x14ac:dyDescent="0.25">
      <c r="A79" s="135" t="s">
        <v>89</v>
      </c>
      <c r="B79" s="144" t="s">
        <v>283</v>
      </c>
      <c r="C79" s="144" t="s">
        <v>11</v>
      </c>
      <c r="D79" s="144">
        <f t="shared" ref="D79:D84" si="2">E79</f>
        <v>21600</v>
      </c>
      <c r="E79" s="144">
        <v>21600</v>
      </c>
    </row>
    <row r="80" spans="1:5" s="134" customFormat="1" ht="42.75" x14ac:dyDescent="0.25">
      <c r="A80" s="147" t="s">
        <v>328</v>
      </c>
      <c r="B80" s="143"/>
      <c r="C80" s="143"/>
      <c r="D80" s="144"/>
      <c r="E80" s="143"/>
    </row>
    <row r="81" spans="1:5" s="134" customFormat="1" x14ac:dyDescent="0.25">
      <c r="A81" s="135" t="s">
        <v>198</v>
      </c>
      <c r="B81" s="144" t="s">
        <v>24</v>
      </c>
      <c r="C81" s="144" t="s">
        <v>11</v>
      </c>
      <c r="D81" s="144">
        <f t="shared" si="2"/>
        <v>1162.46</v>
      </c>
      <c r="E81" s="144">
        <v>1162.46</v>
      </c>
    </row>
    <row r="82" spans="1:5" s="134" customFormat="1" ht="30" x14ac:dyDescent="0.25">
      <c r="A82" s="135" t="s">
        <v>329</v>
      </c>
      <c r="B82" s="144" t="s">
        <v>24</v>
      </c>
      <c r="C82" s="144" t="s">
        <v>11</v>
      </c>
      <c r="D82" s="144">
        <f t="shared" si="2"/>
        <v>1609.96</v>
      </c>
      <c r="E82" s="144">
        <v>1609.96</v>
      </c>
    </row>
    <row r="83" spans="1:5" s="134" customFormat="1" x14ac:dyDescent="0.25">
      <c r="A83" s="147" t="s">
        <v>330</v>
      </c>
      <c r="B83" s="143"/>
      <c r="C83" s="143"/>
      <c r="D83" s="144"/>
      <c r="E83" s="143"/>
    </row>
    <row r="84" spans="1:5" s="134" customFormat="1" x14ac:dyDescent="0.25">
      <c r="A84" s="135" t="s">
        <v>331</v>
      </c>
      <c r="B84" s="144" t="s">
        <v>333</v>
      </c>
      <c r="C84" s="144" t="s">
        <v>13</v>
      </c>
      <c r="D84" s="144">
        <f t="shared" si="2"/>
        <v>4135.91</v>
      </c>
      <c r="E84" s="144">
        <v>4135.91</v>
      </c>
    </row>
    <row r="85" spans="1:5" s="1" customFormat="1" ht="14.25" x14ac:dyDescent="0.2">
      <c r="A85" s="33" t="s">
        <v>10</v>
      </c>
      <c r="B85" s="138"/>
      <c r="C85" s="138"/>
      <c r="D85" s="138"/>
      <c r="E85" s="139"/>
    </row>
    <row r="86" spans="1:5" s="1" customFormat="1" x14ac:dyDescent="0.2">
      <c r="A86" s="137" t="s">
        <v>77</v>
      </c>
      <c r="B86" s="140" t="s">
        <v>23</v>
      </c>
      <c r="C86" s="141" t="s">
        <v>11</v>
      </c>
      <c r="D86" s="140">
        <f>E86</f>
        <v>62084.844000000019</v>
      </c>
      <c r="E86" s="142">
        <f>SUM(E17:E85)*15%</f>
        <v>62084.844000000019</v>
      </c>
    </row>
    <row r="87" spans="1:5" s="134" customFormat="1" x14ac:dyDescent="0.25">
      <c r="A87" s="146" t="s">
        <v>25</v>
      </c>
      <c r="B87" s="145"/>
      <c r="C87" s="145"/>
      <c r="D87" s="145"/>
      <c r="E87" s="24">
        <f>SUM(E17:E86)</f>
        <v>475983.80400000018</v>
      </c>
    </row>
    <row r="88" spans="1:5" s="134" customFormat="1" x14ac:dyDescent="0.25">
      <c r="A88" s="212"/>
      <c r="B88" s="212"/>
      <c r="C88" s="212"/>
      <c r="D88" s="212"/>
      <c r="E88" s="212"/>
    </row>
    <row r="89" spans="1:5" s="134" customFormat="1" x14ac:dyDescent="0.25">
      <c r="A89" s="212"/>
      <c r="B89" s="212"/>
      <c r="C89" s="212"/>
      <c r="D89" s="212"/>
      <c r="E89" s="212"/>
    </row>
    <row r="90" spans="1:5" s="134" customFormat="1" ht="39.75" customHeight="1" x14ac:dyDescent="0.25">
      <c r="A90" s="213" t="s">
        <v>334</v>
      </c>
      <c r="B90" s="213"/>
      <c r="C90" s="213"/>
      <c r="D90" s="213"/>
      <c r="E90" s="213"/>
    </row>
    <row r="91" spans="1:5" s="134" customFormat="1" ht="27.75" customHeight="1" x14ac:dyDescent="0.25">
      <c r="A91" s="213" t="s">
        <v>276</v>
      </c>
      <c r="B91" s="213"/>
      <c r="C91" s="213"/>
      <c r="D91" s="213"/>
      <c r="E91" s="213"/>
    </row>
    <row r="92" spans="1:5" s="134" customFormat="1" ht="24" customHeight="1" x14ac:dyDescent="0.25">
      <c r="A92" s="213" t="s">
        <v>277</v>
      </c>
      <c r="B92" s="213"/>
      <c r="C92" s="213"/>
      <c r="D92" s="213"/>
      <c r="E92" s="213"/>
    </row>
    <row r="93" spans="1:5" s="134" customFormat="1" ht="30.75" customHeight="1" x14ac:dyDescent="0.25">
      <c r="A93" s="213" t="s">
        <v>278</v>
      </c>
      <c r="B93" s="213"/>
      <c r="C93" s="213"/>
      <c r="D93" s="213"/>
      <c r="E93" s="213"/>
    </row>
    <row r="94" spans="1:5" s="134" customFormat="1" x14ac:dyDescent="0.25">
      <c r="A94" s="212"/>
      <c r="B94" s="212"/>
      <c r="C94" s="212"/>
      <c r="D94" s="212"/>
      <c r="E94" s="212"/>
    </row>
    <row r="95" spans="1:5" s="134" customFormat="1" ht="24.75" customHeight="1" x14ac:dyDescent="0.25">
      <c r="B95" s="213"/>
      <c r="C95" s="213"/>
      <c r="D95" s="213"/>
      <c r="E95" s="213"/>
    </row>
    <row r="96" spans="1:5" s="134" customFormat="1" ht="18.75" customHeight="1" x14ac:dyDescent="0.25">
      <c r="A96" s="212" t="s">
        <v>332</v>
      </c>
      <c r="B96" s="212"/>
      <c r="C96" s="212"/>
      <c r="D96" s="212"/>
      <c r="E96" s="212"/>
    </row>
    <row r="97" spans="1:5" s="134" customFormat="1" ht="15.75" customHeight="1" x14ac:dyDescent="0.25">
      <c r="A97" s="212" t="s">
        <v>336</v>
      </c>
      <c r="B97" s="212"/>
      <c r="C97" s="212"/>
      <c r="D97" s="212"/>
      <c r="E97" s="212"/>
    </row>
    <row r="98" spans="1:5" s="134" customFormat="1" ht="10.5" customHeight="1" x14ac:dyDescent="0.25">
      <c r="B98" s="212"/>
      <c r="C98" s="212"/>
      <c r="D98" s="212" t="s">
        <v>27</v>
      </c>
      <c r="E98" s="212"/>
    </row>
    <row r="99" spans="1:5" s="134" customFormat="1" x14ac:dyDescent="0.25">
      <c r="A99" s="212"/>
      <c r="B99" s="212"/>
      <c r="C99" s="212"/>
      <c r="D99" s="212"/>
      <c r="E99" s="212"/>
    </row>
    <row r="100" spans="1:5" s="134" customFormat="1" x14ac:dyDescent="0.25">
      <c r="A100" s="212" t="s">
        <v>279</v>
      </c>
      <c r="B100" s="212"/>
      <c r="C100" s="212"/>
      <c r="D100" s="212"/>
      <c r="E100" s="212"/>
    </row>
    <row r="101" spans="1:5" s="134" customFormat="1" ht="10.5" customHeight="1" x14ac:dyDescent="0.25">
      <c r="B101" s="212"/>
      <c r="C101" s="212"/>
      <c r="D101" s="212" t="s">
        <v>27</v>
      </c>
      <c r="E101" s="212"/>
    </row>
    <row r="102" spans="1:5" s="134" customFormat="1" ht="11.25" customHeight="1" x14ac:dyDescent="0.25">
      <c r="A102" s="212"/>
      <c r="B102" s="212"/>
      <c r="C102" s="212"/>
      <c r="D102" s="212"/>
      <c r="E102" s="212"/>
    </row>
  </sheetData>
  <mergeCells count="31">
    <mergeCell ref="A4:E4"/>
    <mergeCell ref="B101:C101"/>
    <mergeCell ref="D101:E101"/>
    <mergeCell ref="A102:E102"/>
    <mergeCell ref="A96:E96"/>
    <mergeCell ref="A97:E97"/>
    <mergeCell ref="B98:C98"/>
    <mergeCell ref="D98:E98"/>
    <mergeCell ref="A99:E99"/>
    <mergeCell ref="A100:E100"/>
    <mergeCell ref="A11:E11"/>
    <mergeCell ref="A12:E12"/>
    <mergeCell ref="A13:E13"/>
    <mergeCell ref="A14:E14"/>
    <mergeCell ref="B95:E95"/>
    <mergeCell ref="A1:E1"/>
    <mergeCell ref="A2:E2"/>
    <mergeCell ref="B3:E3"/>
    <mergeCell ref="A93:E93"/>
    <mergeCell ref="A94:E94"/>
    <mergeCell ref="A6:D6"/>
    <mergeCell ref="A7:E7"/>
    <mergeCell ref="A8:E8"/>
    <mergeCell ref="A9:E9"/>
    <mergeCell ref="A10:E10"/>
    <mergeCell ref="A88:E88"/>
    <mergeCell ref="A89:E89"/>
    <mergeCell ref="A90:E90"/>
    <mergeCell ref="A91:E91"/>
    <mergeCell ref="A92:E92"/>
    <mergeCell ref="A5:E5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view="pageBreakPreview" topLeftCell="A3" zoomScaleNormal="100" zoomScaleSheetLayoutView="100" workbookViewId="0">
      <selection activeCell="E32" sqref="E32"/>
    </sheetView>
  </sheetViews>
  <sheetFormatPr defaultColWidth="9.140625" defaultRowHeight="15" x14ac:dyDescent="0.25"/>
  <cols>
    <col min="1" max="1" width="12.5703125" style="82" customWidth="1"/>
    <col min="2" max="2" width="14.5703125" style="82" customWidth="1"/>
    <col min="3" max="3" width="19.5703125" style="82" customWidth="1"/>
    <col min="4" max="4" width="14.42578125" style="82" customWidth="1"/>
    <col min="5" max="5" width="18.28515625" style="82" customWidth="1"/>
    <col min="6" max="6" width="16.28515625" style="82" customWidth="1"/>
    <col min="7" max="16384" width="9.140625" style="82"/>
  </cols>
  <sheetData>
    <row r="1" spans="1:19" s="54" customFormat="1" ht="35.25" customHeight="1" x14ac:dyDescent="0.3">
      <c r="A1" s="193" t="s">
        <v>337</v>
      </c>
      <c r="B1" s="193"/>
      <c r="C1" s="193"/>
      <c r="D1" s="193"/>
      <c r="E1" s="193"/>
      <c r="F1" s="193"/>
    </row>
    <row r="2" spans="1:19" s="54" customFormat="1" x14ac:dyDescent="0.25">
      <c r="A2" s="55"/>
      <c r="B2" s="55"/>
      <c r="C2" s="55"/>
      <c r="D2" s="55"/>
      <c r="E2" s="55"/>
      <c r="F2" s="55"/>
    </row>
    <row r="3" spans="1:19" s="54" customFormat="1" ht="19.5" customHeight="1" x14ac:dyDescent="0.25">
      <c r="A3" s="56" t="s">
        <v>338</v>
      </c>
      <c r="B3" s="56"/>
      <c r="C3" s="56"/>
      <c r="D3" s="56"/>
      <c r="E3" s="56"/>
      <c r="F3" s="57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1:19" s="54" customFormat="1" ht="19.5" customHeight="1" x14ac:dyDescent="0.25">
      <c r="A4" s="56"/>
      <c r="B4" s="56"/>
      <c r="C4" s="56"/>
      <c r="D4" s="56"/>
      <c r="E4" s="56"/>
      <c r="F4" s="57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1:19" s="54" customFormat="1" ht="36.75" customHeight="1" x14ac:dyDescent="0.25">
      <c r="A5" s="194" t="s">
        <v>146</v>
      </c>
      <c r="B5" s="194"/>
      <c r="C5" s="194"/>
      <c r="D5" s="194"/>
      <c r="E5" s="194"/>
      <c r="F5" s="194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1:19" s="68" customFormat="1" ht="27.75" customHeight="1" x14ac:dyDescent="0.25">
      <c r="A6" s="103" t="s">
        <v>147</v>
      </c>
      <c r="B6" s="103">
        <v>4</v>
      </c>
      <c r="C6" s="103" t="s">
        <v>148</v>
      </c>
      <c r="D6" s="127">
        <v>2981.4</v>
      </c>
      <c r="E6" s="103" t="s">
        <v>149</v>
      </c>
      <c r="F6" s="105">
        <v>1359</v>
      </c>
      <c r="G6" s="59"/>
      <c r="H6" s="61"/>
      <c r="I6" s="62"/>
      <c r="J6" s="63"/>
      <c r="K6" s="149"/>
      <c r="L6" s="65"/>
      <c r="M6" s="65"/>
      <c r="N6" s="65"/>
      <c r="O6" s="65"/>
      <c r="P6" s="66"/>
      <c r="Q6" s="195"/>
      <c r="R6" s="196"/>
      <c r="S6" s="67"/>
    </row>
    <row r="7" spans="1:19" s="70" customFormat="1" ht="32.25" customHeight="1" x14ac:dyDescent="0.25">
      <c r="A7" s="103" t="s">
        <v>150</v>
      </c>
      <c r="B7" s="103">
        <v>3</v>
      </c>
      <c r="C7" s="103" t="s">
        <v>151</v>
      </c>
      <c r="D7" s="127">
        <v>0</v>
      </c>
      <c r="E7" s="103" t="s">
        <v>152</v>
      </c>
      <c r="F7" s="105">
        <v>906</v>
      </c>
      <c r="G7" s="59"/>
      <c r="H7" s="61"/>
      <c r="I7" s="62"/>
      <c r="J7" s="63"/>
      <c r="K7" s="149"/>
      <c r="L7" s="65"/>
      <c r="M7" s="65"/>
      <c r="N7" s="65"/>
      <c r="O7" s="65"/>
      <c r="P7" s="66"/>
      <c r="Q7" s="195"/>
      <c r="R7" s="197"/>
      <c r="S7" s="69"/>
    </row>
    <row r="8" spans="1:19" s="70" customFormat="1" ht="45.75" customHeight="1" x14ac:dyDescent="0.25">
      <c r="A8" s="103" t="s">
        <v>153</v>
      </c>
      <c r="B8" s="103">
        <v>44</v>
      </c>
      <c r="C8" s="103" t="s">
        <v>154</v>
      </c>
      <c r="D8" s="105">
        <v>288.5</v>
      </c>
      <c r="E8" s="103" t="s">
        <v>155</v>
      </c>
      <c r="F8" s="105">
        <v>467.4</v>
      </c>
      <c r="G8" s="59"/>
      <c r="H8" s="61"/>
      <c r="I8" s="62"/>
      <c r="J8" s="63"/>
      <c r="K8" s="149"/>
      <c r="L8" s="65"/>
      <c r="M8" s="65"/>
      <c r="N8" s="65"/>
      <c r="O8" s="65"/>
      <c r="P8" s="66"/>
      <c r="Q8" s="195"/>
      <c r="R8" s="196"/>
      <c r="S8" s="69"/>
    </row>
    <row r="9" spans="1:19" s="70" customFormat="1" ht="33.75" customHeight="1" x14ac:dyDescent="0.25">
      <c r="A9" s="60"/>
      <c r="B9" s="63"/>
      <c r="C9" s="60"/>
      <c r="D9" s="71"/>
      <c r="E9" s="63"/>
      <c r="F9" s="72"/>
      <c r="G9" s="59"/>
      <c r="H9" s="61"/>
      <c r="I9" s="62"/>
      <c r="J9" s="63"/>
      <c r="K9" s="149"/>
      <c r="L9" s="65"/>
      <c r="M9" s="65"/>
      <c r="N9" s="65"/>
      <c r="O9" s="65"/>
      <c r="P9" s="59"/>
      <c r="Q9" s="149"/>
      <c r="R9" s="150"/>
      <c r="S9" s="59"/>
    </row>
    <row r="10" spans="1:19" s="76" customFormat="1" ht="15" customHeight="1" thickBot="1" x14ac:dyDescent="0.3">
      <c r="A10" s="74"/>
      <c r="B10" s="74"/>
      <c r="C10" s="74"/>
      <c r="D10" s="74"/>
      <c r="E10" s="74"/>
      <c r="F10" s="148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</row>
    <row r="11" spans="1:19" s="76" customFormat="1" ht="30" customHeight="1" x14ac:dyDescent="0.25">
      <c r="A11" s="190" t="s">
        <v>156</v>
      </c>
      <c r="B11" s="191"/>
      <c r="C11" s="191"/>
      <c r="D11" s="191"/>
      <c r="E11" s="192"/>
      <c r="F11" s="77" t="s">
        <v>157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00" customFormat="1" ht="30" customHeight="1" x14ac:dyDescent="0.25">
      <c r="A12" s="198" t="s">
        <v>158</v>
      </c>
      <c r="B12" s="199"/>
      <c r="C12" s="199"/>
      <c r="D12" s="199"/>
      <c r="E12" s="200"/>
      <c r="F12" s="98">
        <v>69431.705999999831</v>
      </c>
      <c r="G12" s="174"/>
    </row>
    <row r="13" spans="1:19" s="100" customFormat="1" ht="30" customHeight="1" x14ac:dyDescent="0.25">
      <c r="A13" s="198" t="s">
        <v>159</v>
      </c>
      <c r="B13" s="199"/>
      <c r="C13" s="199"/>
      <c r="D13" s="199"/>
      <c r="E13" s="200"/>
      <c r="F13" s="98">
        <v>132747.07999999996</v>
      </c>
    </row>
    <row r="14" spans="1:19" s="100" customFormat="1" ht="30" customHeight="1" x14ac:dyDescent="0.25">
      <c r="A14" s="198" t="s">
        <v>160</v>
      </c>
      <c r="B14" s="199"/>
      <c r="C14" s="199"/>
      <c r="D14" s="199"/>
      <c r="E14" s="200"/>
      <c r="F14" s="101">
        <f>SUM(F15:F17)</f>
        <v>505682.78</v>
      </c>
    </row>
    <row r="15" spans="1:19" s="76" customFormat="1" ht="28.5" customHeight="1" x14ac:dyDescent="0.25">
      <c r="A15" s="201" t="s">
        <v>161</v>
      </c>
      <c r="B15" s="202"/>
      <c r="C15" s="202"/>
      <c r="D15" s="202"/>
      <c r="E15" s="203"/>
      <c r="F15" s="97">
        <v>503132.78</v>
      </c>
    </row>
    <row r="16" spans="1:19" s="76" customFormat="1" ht="24.75" hidden="1" customHeight="1" x14ac:dyDescent="0.25">
      <c r="A16" s="201" t="s">
        <v>162</v>
      </c>
      <c r="B16" s="202"/>
      <c r="C16" s="202"/>
      <c r="D16" s="202"/>
      <c r="E16" s="203"/>
      <c r="F16" s="97"/>
    </row>
    <row r="17" spans="1:19" s="76" customFormat="1" ht="30" customHeight="1" x14ac:dyDescent="0.25">
      <c r="A17" s="201" t="s">
        <v>163</v>
      </c>
      <c r="B17" s="202"/>
      <c r="C17" s="202"/>
      <c r="D17" s="202"/>
      <c r="E17" s="203"/>
      <c r="F17" s="97">
        <v>2550</v>
      </c>
    </row>
    <row r="18" spans="1:19" s="100" customFormat="1" ht="30" customHeight="1" x14ac:dyDescent="0.25">
      <c r="A18" s="198" t="s">
        <v>164</v>
      </c>
      <c r="B18" s="199"/>
      <c r="C18" s="199"/>
      <c r="D18" s="199"/>
      <c r="E18" s="200"/>
      <c r="F18" s="101">
        <f>SUM(F19:F21)</f>
        <v>477251.22</v>
      </c>
    </row>
    <row r="19" spans="1:19" s="76" customFormat="1" ht="30" customHeight="1" x14ac:dyDescent="0.25">
      <c r="A19" s="201" t="s">
        <v>161</v>
      </c>
      <c r="B19" s="202"/>
      <c r="C19" s="202"/>
      <c r="D19" s="202"/>
      <c r="E19" s="203"/>
      <c r="F19" s="97">
        <v>474701.22</v>
      </c>
    </row>
    <row r="20" spans="1:19" s="76" customFormat="1" ht="30" hidden="1" customHeight="1" x14ac:dyDescent="0.25">
      <c r="A20" s="208" t="s">
        <v>288</v>
      </c>
      <c r="B20" s="209"/>
      <c r="C20" s="209"/>
      <c r="D20" s="209"/>
      <c r="E20" s="210"/>
      <c r="F20" s="97"/>
    </row>
    <row r="21" spans="1:19" s="79" customFormat="1" ht="30" customHeight="1" x14ac:dyDescent="0.2">
      <c r="A21" s="201" t="s">
        <v>163</v>
      </c>
      <c r="B21" s="202"/>
      <c r="C21" s="202"/>
      <c r="D21" s="202"/>
      <c r="E21" s="203"/>
      <c r="F21" s="97">
        <v>2550</v>
      </c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02" customFormat="1" ht="30" customHeight="1" x14ac:dyDescent="0.25">
      <c r="A22" s="198" t="s">
        <v>165</v>
      </c>
      <c r="B22" s="199"/>
      <c r="C22" s="199"/>
      <c r="D22" s="199"/>
      <c r="E22" s="200"/>
      <c r="F22" s="101">
        <f>F12+F18</f>
        <v>546682.92599999974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2" customFormat="1" ht="30" customHeight="1" x14ac:dyDescent="0.25">
      <c r="A23" s="198" t="s">
        <v>166</v>
      </c>
      <c r="B23" s="199"/>
      <c r="C23" s="199"/>
      <c r="D23" s="199"/>
      <c r="E23" s="200"/>
      <c r="F23" s="101">
        <f>акт21!E78</f>
        <v>426393.87200000003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2" customFormat="1" ht="30" customHeight="1" x14ac:dyDescent="0.25">
      <c r="A24" s="198" t="s">
        <v>294</v>
      </c>
      <c r="B24" s="199"/>
      <c r="C24" s="199"/>
      <c r="D24" s="199"/>
      <c r="E24" s="200"/>
      <c r="F24" s="101">
        <f>F22-F23</f>
        <v>120289.05399999971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2" customFormat="1" ht="30" customHeight="1" x14ac:dyDescent="0.25">
      <c r="A25" s="198" t="s">
        <v>168</v>
      </c>
      <c r="B25" s="199"/>
      <c r="C25" s="199"/>
      <c r="D25" s="199"/>
      <c r="E25" s="200"/>
      <c r="F25" s="98">
        <f>F13+F14-F18+F20</f>
        <v>161178.64000000001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9" customFormat="1" ht="11.45" customHeight="1" x14ac:dyDescent="0.25">
      <c r="A26" s="80"/>
      <c r="B26" s="80"/>
      <c r="C26" s="80"/>
      <c r="D26" s="80"/>
      <c r="E26" s="80"/>
      <c r="F26" s="80"/>
    </row>
    <row r="27" spans="1:19" s="81" customFormat="1" ht="64.5" customHeight="1" x14ac:dyDescent="0.2">
      <c r="A27" s="204" t="s">
        <v>169</v>
      </c>
      <c r="B27" s="204"/>
      <c r="C27" s="204"/>
      <c r="D27" s="204"/>
    </row>
    <row r="28" spans="1:19" s="54" customFormat="1" ht="21.75" hidden="1" customHeight="1" x14ac:dyDescent="0.25">
      <c r="A28" s="205" t="s">
        <v>356</v>
      </c>
      <c r="B28" s="205"/>
      <c r="C28" s="205"/>
      <c r="D28" s="205"/>
    </row>
    <row r="29" spans="1:19" s="54" customFormat="1" ht="22.5" customHeight="1" x14ac:dyDescent="0.25">
      <c r="A29" s="204" t="s">
        <v>45</v>
      </c>
      <c r="B29" s="204"/>
      <c r="C29" s="204"/>
      <c r="D29" s="204"/>
    </row>
    <row r="30" spans="1:19" s="54" customFormat="1" ht="22.5" customHeight="1" x14ac:dyDescent="0.25">
      <c r="A30" s="204" t="s">
        <v>46</v>
      </c>
      <c r="B30" s="204"/>
      <c r="C30" s="204"/>
      <c r="D30" s="55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  <colBreaks count="1" manualBreakCount="1">
    <brk id="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topLeftCell="A68" workbookViewId="0">
      <selection activeCell="A82" sqref="A82:E82"/>
    </sheetView>
  </sheetViews>
  <sheetFormatPr defaultColWidth="8.140625" defaultRowHeight="15" x14ac:dyDescent="0.25"/>
  <cols>
    <col min="1" max="1" width="61.28515625" style="151" customWidth="1"/>
    <col min="2" max="5" width="15.7109375" style="151" customWidth="1"/>
    <col min="6" max="6" width="9.42578125" style="151" bestFit="1" customWidth="1"/>
    <col min="7" max="255" width="8.140625" style="151"/>
    <col min="256" max="256" width="8.7109375" style="151" customWidth="1"/>
    <col min="257" max="257" width="31.5703125" style="151" customWidth="1"/>
    <col min="258" max="258" width="13.85546875" style="151" customWidth="1"/>
    <col min="259" max="259" width="19.140625" style="151" customWidth="1"/>
    <col min="260" max="260" width="17.5703125" style="151" customWidth="1"/>
    <col min="261" max="261" width="14.7109375" style="151" customWidth="1"/>
    <col min="262" max="511" width="8.140625" style="151"/>
    <col min="512" max="512" width="8.7109375" style="151" customWidth="1"/>
    <col min="513" max="513" width="31.5703125" style="151" customWidth="1"/>
    <col min="514" max="514" width="13.85546875" style="151" customWidth="1"/>
    <col min="515" max="515" width="19.140625" style="151" customWidth="1"/>
    <col min="516" max="516" width="17.5703125" style="151" customWidth="1"/>
    <col min="517" max="517" width="14.7109375" style="151" customWidth="1"/>
    <col min="518" max="767" width="8.140625" style="151"/>
    <col min="768" max="768" width="8.7109375" style="151" customWidth="1"/>
    <col min="769" max="769" width="31.5703125" style="151" customWidth="1"/>
    <col min="770" max="770" width="13.85546875" style="151" customWidth="1"/>
    <col min="771" max="771" width="19.140625" style="151" customWidth="1"/>
    <col min="772" max="772" width="17.5703125" style="151" customWidth="1"/>
    <col min="773" max="773" width="14.7109375" style="151" customWidth="1"/>
    <col min="774" max="1023" width="8.140625" style="151"/>
    <col min="1024" max="1024" width="8.7109375" style="151" customWidth="1"/>
    <col min="1025" max="1025" width="31.5703125" style="151" customWidth="1"/>
    <col min="1026" max="1026" width="13.85546875" style="151" customWidth="1"/>
    <col min="1027" max="1027" width="19.140625" style="151" customWidth="1"/>
    <col min="1028" max="1028" width="17.5703125" style="151" customWidth="1"/>
    <col min="1029" max="1029" width="14.7109375" style="151" customWidth="1"/>
    <col min="1030" max="1279" width="8.140625" style="151"/>
    <col min="1280" max="1280" width="8.7109375" style="151" customWidth="1"/>
    <col min="1281" max="1281" width="31.5703125" style="151" customWidth="1"/>
    <col min="1282" max="1282" width="13.85546875" style="151" customWidth="1"/>
    <col min="1283" max="1283" width="19.140625" style="151" customWidth="1"/>
    <col min="1284" max="1284" width="17.5703125" style="151" customWidth="1"/>
    <col min="1285" max="1285" width="14.7109375" style="151" customWidth="1"/>
    <col min="1286" max="1535" width="8.140625" style="151"/>
    <col min="1536" max="1536" width="8.7109375" style="151" customWidth="1"/>
    <col min="1537" max="1537" width="31.5703125" style="151" customWidth="1"/>
    <col min="1538" max="1538" width="13.85546875" style="151" customWidth="1"/>
    <col min="1539" max="1539" width="19.140625" style="151" customWidth="1"/>
    <col min="1540" max="1540" width="17.5703125" style="151" customWidth="1"/>
    <col min="1541" max="1541" width="14.7109375" style="151" customWidth="1"/>
    <col min="1542" max="1791" width="8.140625" style="151"/>
    <col min="1792" max="1792" width="8.7109375" style="151" customWidth="1"/>
    <col min="1793" max="1793" width="31.5703125" style="151" customWidth="1"/>
    <col min="1794" max="1794" width="13.85546875" style="151" customWidth="1"/>
    <col min="1795" max="1795" width="19.140625" style="151" customWidth="1"/>
    <col min="1796" max="1796" width="17.5703125" style="151" customWidth="1"/>
    <col min="1797" max="1797" width="14.7109375" style="151" customWidth="1"/>
    <col min="1798" max="2047" width="8.140625" style="151"/>
    <col min="2048" max="2048" width="8.7109375" style="151" customWidth="1"/>
    <col min="2049" max="2049" width="31.5703125" style="151" customWidth="1"/>
    <col min="2050" max="2050" width="13.85546875" style="151" customWidth="1"/>
    <col min="2051" max="2051" width="19.140625" style="151" customWidth="1"/>
    <col min="2052" max="2052" width="17.5703125" style="151" customWidth="1"/>
    <col min="2053" max="2053" width="14.7109375" style="151" customWidth="1"/>
    <col min="2054" max="2303" width="8.140625" style="151"/>
    <col min="2304" max="2304" width="8.7109375" style="151" customWidth="1"/>
    <col min="2305" max="2305" width="31.5703125" style="151" customWidth="1"/>
    <col min="2306" max="2306" width="13.85546875" style="151" customWidth="1"/>
    <col min="2307" max="2307" width="19.140625" style="151" customWidth="1"/>
    <col min="2308" max="2308" width="17.5703125" style="151" customWidth="1"/>
    <col min="2309" max="2309" width="14.7109375" style="151" customWidth="1"/>
    <col min="2310" max="2559" width="8.140625" style="151"/>
    <col min="2560" max="2560" width="8.7109375" style="151" customWidth="1"/>
    <col min="2561" max="2561" width="31.5703125" style="151" customWidth="1"/>
    <col min="2562" max="2562" width="13.85546875" style="151" customWidth="1"/>
    <col min="2563" max="2563" width="19.140625" style="151" customWidth="1"/>
    <col min="2564" max="2564" width="17.5703125" style="151" customWidth="1"/>
    <col min="2565" max="2565" width="14.7109375" style="151" customWidth="1"/>
    <col min="2566" max="2815" width="8.140625" style="151"/>
    <col min="2816" max="2816" width="8.7109375" style="151" customWidth="1"/>
    <col min="2817" max="2817" width="31.5703125" style="151" customWidth="1"/>
    <col min="2818" max="2818" width="13.85546875" style="151" customWidth="1"/>
    <col min="2819" max="2819" width="19.140625" style="151" customWidth="1"/>
    <col min="2820" max="2820" width="17.5703125" style="151" customWidth="1"/>
    <col min="2821" max="2821" width="14.7109375" style="151" customWidth="1"/>
    <col min="2822" max="3071" width="8.140625" style="151"/>
    <col min="3072" max="3072" width="8.7109375" style="151" customWidth="1"/>
    <col min="3073" max="3073" width="31.5703125" style="151" customWidth="1"/>
    <col min="3074" max="3074" width="13.85546875" style="151" customWidth="1"/>
    <col min="3075" max="3075" width="19.140625" style="151" customWidth="1"/>
    <col min="3076" max="3076" width="17.5703125" style="151" customWidth="1"/>
    <col min="3077" max="3077" width="14.7109375" style="151" customWidth="1"/>
    <col min="3078" max="3327" width="8.140625" style="151"/>
    <col min="3328" max="3328" width="8.7109375" style="151" customWidth="1"/>
    <col min="3329" max="3329" width="31.5703125" style="151" customWidth="1"/>
    <col min="3330" max="3330" width="13.85546875" style="151" customWidth="1"/>
    <col min="3331" max="3331" width="19.140625" style="151" customWidth="1"/>
    <col min="3332" max="3332" width="17.5703125" style="151" customWidth="1"/>
    <col min="3333" max="3333" width="14.7109375" style="151" customWidth="1"/>
    <col min="3334" max="3583" width="8.140625" style="151"/>
    <col min="3584" max="3584" width="8.7109375" style="151" customWidth="1"/>
    <col min="3585" max="3585" width="31.5703125" style="151" customWidth="1"/>
    <col min="3586" max="3586" width="13.85546875" style="151" customWidth="1"/>
    <col min="3587" max="3587" width="19.140625" style="151" customWidth="1"/>
    <col min="3588" max="3588" width="17.5703125" style="151" customWidth="1"/>
    <col min="3589" max="3589" width="14.7109375" style="151" customWidth="1"/>
    <col min="3590" max="3839" width="8.140625" style="151"/>
    <col min="3840" max="3840" width="8.7109375" style="151" customWidth="1"/>
    <col min="3841" max="3841" width="31.5703125" style="151" customWidth="1"/>
    <col min="3842" max="3842" width="13.85546875" style="151" customWidth="1"/>
    <col min="3843" max="3843" width="19.140625" style="151" customWidth="1"/>
    <col min="3844" max="3844" width="17.5703125" style="151" customWidth="1"/>
    <col min="3845" max="3845" width="14.7109375" style="151" customWidth="1"/>
    <col min="3846" max="4095" width="8.140625" style="151"/>
    <col min="4096" max="4096" width="8.7109375" style="151" customWidth="1"/>
    <col min="4097" max="4097" width="31.5703125" style="151" customWidth="1"/>
    <col min="4098" max="4098" width="13.85546875" style="151" customWidth="1"/>
    <col min="4099" max="4099" width="19.140625" style="151" customWidth="1"/>
    <col min="4100" max="4100" width="17.5703125" style="151" customWidth="1"/>
    <col min="4101" max="4101" width="14.7109375" style="151" customWidth="1"/>
    <col min="4102" max="4351" width="8.140625" style="151"/>
    <col min="4352" max="4352" width="8.7109375" style="151" customWidth="1"/>
    <col min="4353" max="4353" width="31.5703125" style="151" customWidth="1"/>
    <col min="4354" max="4354" width="13.85546875" style="151" customWidth="1"/>
    <col min="4355" max="4355" width="19.140625" style="151" customWidth="1"/>
    <col min="4356" max="4356" width="17.5703125" style="151" customWidth="1"/>
    <col min="4357" max="4357" width="14.7109375" style="151" customWidth="1"/>
    <col min="4358" max="4607" width="8.140625" style="151"/>
    <col min="4608" max="4608" width="8.7109375" style="151" customWidth="1"/>
    <col min="4609" max="4609" width="31.5703125" style="151" customWidth="1"/>
    <col min="4610" max="4610" width="13.85546875" style="151" customWidth="1"/>
    <col min="4611" max="4611" width="19.140625" style="151" customWidth="1"/>
    <col min="4612" max="4612" width="17.5703125" style="151" customWidth="1"/>
    <col min="4613" max="4613" width="14.7109375" style="151" customWidth="1"/>
    <col min="4614" max="4863" width="8.140625" style="151"/>
    <col min="4864" max="4864" width="8.7109375" style="151" customWidth="1"/>
    <col min="4865" max="4865" width="31.5703125" style="151" customWidth="1"/>
    <col min="4866" max="4866" width="13.85546875" style="151" customWidth="1"/>
    <col min="4867" max="4867" width="19.140625" style="151" customWidth="1"/>
    <col min="4868" max="4868" width="17.5703125" style="151" customWidth="1"/>
    <col min="4869" max="4869" width="14.7109375" style="151" customWidth="1"/>
    <col min="4870" max="5119" width="8.140625" style="151"/>
    <col min="5120" max="5120" width="8.7109375" style="151" customWidth="1"/>
    <col min="5121" max="5121" width="31.5703125" style="151" customWidth="1"/>
    <col min="5122" max="5122" width="13.85546875" style="151" customWidth="1"/>
    <col min="5123" max="5123" width="19.140625" style="151" customWidth="1"/>
    <col min="5124" max="5124" width="17.5703125" style="151" customWidth="1"/>
    <col min="5125" max="5125" width="14.7109375" style="151" customWidth="1"/>
    <col min="5126" max="5375" width="8.140625" style="151"/>
    <col min="5376" max="5376" width="8.7109375" style="151" customWidth="1"/>
    <col min="5377" max="5377" width="31.5703125" style="151" customWidth="1"/>
    <col min="5378" max="5378" width="13.85546875" style="151" customWidth="1"/>
    <col min="5379" max="5379" width="19.140625" style="151" customWidth="1"/>
    <col min="5380" max="5380" width="17.5703125" style="151" customWidth="1"/>
    <col min="5381" max="5381" width="14.7109375" style="151" customWidth="1"/>
    <col min="5382" max="5631" width="8.140625" style="151"/>
    <col min="5632" max="5632" width="8.7109375" style="151" customWidth="1"/>
    <col min="5633" max="5633" width="31.5703125" style="151" customWidth="1"/>
    <col min="5634" max="5634" width="13.85546875" style="151" customWidth="1"/>
    <col min="5635" max="5635" width="19.140625" style="151" customWidth="1"/>
    <col min="5636" max="5636" width="17.5703125" style="151" customWidth="1"/>
    <col min="5637" max="5637" width="14.7109375" style="151" customWidth="1"/>
    <col min="5638" max="5887" width="8.140625" style="151"/>
    <col min="5888" max="5888" width="8.7109375" style="151" customWidth="1"/>
    <col min="5889" max="5889" width="31.5703125" style="151" customWidth="1"/>
    <col min="5890" max="5890" width="13.85546875" style="151" customWidth="1"/>
    <col min="5891" max="5891" width="19.140625" style="151" customWidth="1"/>
    <col min="5892" max="5892" width="17.5703125" style="151" customWidth="1"/>
    <col min="5893" max="5893" width="14.7109375" style="151" customWidth="1"/>
    <col min="5894" max="6143" width="8.140625" style="151"/>
    <col min="6144" max="6144" width="8.7109375" style="151" customWidth="1"/>
    <col min="6145" max="6145" width="31.5703125" style="151" customWidth="1"/>
    <col min="6146" max="6146" width="13.85546875" style="151" customWidth="1"/>
    <col min="6147" max="6147" width="19.140625" style="151" customWidth="1"/>
    <col min="6148" max="6148" width="17.5703125" style="151" customWidth="1"/>
    <col min="6149" max="6149" width="14.7109375" style="151" customWidth="1"/>
    <col min="6150" max="6399" width="8.140625" style="151"/>
    <col min="6400" max="6400" width="8.7109375" style="151" customWidth="1"/>
    <col min="6401" max="6401" width="31.5703125" style="151" customWidth="1"/>
    <col min="6402" max="6402" width="13.85546875" style="151" customWidth="1"/>
    <col min="6403" max="6403" width="19.140625" style="151" customWidth="1"/>
    <col min="6404" max="6404" width="17.5703125" style="151" customWidth="1"/>
    <col min="6405" max="6405" width="14.7109375" style="151" customWidth="1"/>
    <col min="6406" max="6655" width="8.140625" style="151"/>
    <col min="6656" max="6656" width="8.7109375" style="151" customWidth="1"/>
    <col min="6657" max="6657" width="31.5703125" style="151" customWidth="1"/>
    <col min="6658" max="6658" width="13.85546875" style="151" customWidth="1"/>
    <col min="6659" max="6659" width="19.140625" style="151" customWidth="1"/>
    <col min="6660" max="6660" width="17.5703125" style="151" customWidth="1"/>
    <col min="6661" max="6661" width="14.7109375" style="151" customWidth="1"/>
    <col min="6662" max="6911" width="8.140625" style="151"/>
    <col min="6912" max="6912" width="8.7109375" style="151" customWidth="1"/>
    <col min="6913" max="6913" width="31.5703125" style="151" customWidth="1"/>
    <col min="6914" max="6914" width="13.85546875" style="151" customWidth="1"/>
    <col min="6915" max="6915" width="19.140625" style="151" customWidth="1"/>
    <col min="6916" max="6916" width="17.5703125" style="151" customWidth="1"/>
    <col min="6917" max="6917" width="14.7109375" style="151" customWidth="1"/>
    <col min="6918" max="7167" width="8.140625" style="151"/>
    <col min="7168" max="7168" width="8.7109375" style="151" customWidth="1"/>
    <col min="7169" max="7169" width="31.5703125" style="151" customWidth="1"/>
    <col min="7170" max="7170" width="13.85546875" style="151" customWidth="1"/>
    <col min="7171" max="7171" width="19.140625" style="151" customWidth="1"/>
    <col min="7172" max="7172" width="17.5703125" style="151" customWidth="1"/>
    <col min="7173" max="7173" width="14.7109375" style="151" customWidth="1"/>
    <col min="7174" max="7423" width="8.140625" style="151"/>
    <col min="7424" max="7424" width="8.7109375" style="151" customWidth="1"/>
    <col min="7425" max="7425" width="31.5703125" style="151" customWidth="1"/>
    <col min="7426" max="7426" width="13.85546875" style="151" customWidth="1"/>
    <col min="7427" max="7427" width="19.140625" style="151" customWidth="1"/>
    <col min="7428" max="7428" width="17.5703125" style="151" customWidth="1"/>
    <col min="7429" max="7429" width="14.7109375" style="151" customWidth="1"/>
    <col min="7430" max="7679" width="8.140625" style="151"/>
    <col min="7680" max="7680" width="8.7109375" style="151" customWidth="1"/>
    <col min="7681" max="7681" width="31.5703125" style="151" customWidth="1"/>
    <col min="7682" max="7682" width="13.85546875" style="151" customWidth="1"/>
    <col min="7683" max="7683" width="19.140625" style="151" customWidth="1"/>
    <col min="7684" max="7684" width="17.5703125" style="151" customWidth="1"/>
    <col min="7685" max="7685" width="14.7109375" style="151" customWidth="1"/>
    <col min="7686" max="7935" width="8.140625" style="151"/>
    <col min="7936" max="7936" width="8.7109375" style="151" customWidth="1"/>
    <col min="7937" max="7937" width="31.5703125" style="151" customWidth="1"/>
    <col min="7938" max="7938" width="13.85546875" style="151" customWidth="1"/>
    <col min="7939" max="7939" width="19.140625" style="151" customWidth="1"/>
    <col min="7940" max="7940" width="17.5703125" style="151" customWidth="1"/>
    <col min="7941" max="7941" width="14.7109375" style="151" customWidth="1"/>
    <col min="7942" max="8191" width="8.140625" style="151"/>
    <col min="8192" max="8192" width="8.7109375" style="151" customWidth="1"/>
    <col min="8193" max="8193" width="31.5703125" style="151" customWidth="1"/>
    <col min="8194" max="8194" width="13.85546875" style="151" customWidth="1"/>
    <col min="8195" max="8195" width="19.140625" style="151" customWidth="1"/>
    <col min="8196" max="8196" width="17.5703125" style="151" customWidth="1"/>
    <col min="8197" max="8197" width="14.7109375" style="151" customWidth="1"/>
    <col min="8198" max="8447" width="8.140625" style="151"/>
    <col min="8448" max="8448" width="8.7109375" style="151" customWidth="1"/>
    <col min="8449" max="8449" width="31.5703125" style="151" customWidth="1"/>
    <col min="8450" max="8450" width="13.85546875" style="151" customWidth="1"/>
    <col min="8451" max="8451" width="19.140625" style="151" customWidth="1"/>
    <col min="8452" max="8452" width="17.5703125" style="151" customWidth="1"/>
    <col min="8453" max="8453" width="14.7109375" style="151" customWidth="1"/>
    <col min="8454" max="8703" width="8.140625" style="151"/>
    <col min="8704" max="8704" width="8.7109375" style="151" customWidth="1"/>
    <col min="8705" max="8705" width="31.5703125" style="151" customWidth="1"/>
    <col min="8706" max="8706" width="13.85546875" style="151" customWidth="1"/>
    <col min="8707" max="8707" width="19.140625" style="151" customWidth="1"/>
    <col min="8708" max="8708" width="17.5703125" style="151" customWidth="1"/>
    <col min="8709" max="8709" width="14.7109375" style="151" customWidth="1"/>
    <col min="8710" max="8959" width="8.140625" style="151"/>
    <col min="8960" max="8960" width="8.7109375" style="151" customWidth="1"/>
    <col min="8961" max="8961" width="31.5703125" style="151" customWidth="1"/>
    <col min="8962" max="8962" width="13.85546875" style="151" customWidth="1"/>
    <col min="8963" max="8963" width="19.140625" style="151" customWidth="1"/>
    <col min="8964" max="8964" width="17.5703125" style="151" customWidth="1"/>
    <col min="8965" max="8965" width="14.7109375" style="151" customWidth="1"/>
    <col min="8966" max="9215" width="8.140625" style="151"/>
    <col min="9216" max="9216" width="8.7109375" style="151" customWidth="1"/>
    <col min="9217" max="9217" width="31.5703125" style="151" customWidth="1"/>
    <col min="9218" max="9218" width="13.85546875" style="151" customWidth="1"/>
    <col min="9219" max="9219" width="19.140625" style="151" customWidth="1"/>
    <col min="9220" max="9220" width="17.5703125" style="151" customWidth="1"/>
    <col min="9221" max="9221" width="14.7109375" style="151" customWidth="1"/>
    <col min="9222" max="9471" width="8.140625" style="151"/>
    <col min="9472" max="9472" width="8.7109375" style="151" customWidth="1"/>
    <col min="9473" max="9473" width="31.5703125" style="151" customWidth="1"/>
    <col min="9474" max="9474" width="13.85546875" style="151" customWidth="1"/>
    <col min="9475" max="9475" width="19.140625" style="151" customWidth="1"/>
    <col min="9476" max="9476" width="17.5703125" style="151" customWidth="1"/>
    <col min="9477" max="9477" width="14.7109375" style="151" customWidth="1"/>
    <col min="9478" max="9727" width="8.140625" style="151"/>
    <col min="9728" max="9728" width="8.7109375" style="151" customWidth="1"/>
    <col min="9729" max="9729" width="31.5703125" style="151" customWidth="1"/>
    <col min="9730" max="9730" width="13.85546875" style="151" customWidth="1"/>
    <col min="9731" max="9731" width="19.140625" style="151" customWidth="1"/>
    <col min="9732" max="9732" width="17.5703125" style="151" customWidth="1"/>
    <col min="9733" max="9733" width="14.7109375" style="151" customWidth="1"/>
    <col min="9734" max="9983" width="8.140625" style="151"/>
    <col min="9984" max="9984" width="8.7109375" style="151" customWidth="1"/>
    <col min="9985" max="9985" width="31.5703125" style="151" customWidth="1"/>
    <col min="9986" max="9986" width="13.85546875" style="151" customWidth="1"/>
    <col min="9987" max="9987" width="19.140625" style="151" customWidth="1"/>
    <col min="9988" max="9988" width="17.5703125" style="151" customWidth="1"/>
    <col min="9989" max="9989" width="14.7109375" style="151" customWidth="1"/>
    <col min="9990" max="10239" width="8.140625" style="151"/>
    <col min="10240" max="10240" width="8.7109375" style="151" customWidth="1"/>
    <col min="10241" max="10241" width="31.5703125" style="151" customWidth="1"/>
    <col min="10242" max="10242" width="13.85546875" style="151" customWidth="1"/>
    <col min="10243" max="10243" width="19.140625" style="151" customWidth="1"/>
    <col min="10244" max="10244" width="17.5703125" style="151" customWidth="1"/>
    <col min="10245" max="10245" width="14.7109375" style="151" customWidth="1"/>
    <col min="10246" max="10495" width="8.140625" style="151"/>
    <col min="10496" max="10496" width="8.7109375" style="151" customWidth="1"/>
    <col min="10497" max="10497" width="31.5703125" style="151" customWidth="1"/>
    <col min="10498" max="10498" width="13.85546875" style="151" customWidth="1"/>
    <col min="10499" max="10499" width="19.140625" style="151" customWidth="1"/>
    <col min="10500" max="10500" width="17.5703125" style="151" customWidth="1"/>
    <col min="10501" max="10501" width="14.7109375" style="151" customWidth="1"/>
    <col min="10502" max="10751" width="8.140625" style="151"/>
    <col min="10752" max="10752" width="8.7109375" style="151" customWidth="1"/>
    <col min="10753" max="10753" width="31.5703125" style="151" customWidth="1"/>
    <col min="10754" max="10754" width="13.85546875" style="151" customWidth="1"/>
    <col min="10755" max="10755" width="19.140625" style="151" customWidth="1"/>
    <col min="10756" max="10756" width="17.5703125" style="151" customWidth="1"/>
    <col min="10757" max="10757" width="14.7109375" style="151" customWidth="1"/>
    <col min="10758" max="11007" width="8.140625" style="151"/>
    <col min="11008" max="11008" width="8.7109375" style="151" customWidth="1"/>
    <col min="11009" max="11009" width="31.5703125" style="151" customWidth="1"/>
    <col min="11010" max="11010" width="13.85546875" style="151" customWidth="1"/>
    <col min="11011" max="11011" width="19.140625" style="151" customWidth="1"/>
    <col min="11012" max="11012" width="17.5703125" style="151" customWidth="1"/>
    <col min="11013" max="11013" width="14.7109375" style="151" customWidth="1"/>
    <col min="11014" max="11263" width="8.140625" style="151"/>
    <col min="11264" max="11264" width="8.7109375" style="151" customWidth="1"/>
    <col min="11265" max="11265" width="31.5703125" style="151" customWidth="1"/>
    <col min="11266" max="11266" width="13.85546875" style="151" customWidth="1"/>
    <col min="11267" max="11267" width="19.140625" style="151" customWidth="1"/>
    <col min="11268" max="11268" width="17.5703125" style="151" customWidth="1"/>
    <col min="11269" max="11269" width="14.7109375" style="151" customWidth="1"/>
    <col min="11270" max="11519" width="8.140625" style="151"/>
    <col min="11520" max="11520" width="8.7109375" style="151" customWidth="1"/>
    <col min="11521" max="11521" width="31.5703125" style="151" customWidth="1"/>
    <col min="11522" max="11522" width="13.85546875" style="151" customWidth="1"/>
    <col min="11523" max="11523" width="19.140625" style="151" customWidth="1"/>
    <col min="11524" max="11524" width="17.5703125" style="151" customWidth="1"/>
    <col min="11525" max="11525" width="14.7109375" style="151" customWidth="1"/>
    <col min="11526" max="11775" width="8.140625" style="151"/>
    <col min="11776" max="11776" width="8.7109375" style="151" customWidth="1"/>
    <col min="11777" max="11777" width="31.5703125" style="151" customWidth="1"/>
    <col min="11778" max="11778" width="13.85546875" style="151" customWidth="1"/>
    <col min="11779" max="11779" width="19.140625" style="151" customWidth="1"/>
    <col min="11780" max="11780" width="17.5703125" style="151" customWidth="1"/>
    <col min="11781" max="11781" width="14.7109375" style="151" customWidth="1"/>
    <col min="11782" max="12031" width="8.140625" style="151"/>
    <col min="12032" max="12032" width="8.7109375" style="151" customWidth="1"/>
    <col min="12033" max="12033" width="31.5703125" style="151" customWidth="1"/>
    <col min="12034" max="12034" width="13.85546875" style="151" customWidth="1"/>
    <col min="12035" max="12035" width="19.140625" style="151" customWidth="1"/>
    <col min="12036" max="12036" width="17.5703125" style="151" customWidth="1"/>
    <col min="12037" max="12037" width="14.7109375" style="151" customWidth="1"/>
    <col min="12038" max="12287" width="8.140625" style="151"/>
    <col min="12288" max="12288" width="8.7109375" style="151" customWidth="1"/>
    <col min="12289" max="12289" width="31.5703125" style="151" customWidth="1"/>
    <col min="12290" max="12290" width="13.85546875" style="151" customWidth="1"/>
    <col min="12291" max="12291" width="19.140625" style="151" customWidth="1"/>
    <col min="12292" max="12292" width="17.5703125" style="151" customWidth="1"/>
    <col min="12293" max="12293" width="14.7109375" style="151" customWidth="1"/>
    <col min="12294" max="12543" width="8.140625" style="151"/>
    <col min="12544" max="12544" width="8.7109375" style="151" customWidth="1"/>
    <col min="12545" max="12545" width="31.5703125" style="151" customWidth="1"/>
    <col min="12546" max="12546" width="13.85546875" style="151" customWidth="1"/>
    <col min="12547" max="12547" width="19.140625" style="151" customWidth="1"/>
    <col min="12548" max="12548" width="17.5703125" style="151" customWidth="1"/>
    <col min="12549" max="12549" width="14.7109375" style="151" customWidth="1"/>
    <col min="12550" max="12799" width="8.140625" style="151"/>
    <col min="12800" max="12800" width="8.7109375" style="151" customWidth="1"/>
    <col min="12801" max="12801" width="31.5703125" style="151" customWidth="1"/>
    <col min="12802" max="12802" width="13.85546875" style="151" customWidth="1"/>
    <col min="12803" max="12803" width="19.140625" style="151" customWidth="1"/>
    <col min="12804" max="12804" width="17.5703125" style="151" customWidth="1"/>
    <col min="12805" max="12805" width="14.7109375" style="151" customWidth="1"/>
    <col min="12806" max="13055" width="8.140625" style="151"/>
    <col min="13056" max="13056" width="8.7109375" style="151" customWidth="1"/>
    <col min="13057" max="13057" width="31.5703125" style="151" customWidth="1"/>
    <col min="13058" max="13058" width="13.85546875" style="151" customWidth="1"/>
    <col min="13059" max="13059" width="19.140625" style="151" customWidth="1"/>
    <col min="13060" max="13060" width="17.5703125" style="151" customWidth="1"/>
    <col min="13061" max="13061" width="14.7109375" style="151" customWidth="1"/>
    <col min="13062" max="13311" width="8.140625" style="151"/>
    <col min="13312" max="13312" width="8.7109375" style="151" customWidth="1"/>
    <col min="13313" max="13313" width="31.5703125" style="151" customWidth="1"/>
    <col min="13314" max="13314" width="13.85546875" style="151" customWidth="1"/>
    <col min="13315" max="13315" width="19.140625" style="151" customWidth="1"/>
    <col min="13316" max="13316" width="17.5703125" style="151" customWidth="1"/>
    <col min="13317" max="13317" width="14.7109375" style="151" customWidth="1"/>
    <col min="13318" max="13567" width="8.140625" style="151"/>
    <col min="13568" max="13568" width="8.7109375" style="151" customWidth="1"/>
    <col min="13569" max="13569" width="31.5703125" style="151" customWidth="1"/>
    <col min="13570" max="13570" width="13.85546875" style="151" customWidth="1"/>
    <col min="13571" max="13571" width="19.140625" style="151" customWidth="1"/>
    <col min="13572" max="13572" width="17.5703125" style="151" customWidth="1"/>
    <col min="13573" max="13573" width="14.7109375" style="151" customWidth="1"/>
    <col min="13574" max="13823" width="8.140625" style="151"/>
    <col min="13824" max="13824" width="8.7109375" style="151" customWidth="1"/>
    <col min="13825" max="13825" width="31.5703125" style="151" customWidth="1"/>
    <col min="13826" max="13826" width="13.85546875" style="151" customWidth="1"/>
    <col min="13827" max="13827" width="19.140625" style="151" customWidth="1"/>
    <col min="13828" max="13828" width="17.5703125" style="151" customWidth="1"/>
    <col min="13829" max="13829" width="14.7109375" style="151" customWidth="1"/>
    <col min="13830" max="14079" width="8.140625" style="151"/>
    <col min="14080" max="14080" width="8.7109375" style="151" customWidth="1"/>
    <col min="14081" max="14081" width="31.5703125" style="151" customWidth="1"/>
    <col min="14082" max="14082" width="13.85546875" style="151" customWidth="1"/>
    <col min="14083" max="14083" width="19.140625" style="151" customWidth="1"/>
    <col min="14084" max="14084" width="17.5703125" style="151" customWidth="1"/>
    <col min="14085" max="14085" width="14.7109375" style="151" customWidth="1"/>
    <col min="14086" max="14335" width="8.140625" style="151"/>
    <col min="14336" max="14336" width="8.7109375" style="151" customWidth="1"/>
    <col min="14337" max="14337" width="31.5703125" style="151" customWidth="1"/>
    <col min="14338" max="14338" width="13.85546875" style="151" customWidth="1"/>
    <col min="14339" max="14339" width="19.140625" style="151" customWidth="1"/>
    <col min="14340" max="14340" width="17.5703125" style="151" customWidth="1"/>
    <col min="14341" max="14341" width="14.7109375" style="151" customWidth="1"/>
    <col min="14342" max="14591" width="8.140625" style="151"/>
    <col min="14592" max="14592" width="8.7109375" style="151" customWidth="1"/>
    <col min="14593" max="14593" width="31.5703125" style="151" customWidth="1"/>
    <col min="14594" max="14594" width="13.85546875" style="151" customWidth="1"/>
    <col min="14595" max="14595" width="19.140625" style="151" customWidth="1"/>
    <col min="14596" max="14596" width="17.5703125" style="151" customWidth="1"/>
    <col min="14597" max="14597" width="14.7109375" style="151" customWidth="1"/>
    <col min="14598" max="14847" width="8.140625" style="151"/>
    <col min="14848" max="14848" width="8.7109375" style="151" customWidth="1"/>
    <col min="14849" max="14849" width="31.5703125" style="151" customWidth="1"/>
    <col min="14850" max="14850" width="13.85546875" style="151" customWidth="1"/>
    <col min="14851" max="14851" width="19.140625" style="151" customWidth="1"/>
    <col min="14852" max="14852" width="17.5703125" style="151" customWidth="1"/>
    <col min="14853" max="14853" width="14.7109375" style="151" customWidth="1"/>
    <col min="14854" max="15103" width="8.140625" style="151"/>
    <col min="15104" max="15104" width="8.7109375" style="151" customWidth="1"/>
    <col min="15105" max="15105" width="31.5703125" style="151" customWidth="1"/>
    <col min="15106" max="15106" width="13.85546875" style="151" customWidth="1"/>
    <col min="15107" max="15107" width="19.140625" style="151" customWidth="1"/>
    <col min="15108" max="15108" width="17.5703125" style="151" customWidth="1"/>
    <col min="15109" max="15109" width="14.7109375" style="151" customWidth="1"/>
    <col min="15110" max="15359" width="8.140625" style="151"/>
    <col min="15360" max="15360" width="8.7109375" style="151" customWidth="1"/>
    <col min="15361" max="15361" width="31.5703125" style="151" customWidth="1"/>
    <col min="15362" max="15362" width="13.85546875" style="151" customWidth="1"/>
    <col min="15363" max="15363" width="19.140625" style="151" customWidth="1"/>
    <col min="15364" max="15364" width="17.5703125" style="151" customWidth="1"/>
    <col min="15365" max="15365" width="14.7109375" style="151" customWidth="1"/>
    <col min="15366" max="15615" width="8.140625" style="151"/>
    <col min="15616" max="15616" width="8.7109375" style="151" customWidth="1"/>
    <col min="15617" max="15617" width="31.5703125" style="151" customWidth="1"/>
    <col min="15618" max="15618" width="13.85546875" style="151" customWidth="1"/>
    <col min="15619" max="15619" width="19.140625" style="151" customWidth="1"/>
    <col min="15620" max="15620" width="17.5703125" style="151" customWidth="1"/>
    <col min="15621" max="15621" width="14.7109375" style="151" customWidth="1"/>
    <col min="15622" max="15871" width="8.140625" style="151"/>
    <col min="15872" max="15872" width="8.7109375" style="151" customWidth="1"/>
    <col min="15873" max="15873" width="31.5703125" style="151" customWidth="1"/>
    <col min="15874" max="15874" width="13.85546875" style="151" customWidth="1"/>
    <col min="15875" max="15875" width="19.140625" style="151" customWidth="1"/>
    <col min="15876" max="15876" width="17.5703125" style="151" customWidth="1"/>
    <col min="15877" max="15877" width="14.7109375" style="151" customWidth="1"/>
    <col min="15878" max="16127" width="8.140625" style="151"/>
    <col min="16128" max="16128" width="8.7109375" style="151" customWidth="1"/>
    <col min="16129" max="16129" width="31.5703125" style="151" customWidth="1"/>
    <col min="16130" max="16130" width="13.85546875" style="151" customWidth="1"/>
    <col min="16131" max="16131" width="19.140625" style="151" customWidth="1"/>
    <col min="16132" max="16132" width="17.5703125" style="151" customWidth="1"/>
    <col min="16133" max="16133" width="14.7109375" style="151" customWidth="1"/>
    <col min="16134" max="16384" width="8.140625" style="151"/>
  </cols>
  <sheetData>
    <row r="1" spans="1:5" ht="23.25" hidden="1" customHeight="1" x14ac:dyDescent="0.25">
      <c r="A1" s="212"/>
      <c r="B1" s="212"/>
      <c r="C1" s="212"/>
      <c r="D1" s="212"/>
      <c r="E1" s="212"/>
    </row>
    <row r="2" spans="1:5" hidden="1" x14ac:dyDescent="0.25">
      <c r="A2" s="212" t="s">
        <v>219</v>
      </c>
      <c r="B2" s="212"/>
      <c r="C2" s="212"/>
      <c r="D2" s="212"/>
      <c r="E2" s="212"/>
    </row>
    <row r="3" spans="1:5" ht="15.75" customHeight="1" x14ac:dyDescent="0.25">
      <c r="A3" s="214" t="s">
        <v>280</v>
      </c>
      <c r="B3" s="214"/>
      <c r="C3" s="214"/>
      <c r="D3" s="214"/>
      <c r="E3" s="214"/>
    </row>
    <row r="4" spans="1:5" x14ac:dyDescent="0.25">
      <c r="A4" s="214" t="s">
        <v>220</v>
      </c>
      <c r="B4" s="214"/>
      <c r="C4" s="214"/>
      <c r="D4" s="214"/>
      <c r="E4" s="214"/>
    </row>
    <row r="5" spans="1:5" x14ac:dyDescent="0.25">
      <c r="A5" s="214" t="s">
        <v>221</v>
      </c>
      <c r="B5" s="214"/>
      <c r="C5" s="214"/>
      <c r="D5" s="214"/>
      <c r="E5" s="214"/>
    </row>
    <row r="6" spans="1:5" ht="26.25" customHeight="1" x14ac:dyDescent="0.25">
      <c r="A6" s="212" t="s">
        <v>222</v>
      </c>
      <c r="B6" s="212"/>
      <c r="C6" s="212"/>
      <c r="D6" s="212"/>
      <c r="E6" s="151" t="s">
        <v>339</v>
      </c>
    </row>
    <row r="7" spans="1:5" x14ac:dyDescent="0.25">
      <c r="A7" s="212"/>
      <c r="B7" s="212"/>
      <c r="C7" s="212"/>
      <c r="D7" s="212"/>
      <c r="E7" s="212"/>
    </row>
    <row r="8" spans="1:5" ht="51" customHeight="1" x14ac:dyDescent="0.25">
      <c r="A8" s="213" t="s">
        <v>281</v>
      </c>
      <c r="B8" s="213"/>
      <c r="C8" s="213"/>
      <c r="D8" s="213"/>
      <c r="E8" s="213"/>
    </row>
    <row r="9" spans="1:5" ht="29.25" customHeight="1" x14ac:dyDescent="0.25">
      <c r="A9" s="213" t="s">
        <v>224</v>
      </c>
      <c r="B9" s="213"/>
      <c r="C9" s="213"/>
      <c r="D9" s="213"/>
      <c r="E9" s="213"/>
    </row>
    <row r="10" spans="1:5" ht="30" customHeight="1" x14ac:dyDescent="0.25">
      <c r="A10" s="213" t="s">
        <v>225</v>
      </c>
      <c r="B10" s="213"/>
      <c r="C10" s="213"/>
      <c r="D10" s="213"/>
      <c r="E10" s="213"/>
    </row>
    <row r="11" spans="1:5" ht="30" customHeight="1" x14ac:dyDescent="0.25">
      <c r="A11" s="213" t="s">
        <v>226</v>
      </c>
      <c r="B11" s="213"/>
      <c r="C11" s="213"/>
      <c r="D11" s="213"/>
      <c r="E11" s="213"/>
    </row>
    <row r="12" spans="1:5" ht="29.25" customHeight="1" x14ac:dyDescent="0.25">
      <c r="A12" s="213" t="s">
        <v>227</v>
      </c>
      <c r="B12" s="213"/>
      <c r="C12" s="213"/>
      <c r="D12" s="213"/>
      <c r="E12" s="213"/>
    </row>
    <row r="13" spans="1:5" ht="28.5" customHeight="1" x14ac:dyDescent="0.25">
      <c r="A13" s="213" t="s">
        <v>228</v>
      </c>
      <c r="B13" s="213"/>
      <c r="C13" s="213"/>
      <c r="D13" s="213"/>
      <c r="E13" s="213"/>
    </row>
    <row r="14" spans="1:5" ht="15.75" customHeight="1" thickBot="1" x14ac:dyDescent="0.3">
      <c r="A14" s="212"/>
      <c r="B14" s="212"/>
      <c r="C14" s="212"/>
      <c r="D14" s="212"/>
      <c r="E14" s="212"/>
    </row>
    <row r="15" spans="1:5" ht="120.75" thickBot="1" x14ac:dyDescent="0.3">
      <c r="A15" s="154" t="s">
        <v>2</v>
      </c>
      <c r="B15" s="152" t="s">
        <v>230</v>
      </c>
      <c r="C15" s="152" t="s">
        <v>0</v>
      </c>
      <c r="D15" s="152" t="s">
        <v>229</v>
      </c>
      <c r="E15" s="152" t="s">
        <v>1</v>
      </c>
    </row>
    <row r="16" spans="1:5" x14ac:dyDescent="0.25">
      <c r="A16" s="218" t="s">
        <v>8</v>
      </c>
      <c r="B16" s="219"/>
      <c r="C16" s="219"/>
      <c r="D16" s="219"/>
      <c r="E16" s="155"/>
    </row>
    <row r="17" spans="1:5" ht="15" customHeight="1" x14ac:dyDescent="0.25">
      <c r="A17" s="164" t="s">
        <v>57</v>
      </c>
      <c r="B17" s="165" t="s">
        <v>23</v>
      </c>
      <c r="C17" s="166" t="s">
        <v>11</v>
      </c>
      <c r="D17" s="167">
        <v>0.14000000000000001</v>
      </c>
      <c r="E17" s="168">
        <v>5008.75</v>
      </c>
    </row>
    <row r="18" spans="1:5" ht="15" customHeight="1" x14ac:dyDescent="0.25">
      <c r="A18" s="215" t="s">
        <v>231</v>
      </c>
      <c r="B18" s="216"/>
      <c r="C18" s="216"/>
      <c r="D18" s="217"/>
      <c r="E18" s="169"/>
    </row>
    <row r="19" spans="1:5" ht="15" customHeight="1" x14ac:dyDescent="0.25">
      <c r="A19" s="164" t="s">
        <v>299</v>
      </c>
      <c r="B19" s="165" t="s">
        <v>24</v>
      </c>
      <c r="C19" s="166" t="s">
        <v>22</v>
      </c>
      <c r="D19" s="167">
        <f>E19</f>
        <v>403.82</v>
      </c>
      <c r="E19" s="168">
        <v>403.82</v>
      </c>
    </row>
    <row r="20" spans="1:5" ht="15" customHeight="1" x14ac:dyDescent="0.25">
      <c r="A20" s="164" t="s">
        <v>232</v>
      </c>
      <c r="B20" s="170">
        <v>1</v>
      </c>
      <c r="C20" s="166" t="s">
        <v>100</v>
      </c>
      <c r="D20" s="167">
        <f>E20/B20</f>
        <v>624.94000000000005</v>
      </c>
      <c r="E20" s="168">
        <v>624.94000000000005</v>
      </c>
    </row>
    <row r="21" spans="1:5" s="176" customFormat="1" ht="30.6" customHeight="1" x14ac:dyDescent="0.25">
      <c r="A21" s="135" t="s">
        <v>172</v>
      </c>
      <c r="B21" s="144" t="s">
        <v>24</v>
      </c>
      <c r="C21" s="144" t="s">
        <v>19</v>
      </c>
      <c r="D21" s="144">
        <f t="shared" ref="D21" si="0">E21</f>
        <v>1350.27</v>
      </c>
      <c r="E21" s="144">
        <v>1350.27</v>
      </c>
    </row>
    <row r="22" spans="1:5" ht="28.5" customHeight="1" x14ac:dyDescent="0.25">
      <c r="A22" s="164" t="s">
        <v>208</v>
      </c>
      <c r="B22" s="165" t="s">
        <v>24</v>
      </c>
      <c r="C22" s="166" t="s">
        <v>11</v>
      </c>
      <c r="D22" s="167">
        <f>E22</f>
        <v>5647.6900000000005</v>
      </c>
      <c r="E22" s="168">
        <f>1758.69+389+3500</f>
        <v>5647.6900000000005</v>
      </c>
    </row>
    <row r="23" spans="1:5" s="175" customFormat="1" ht="28.9" customHeight="1" x14ac:dyDescent="0.25">
      <c r="A23" s="164" t="s">
        <v>357</v>
      </c>
      <c r="B23" s="165" t="s">
        <v>24</v>
      </c>
      <c r="C23" s="166" t="s">
        <v>11</v>
      </c>
      <c r="D23" s="167">
        <f>E23</f>
        <v>3671.7799999999997</v>
      </c>
      <c r="E23" s="168">
        <f>1758.69+500+1413.09</f>
        <v>3671.7799999999997</v>
      </c>
    </row>
    <row r="24" spans="1:5" ht="15" customHeight="1" x14ac:dyDescent="0.25">
      <c r="A24" s="164" t="s">
        <v>233</v>
      </c>
      <c r="B24" s="165" t="s">
        <v>282</v>
      </c>
      <c r="C24" s="166" t="s">
        <v>12</v>
      </c>
      <c r="D24" s="167">
        <f>E24</f>
        <v>196056.84</v>
      </c>
      <c r="E24" s="168">
        <v>196056.84</v>
      </c>
    </row>
    <row r="25" spans="1:5" ht="15" customHeight="1" x14ac:dyDescent="0.25">
      <c r="A25" s="164" t="s">
        <v>234</v>
      </c>
      <c r="B25" s="165" t="s">
        <v>282</v>
      </c>
      <c r="C25" s="166" t="s">
        <v>12</v>
      </c>
      <c r="D25" s="167">
        <f>E25</f>
        <v>1788.84</v>
      </c>
      <c r="E25" s="168">
        <v>1788.84</v>
      </c>
    </row>
    <row r="26" spans="1:5" ht="15" customHeight="1" x14ac:dyDescent="0.25">
      <c r="A26" s="215" t="s">
        <v>98</v>
      </c>
      <c r="B26" s="216"/>
      <c r="C26" s="216"/>
      <c r="D26" s="217"/>
      <c r="E26" s="169"/>
    </row>
    <row r="27" spans="1:5" ht="27.75" customHeight="1" x14ac:dyDescent="0.25">
      <c r="A27" s="164" t="s">
        <v>174</v>
      </c>
      <c r="B27" s="165" t="s">
        <v>24</v>
      </c>
      <c r="C27" s="166" t="s">
        <v>11</v>
      </c>
      <c r="D27" s="167">
        <f>E27</f>
        <v>35091.19</v>
      </c>
      <c r="E27" s="168">
        <v>35091.19</v>
      </c>
    </row>
    <row r="28" spans="1:5" ht="15" customHeight="1" x14ac:dyDescent="0.25">
      <c r="A28" s="215" t="s">
        <v>238</v>
      </c>
      <c r="B28" s="216"/>
      <c r="C28" s="216"/>
      <c r="D28" s="217"/>
      <c r="E28" s="169"/>
    </row>
    <row r="29" spans="1:5" ht="15" customHeight="1" x14ac:dyDescent="0.25">
      <c r="A29" s="164" t="s">
        <v>340</v>
      </c>
      <c r="B29" s="170">
        <v>1</v>
      </c>
      <c r="C29" s="166" t="s">
        <v>13</v>
      </c>
      <c r="D29" s="167">
        <f t="shared" ref="D29:D50" si="1">E29/B29</f>
        <v>1982.42</v>
      </c>
      <c r="E29" s="168">
        <v>1982.42</v>
      </c>
    </row>
    <row r="30" spans="1:5" ht="15" customHeight="1" x14ac:dyDescent="0.25">
      <c r="A30" s="164" t="s">
        <v>341</v>
      </c>
      <c r="B30" s="170">
        <v>1</v>
      </c>
      <c r="C30" s="166" t="s">
        <v>13</v>
      </c>
      <c r="D30" s="167">
        <f t="shared" si="1"/>
        <v>929.91</v>
      </c>
      <c r="E30" s="168">
        <v>929.91</v>
      </c>
    </row>
    <row r="31" spans="1:5" ht="15" customHeight="1" x14ac:dyDescent="0.25">
      <c r="A31" s="164" t="s">
        <v>342</v>
      </c>
      <c r="B31" s="171">
        <v>0.03</v>
      </c>
      <c r="C31" s="166" t="s">
        <v>15</v>
      </c>
      <c r="D31" s="167">
        <f t="shared" si="1"/>
        <v>83282</v>
      </c>
      <c r="E31" s="168">
        <v>2498.46</v>
      </c>
    </row>
    <row r="32" spans="1:5" ht="15" customHeight="1" x14ac:dyDescent="0.25">
      <c r="A32" s="164" t="s">
        <v>312</v>
      </c>
      <c r="B32" s="170">
        <v>3</v>
      </c>
      <c r="C32" s="166" t="s">
        <v>83</v>
      </c>
      <c r="D32" s="167">
        <f t="shared" si="1"/>
        <v>98.509999999999991</v>
      </c>
      <c r="E32" s="168">
        <v>295.52999999999997</v>
      </c>
    </row>
    <row r="33" spans="1:5" ht="15" customHeight="1" x14ac:dyDescent="0.25">
      <c r="A33" s="164" t="s">
        <v>61</v>
      </c>
      <c r="B33" s="170">
        <v>1</v>
      </c>
      <c r="C33" s="166" t="s">
        <v>14</v>
      </c>
      <c r="D33" s="167">
        <f t="shared" si="1"/>
        <v>1005.22</v>
      </c>
      <c r="E33" s="168">
        <v>1005.22</v>
      </c>
    </row>
    <row r="34" spans="1:5" ht="15" customHeight="1" x14ac:dyDescent="0.25">
      <c r="A34" s="164" t="s">
        <v>108</v>
      </c>
      <c r="B34" s="170">
        <v>1</v>
      </c>
      <c r="C34" s="166" t="s">
        <v>15</v>
      </c>
      <c r="D34" s="167">
        <f t="shared" si="1"/>
        <v>961.8</v>
      </c>
      <c r="E34" s="168">
        <v>961.8</v>
      </c>
    </row>
    <row r="35" spans="1:5" ht="15" customHeight="1" x14ac:dyDescent="0.25">
      <c r="A35" s="164" t="s">
        <v>179</v>
      </c>
      <c r="B35" s="170">
        <v>1</v>
      </c>
      <c r="C35" s="166" t="s">
        <v>14</v>
      </c>
      <c r="D35" s="167">
        <f t="shared" si="1"/>
        <v>671.39</v>
      </c>
      <c r="E35" s="168">
        <v>671.39</v>
      </c>
    </row>
    <row r="36" spans="1:5" ht="15" customHeight="1" x14ac:dyDescent="0.25">
      <c r="A36" s="164" t="s">
        <v>246</v>
      </c>
      <c r="B36" s="170">
        <v>1</v>
      </c>
      <c r="C36" s="166" t="s">
        <v>13</v>
      </c>
      <c r="D36" s="167">
        <f t="shared" si="1"/>
        <v>149.54</v>
      </c>
      <c r="E36" s="168">
        <v>149.54</v>
      </c>
    </row>
    <row r="37" spans="1:5" ht="15" customHeight="1" x14ac:dyDescent="0.25">
      <c r="A37" s="164" t="s">
        <v>314</v>
      </c>
      <c r="B37" s="170">
        <v>1</v>
      </c>
      <c r="C37" s="166" t="s">
        <v>315</v>
      </c>
      <c r="D37" s="167">
        <f t="shared" si="1"/>
        <v>1106.19</v>
      </c>
      <c r="E37" s="168">
        <v>1106.19</v>
      </c>
    </row>
    <row r="38" spans="1:5" ht="28.5" customHeight="1" x14ac:dyDescent="0.25">
      <c r="A38" s="164" t="s">
        <v>316</v>
      </c>
      <c r="B38" s="172">
        <v>0.3</v>
      </c>
      <c r="C38" s="166" t="s">
        <v>16</v>
      </c>
      <c r="D38" s="167">
        <f t="shared" si="1"/>
        <v>4021.8</v>
      </c>
      <c r="E38" s="168">
        <v>1206.54</v>
      </c>
    </row>
    <row r="39" spans="1:5" ht="15" customHeight="1" x14ac:dyDescent="0.25">
      <c r="A39" s="164" t="s">
        <v>63</v>
      </c>
      <c r="B39" s="171">
        <v>0.14000000000000001</v>
      </c>
      <c r="C39" s="166" t="s">
        <v>17</v>
      </c>
      <c r="D39" s="167">
        <f t="shared" si="1"/>
        <v>30169.642857142855</v>
      </c>
      <c r="E39" s="168">
        <v>4223.75</v>
      </c>
    </row>
    <row r="40" spans="1:5" ht="28.5" customHeight="1" x14ac:dyDescent="0.25">
      <c r="A40" s="164" t="s">
        <v>64</v>
      </c>
      <c r="B40" s="171">
        <v>1.66</v>
      </c>
      <c r="C40" s="166" t="s">
        <v>16</v>
      </c>
      <c r="D40" s="167">
        <f t="shared" si="1"/>
        <v>2035.7469879518073</v>
      </c>
      <c r="E40" s="168">
        <v>3379.34</v>
      </c>
    </row>
    <row r="41" spans="1:5" ht="15" customHeight="1" x14ac:dyDescent="0.25">
      <c r="A41" s="164" t="s">
        <v>343</v>
      </c>
      <c r="B41" s="170">
        <v>1</v>
      </c>
      <c r="C41" s="166" t="s">
        <v>14</v>
      </c>
      <c r="D41" s="167">
        <f t="shared" si="1"/>
        <v>611.75</v>
      </c>
      <c r="E41" s="168">
        <v>611.75</v>
      </c>
    </row>
    <row r="42" spans="1:5" ht="15" customHeight="1" x14ac:dyDescent="0.25">
      <c r="A42" s="164" t="s">
        <v>344</v>
      </c>
      <c r="B42" s="170">
        <v>3</v>
      </c>
      <c r="C42" s="166" t="s">
        <v>88</v>
      </c>
      <c r="D42" s="167">
        <f t="shared" si="1"/>
        <v>526.33000000000004</v>
      </c>
      <c r="E42" s="168">
        <v>1578.99</v>
      </c>
    </row>
    <row r="43" spans="1:5" ht="15" customHeight="1" x14ac:dyDescent="0.25">
      <c r="A43" s="164" t="s">
        <v>327</v>
      </c>
      <c r="B43" s="170">
        <v>1</v>
      </c>
      <c r="C43" s="166" t="s">
        <v>107</v>
      </c>
      <c r="D43" s="167">
        <f t="shared" si="1"/>
        <v>233.7</v>
      </c>
      <c r="E43" s="168">
        <v>233.7</v>
      </c>
    </row>
    <row r="44" spans="1:5" ht="15" customHeight="1" x14ac:dyDescent="0.25">
      <c r="A44" s="164" t="s">
        <v>181</v>
      </c>
      <c r="B44" s="173">
        <v>5.5E-2</v>
      </c>
      <c r="C44" s="166" t="s">
        <v>15</v>
      </c>
      <c r="D44" s="167">
        <f t="shared" si="1"/>
        <v>17392.545454545456</v>
      </c>
      <c r="E44" s="168">
        <v>956.59</v>
      </c>
    </row>
    <row r="45" spans="1:5" ht="28.5" customHeight="1" x14ac:dyDescent="0.25">
      <c r="A45" s="164" t="s">
        <v>67</v>
      </c>
      <c r="B45" s="170">
        <v>3</v>
      </c>
      <c r="C45" s="166" t="s">
        <v>20</v>
      </c>
      <c r="D45" s="167">
        <f t="shared" si="1"/>
        <v>253.75666666666666</v>
      </c>
      <c r="E45" s="168">
        <v>761.27</v>
      </c>
    </row>
    <row r="46" spans="1:5" ht="15" customHeight="1" x14ac:dyDescent="0.25">
      <c r="A46" s="164" t="s">
        <v>318</v>
      </c>
      <c r="B46" s="170">
        <v>3</v>
      </c>
      <c r="C46" s="166" t="s">
        <v>83</v>
      </c>
      <c r="D46" s="167">
        <f t="shared" si="1"/>
        <v>78.893333333333331</v>
      </c>
      <c r="E46" s="168">
        <v>236.68</v>
      </c>
    </row>
    <row r="47" spans="1:5" ht="15" customHeight="1" x14ac:dyDescent="0.25">
      <c r="A47" s="164" t="s">
        <v>251</v>
      </c>
      <c r="B47" s="170">
        <v>1</v>
      </c>
      <c r="C47" s="166" t="s">
        <v>13</v>
      </c>
      <c r="D47" s="167">
        <f t="shared" si="1"/>
        <v>7368.26</v>
      </c>
      <c r="E47" s="168">
        <v>7368.26</v>
      </c>
    </row>
    <row r="48" spans="1:5" ht="15" customHeight="1" x14ac:dyDescent="0.25">
      <c r="A48" s="164" t="s">
        <v>85</v>
      </c>
      <c r="B48" s="170">
        <v>1</v>
      </c>
      <c r="C48" s="166" t="s">
        <v>14</v>
      </c>
      <c r="D48" s="167">
        <f t="shared" si="1"/>
        <v>10936.37</v>
      </c>
      <c r="E48" s="168">
        <v>10936.37</v>
      </c>
    </row>
    <row r="49" spans="1:5" ht="15" customHeight="1" x14ac:dyDescent="0.25">
      <c r="A49" s="164" t="s">
        <v>253</v>
      </c>
      <c r="B49" s="170">
        <v>1</v>
      </c>
      <c r="C49" s="166" t="s">
        <v>21</v>
      </c>
      <c r="D49" s="167">
        <f t="shared" si="1"/>
        <v>857.06</v>
      </c>
      <c r="E49" s="168">
        <v>857.06</v>
      </c>
    </row>
    <row r="50" spans="1:5" ht="15" customHeight="1" x14ac:dyDescent="0.25">
      <c r="A50" s="164" t="s">
        <v>254</v>
      </c>
      <c r="B50" s="170">
        <v>1</v>
      </c>
      <c r="C50" s="166" t="s">
        <v>21</v>
      </c>
      <c r="D50" s="167">
        <f t="shared" si="1"/>
        <v>598.84</v>
      </c>
      <c r="E50" s="168">
        <v>598.84</v>
      </c>
    </row>
    <row r="51" spans="1:5" ht="15" customHeight="1" x14ac:dyDescent="0.25">
      <c r="A51" s="164" t="s">
        <v>69</v>
      </c>
      <c r="B51" s="170">
        <v>32</v>
      </c>
      <c r="C51" s="166" t="s">
        <v>21</v>
      </c>
      <c r="D51" s="167">
        <f t="shared" ref="D51:D61" si="2">E51/B51</f>
        <v>302.52156250000002</v>
      </c>
      <c r="E51" s="168">
        <v>9680.69</v>
      </c>
    </row>
    <row r="52" spans="1:5" ht="15" customHeight="1" x14ac:dyDescent="0.25">
      <c r="A52" s="215" t="s">
        <v>255</v>
      </c>
      <c r="B52" s="216"/>
      <c r="C52" s="216"/>
      <c r="D52" s="217"/>
      <c r="E52" s="169"/>
    </row>
    <row r="53" spans="1:5" ht="28.5" customHeight="1" x14ac:dyDescent="0.25">
      <c r="A53" s="164" t="s">
        <v>308</v>
      </c>
      <c r="B53" s="173">
        <v>1.359</v>
      </c>
      <c r="C53" s="166" t="s">
        <v>16</v>
      </c>
      <c r="D53" s="167">
        <f t="shared" si="2"/>
        <v>2104.9227373068434</v>
      </c>
      <c r="E53" s="168">
        <v>2860.59</v>
      </c>
    </row>
    <row r="54" spans="1:5" ht="31.5" customHeight="1" x14ac:dyDescent="0.25">
      <c r="A54" s="164" t="s">
        <v>70</v>
      </c>
      <c r="B54" s="173">
        <v>1.661</v>
      </c>
      <c r="C54" s="166" t="s">
        <v>16</v>
      </c>
      <c r="D54" s="167">
        <f t="shared" si="2"/>
        <v>2012.0108368452738</v>
      </c>
      <c r="E54" s="168">
        <v>3341.95</v>
      </c>
    </row>
    <row r="55" spans="1:5" ht="31.5" customHeight="1" x14ac:dyDescent="0.25">
      <c r="A55" s="164" t="s">
        <v>345</v>
      </c>
      <c r="B55" s="171">
        <v>1.66</v>
      </c>
      <c r="C55" s="166" t="s">
        <v>16</v>
      </c>
      <c r="D55" s="167">
        <f t="shared" si="2"/>
        <v>2013.6867469879519</v>
      </c>
      <c r="E55" s="168">
        <v>3342.72</v>
      </c>
    </row>
    <row r="56" spans="1:5" ht="31.5" customHeight="1" x14ac:dyDescent="0.25">
      <c r="A56" s="164" t="s">
        <v>346</v>
      </c>
      <c r="B56" s="173">
        <f>2*2.718</f>
        <v>5.4359999999999999</v>
      </c>
      <c r="C56" s="166" t="s">
        <v>16</v>
      </c>
      <c r="D56" s="167">
        <f t="shared" si="2"/>
        <v>610.37159676232523</v>
      </c>
      <c r="E56" s="168">
        <f>2*1658.99</f>
        <v>3317.98</v>
      </c>
    </row>
    <row r="57" spans="1:5" ht="31.5" customHeight="1" x14ac:dyDescent="0.25">
      <c r="A57" s="164" t="s">
        <v>64</v>
      </c>
      <c r="B57" s="171">
        <v>1.66</v>
      </c>
      <c r="C57" s="166" t="s">
        <v>16</v>
      </c>
      <c r="D57" s="167">
        <f t="shared" si="2"/>
        <v>2005.5421686746988</v>
      </c>
      <c r="E57" s="168">
        <v>3329.2</v>
      </c>
    </row>
    <row r="58" spans="1:5" ht="15" customHeight="1" x14ac:dyDescent="0.25">
      <c r="A58" s="164" t="s">
        <v>347</v>
      </c>
      <c r="B58" s="170">
        <v>9</v>
      </c>
      <c r="C58" s="166" t="s">
        <v>269</v>
      </c>
      <c r="D58" s="167">
        <f t="shared" si="2"/>
        <v>117.93444444444445</v>
      </c>
      <c r="E58" s="168">
        <v>1061.4100000000001</v>
      </c>
    </row>
    <row r="59" spans="1:5" ht="15" customHeight="1" x14ac:dyDescent="0.25">
      <c r="A59" s="164" t="s">
        <v>348</v>
      </c>
      <c r="B59" s="170">
        <v>90</v>
      </c>
      <c r="C59" s="166" t="s">
        <v>269</v>
      </c>
      <c r="D59" s="167">
        <f t="shared" si="2"/>
        <v>55.323333333333338</v>
      </c>
      <c r="E59" s="168">
        <v>4979.1000000000004</v>
      </c>
    </row>
    <row r="60" spans="1:5" ht="15" customHeight="1" x14ac:dyDescent="0.25">
      <c r="A60" s="164" t="s">
        <v>349</v>
      </c>
      <c r="B60" s="170">
        <v>2</v>
      </c>
      <c r="C60" s="166" t="s">
        <v>13</v>
      </c>
      <c r="D60" s="167">
        <f t="shared" si="2"/>
        <v>514.45000000000005</v>
      </c>
      <c r="E60" s="168">
        <v>1028.9000000000001</v>
      </c>
    </row>
    <row r="61" spans="1:5" ht="15" customHeight="1" x14ac:dyDescent="0.25">
      <c r="A61" s="164" t="s">
        <v>327</v>
      </c>
      <c r="B61" s="170">
        <v>7</v>
      </c>
      <c r="C61" s="166" t="s">
        <v>107</v>
      </c>
      <c r="D61" s="167">
        <f t="shared" si="2"/>
        <v>244.82999999999998</v>
      </c>
      <c r="E61" s="168">
        <v>1713.81</v>
      </c>
    </row>
    <row r="62" spans="1:5" ht="32.25" customHeight="1" x14ac:dyDescent="0.25">
      <c r="A62" s="164" t="s">
        <v>350</v>
      </c>
      <c r="B62" s="173">
        <v>0.90600000000000003</v>
      </c>
      <c r="C62" s="166" t="s">
        <v>16</v>
      </c>
      <c r="D62" s="167">
        <f>E62/B62</f>
        <v>2127.1192052980132</v>
      </c>
      <c r="E62" s="168">
        <v>1927.17</v>
      </c>
    </row>
    <row r="63" spans="1:5" ht="15" customHeight="1" x14ac:dyDescent="0.25">
      <c r="A63" s="215" t="s">
        <v>39</v>
      </c>
      <c r="B63" s="216"/>
      <c r="C63" s="216"/>
      <c r="D63" s="217"/>
      <c r="E63" s="169"/>
    </row>
    <row r="64" spans="1:5" ht="30" customHeight="1" x14ac:dyDescent="0.25">
      <c r="A64" s="164" t="s">
        <v>60</v>
      </c>
      <c r="B64" s="165" t="s">
        <v>283</v>
      </c>
      <c r="C64" s="166" t="s">
        <v>11</v>
      </c>
      <c r="D64" s="167">
        <f>E64</f>
        <v>8590.42</v>
      </c>
      <c r="E64" s="168">
        <v>8590.42</v>
      </c>
    </row>
    <row r="65" spans="1:7" x14ac:dyDescent="0.25">
      <c r="A65" s="215" t="s">
        <v>175</v>
      </c>
      <c r="B65" s="216"/>
      <c r="C65" s="216"/>
      <c r="D65" s="217"/>
      <c r="E65" s="169"/>
    </row>
    <row r="66" spans="1:7" ht="15" customHeight="1" x14ac:dyDescent="0.25">
      <c r="A66" s="164" t="s">
        <v>176</v>
      </c>
      <c r="B66" s="165" t="s">
        <v>283</v>
      </c>
      <c r="C66" s="166" t="s">
        <v>237</v>
      </c>
      <c r="D66" s="167">
        <f>E66</f>
        <v>9350</v>
      </c>
      <c r="E66" s="168">
        <v>9350</v>
      </c>
    </row>
    <row r="67" spans="1:7" ht="15" customHeight="1" x14ac:dyDescent="0.25">
      <c r="A67" s="164" t="s">
        <v>351</v>
      </c>
      <c r="B67" s="165" t="s">
        <v>24</v>
      </c>
      <c r="C67" s="166" t="s">
        <v>13</v>
      </c>
      <c r="D67" s="167">
        <f>E67</f>
        <v>739</v>
      </c>
      <c r="E67" s="168">
        <v>739</v>
      </c>
    </row>
    <row r="68" spans="1:7" x14ac:dyDescent="0.25">
      <c r="A68" s="215" t="s">
        <v>81</v>
      </c>
      <c r="B68" s="216"/>
      <c r="C68" s="216"/>
      <c r="D68" s="217"/>
      <c r="E68" s="169"/>
    </row>
    <row r="69" spans="1:7" ht="15" customHeight="1" x14ac:dyDescent="0.25">
      <c r="A69" s="164" t="s">
        <v>89</v>
      </c>
      <c r="B69" s="165" t="s">
        <v>283</v>
      </c>
      <c r="C69" s="166" t="s">
        <v>11</v>
      </c>
      <c r="D69" s="167">
        <f>E69</f>
        <v>21600</v>
      </c>
      <c r="E69" s="168">
        <v>21600</v>
      </c>
    </row>
    <row r="70" spans="1:7" ht="15" customHeight="1" x14ac:dyDescent="0.25">
      <c r="A70" s="215" t="s">
        <v>328</v>
      </c>
      <c r="B70" s="216"/>
      <c r="C70" s="216"/>
      <c r="D70" s="217"/>
      <c r="E70" s="169"/>
    </row>
    <row r="71" spans="1:7" ht="15" customHeight="1" thickBot="1" x14ac:dyDescent="0.3">
      <c r="A71" s="164" t="s">
        <v>198</v>
      </c>
      <c r="B71" s="165" t="s">
        <v>24</v>
      </c>
      <c r="C71" s="166" t="s">
        <v>11</v>
      </c>
      <c r="D71" s="167">
        <f>E71</f>
        <v>98.74</v>
      </c>
      <c r="E71" s="168">
        <v>98.74</v>
      </c>
    </row>
    <row r="72" spans="1:7" ht="29.25" customHeight="1" x14ac:dyDescent="0.25">
      <c r="A72" s="164" t="s">
        <v>329</v>
      </c>
      <c r="B72" s="165" t="s">
        <v>24</v>
      </c>
      <c r="C72" s="166" t="s">
        <v>11</v>
      </c>
      <c r="D72" s="167">
        <f>E72</f>
        <v>1621.88</v>
      </c>
      <c r="E72" s="168">
        <v>1621.88</v>
      </c>
      <c r="F72" s="156">
        <f>SUM(E17:E72)</f>
        <v>370777.28</v>
      </c>
      <c r="G72" s="153" t="s">
        <v>352</v>
      </c>
    </row>
    <row r="73" spans="1:7" s="1" customFormat="1" ht="14.25" x14ac:dyDescent="0.2">
      <c r="A73" s="33" t="s">
        <v>10</v>
      </c>
      <c r="B73" s="138"/>
      <c r="C73" s="138"/>
      <c r="D73" s="138"/>
      <c r="E73" s="139"/>
    </row>
    <row r="74" spans="1:7" s="1" customFormat="1" x14ac:dyDescent="0.2">
      <c r="A74" s="137" t="s">
        <v>77</v>
      </c>
      <c r="B74" s="140" t="s">
        <v>23</v>
      </c>
      <c r="C74" s="141" t="s">
        <v>11</v>
      </c>
      <c r="D74" s="140">
        <f>E74</f>
        <v>55616.592000000004</v>
      </c>
      <c r="E74" s="142">
        <f>SUM(E17:E72)*15%</f>
        <v>55616.592000000004</v>
      </c>
    </row>
    <row r="75" spans="1:7" x14ac:dyDescent="0.25">
      <c r="A75" s="146" t="s">
        <v>25</v>
      </c>
      <c r="B75" s="145"/>
      <c r="C75" s="145"/>
      <c r="D75" s="145"/>
      <c r="E75" s="24">
        <f>F72+E74</f>
        <v>426393.87200000003</v>
      </c>
    </row>
    <row r="76" spans="1:7" x14ac:dyDescent="0.25">
      <c r="A76" s="212"/>
      <c r="B76" s="212"/>
      <c r="C76" s="212"/>
      <c r="D76" s="212"/>
      <c r="E76" s="212"/>
    </row>
    <row r="77" spans="1:7" x14ac:dyDescent="0.25">
      <c r="A77" s="212"/>
      <c r="B77" s="212"/>
      <c r="C77" s="212"/>
      <c r="D77" s="212"/>
      <c r="E77" s="212"/>
    </row>
    <row r="78" spans="1:7" s="159" customFormat="1" ht="21.75" customHeight="1" x14ac:dyDescent="0.25">
      <c r="A78" s="220" t="s">
        <v>354</v>
      </c>
      <c r="B78" s="220"/>
      <c r="C78" s="220"/>
      <c r="D78" s="220"/>
      <c r="E78" s="157">
        <f>E75</f>
        <v>426393.87200000003</v>
      </c>
      <c r="F78" s="158"/>
    </row>
    <row r="79" spans="1:7" s="159" customFormat="1" ht="20.25" customHeight="1" x14ac:dyDescent="0.25">
      <c r="A79" s="220" t="str">
        <f>[1]!Сумма_прописью(E78)</f>
        <v>Четыреста  двадцать шесть тысяч триста девяносто три рубля 87 копеек.</v>
      </c>
      <c r="B79" s="220"/>
      <c r="C79" s="220"/>
      <c r="D79" s="220"/>
      <c r="E79" s="220"/>
      <c r="F79" s="160"/>
    </row>
    <row r="80" spans="1:7" s="159" customFormat="1" ht="24.75" customHeight="1" x14ac:dyDescent="0.25">
      <c r="A80" s="220" t="s">
        <v>276</v>
      </c>
      <c r="B80" s="220"/>
      <c r="C80" s="220"/>
      <c r="D80" s="220"/>
      <c r="E80" s="220"/>
      <c r="F80" s="161"/>
    </row>
    <row r="81" spans="1:6" s="159" customFormat="1" ht="24" customHeight="1" x14ac:dyDescent="0.25">
      <c r="A81" s="220" t="s">
        <v>277</v>
      </c>
      <c r="B81" s="220"/>
      <c r="C81" s="220"/>
      <c r="D81" s="220"/>
      <c r="E81" s="220"/>
      <c r="F81" s="161"/>
    </row>
    <row r="82" spans="1:6" s="159" customFormat="1" ht="30.75" customHeight="1" x14ac:dyDescent="0.25">
      <c r="A82" s="220" t="s">
        <v>278</v>
      </c>
      <c r="B82" s="220"/>
      <c r="C82" s="220"/>
      <c r="D82" s="220"/>
      <c r="E82" s="220"/>
      <c r="F82" s="161"/>
    </row>
    <row r="83" spans="1:6" s="159" customFormat="1" x14ac:dyDescent="0.25">
      <c r="A83" s="162"/>
      <c r="B83" s="162"/>
      <c r="C83" s="162"/>
      <c r="D83" s="162"/>
      <c r="E83" s="162"/>
      <c r="F83" s="162"/>
    </row>
    <row r="84" spans="1:6" s="159" customFormat="1" ht="24.75" customHeight="1" x14ac:dyDescent="0.25">
      <c r="A84" s="220" t="s">
        <v>353</v>
      </c>
      <c r="B84" s="220"/>
      <c r="C84" s="220"/>
      <c r="D84" s="220"/>
      <c r="E84" s="220"/>
      <c r="F84" s="161"/>
    </row>
    <row r="85" spans="1:6" ht="18.75" customHeight="1" x14ac:dyDescent="0.25">
      <c r="A85" s="163" t="s">
        <v>332</v>
      </c>
      <c r="B85" s="163"/>
      <c r="C85" s="163"/>
      <c r="D85" s="163"/>
      <c r="E85" s="163"/>
    </row>
    <row r="86" spans="1:6" ht="24.75" customHeight="1" x14ac:dyDescent="0.25">
      <c r="A86" s="163" t="s">
        <v>355</v>
      </c>
      <c r="B86" s="163"/>
      <c r="C86" s="163"/>
      <c r="D86" s="163"/>
      <c r="E86" s="163"/>
    </row>
    <row r="87" spans="1:6" ht="10.5" customHeight="1" x14ac:dyDescent="0.25">
      <c r="B87" s="163"/>
      <c r="C87" s="163"/>
      <c r="D87" s="163" t="s">
        <v>27</v>
      </c>
      <c r="E87" s="163"/>
    </row>
    <row r="88" spans="1:6" x14ac:dyDescent="0.25">
      <c r="A88" s="212"/>
      <c r="B88" s="212"/>
      <c r="C88" s="212"/>
      <c r="D88" s="212"/>
      <c r="E88" s="212"/>
    </row>
    <row r="89" spans="1:6" x14ac:dyDescent="0.25">
      <c r="A89" s="212" t="s">
        <v>279</v>
      </c>
      <c r="B89" s="212"/>
      <c r="C89" s="212"/>
      <c r="D89" s="212"/>
      <c r="E89" s="212"/>
    </row>
    <row r="90" spans="1:6" ht="10.5" customHeight="1" x14ac:dyDescent="0.25">
      <c r="B90" s="212"/>
      <c r="C90" s="212"/>
      <c r="D90" s="212" t="s">
        <v>27</v>
      </c>
      <c r="E90" s="212"/>
    </row>
  </sheetData>
  <mergeCells count="35">
    <mergeCell ref="A78:D78"/>
    <mergeCell ref="A89:E89"/>
    <mergeCell ref="B90:C90"/>
    <mergeCell ref="D90:E90"/>
    <mergeCell ref="A84:E84"/>
    <mergeCell ref="A88:E88"/>
    <mergeCell ref="A79:E79"/>
    <mergeCell ref="A80:E80"/>
    <mergeCell ref="A81:E81"/>
    <mergeCell ref="A82:E82"/>
    <mergeCell ref="A77:E77"/>
    <mergeCell ref="A10:E10"/>
    <mergeCell ref="A11:E11"/>
    <mergeCell ref="A12:E12"/>
    <mergeCell ref="A13:E13"/>
    <mergeCell ref="A14:E14"/>
    <mergeCell ref="A26:D26"/>
    <mergeCell ref="A16:D16"/>
    <mergeCell ref="A18:D18"/>
    <mergeCell ref="A28:D28"/>
    <mergeCell ref="A52:D52"/>
    <mergeCell ref="A70:D70"/>
    <mergeCell ref="A68:D68"/>
    <mergeCell ref="A65:D65"/>
    <mergeCell ref="A63:D63"/>
    <mergeCell ref="A7:E7"/>
    <mergeCell ref="A8:E8"/>
    <mergeCell ref="A9:E9"/>
    <mergeCell ref="A5:E5"/>
    <mergeCell ref="A76:E76"/>
    <mergeCell ref="A1:E1"/>
    <mergeCell ref="A2:E2"/>
    <mergeCell ref="A4:E4"/>
    <mergeCell ref="A3:E3"/>
    <mergeCell ref="A6:D6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2022-04-10T16:01:03Z</dcterms:modified>
</cp:coreProperties>
</file>