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275" windowHeight="11910" firstSheet="3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Акт!$A$1:$E$99</definedName>
    <definedName name="_xlnm.Print_Area" localSheetId="3">'Акт (2)'!$A$1:$E$111</definedName>
    <definedName name="_xlnm.Print_Area" localSheetId="9">акт21!$A$3:$E$94</definedName>
    <definedName name="_xlnm.Print_Area" localSheetId="7">Лист1!$A$3:$E$96</definedName>
    <definedName name="_xlnm.Print_Area" localSheetId="5">Лист3!$A$2:$E$114</definedName>
  </definedNames>
  <calcPr calcId="145621"/>
</workbook>
</file>

<file path=xl/calcChain.xml><?xml version="1.0" encoding="utf-8"?>
<calcChain xmlns="http://schemas.openxmlformats.org/spreadsheetml/2006/main">
  <c r="D21" i="10" l="1"/>
  <c r="E22" i="10"/>
  <c r="A83" i="10"/>
  <c r="F76" i="10" l="1"/>
  <c r="E23" i="10" l="1"/>
  <c r="D23" i="10" l="1"/>
  <c r="E60" i="10" l="1"/>
  <c r="B60" i="10"/>
  <c r="E78" i="10" l="1"/>
  <c r="F18" i="9" l="1"/>
  <c r="F22" i="9" s="1"/>
  <c r="F14" i="9"/>
  <c r="D78" i="10"/>
  <c r="E79" i="10"/>
  <c r="E82" i="10" s="1"/>
  <c r="F23" i="9" s="1"/>
  <c r="D76" i="10"/>
  <c r="D74" i="10"/>
  <c r="D73" i="10"/>
  <c r="D71" i="10"/>
  <c r="D69" i="10"/>
  <c r="D67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7" i="10"/>
  <c r="D25" i="10"/>
  <c r="D24" i="10"/>
  <c r="D22" i="10"/>
  <c r="D19" i="10"/>
  <c r="F24" i="9" l="1"/>
  <c r="F25" i="9"/>
  <c r="D29" i="8"/>
  <c r="D75" i="8" l="1"/>
  <c r="D77" i="8"/>
  <c r="D78" i="8"/>
  <c r="D73" i="8"/>
  <c r="D71" i="8"/>
  <c r="D63" i="8"/>
  <c r="D54" i="8"/>
  <c r="D37" i="8"/>
  <c r="D36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5" i="8"/>
  <c r="D56" i="8"/>
  <c r="D57" i="8"/>
  <c r="D58" i="8"/>
  <c r="D60" i="8"/>
  <c r="D61" i="8"/>
  <c r="D62" i="8"/>
  <c r="D64" i="8"/>
  <c r="D65" i="8"/>
  <c r="D66" i="8"/>
  <c r="D67" i="8"/>
  <c r="D68" i="8"/>
  <c r="D69" i="8"/>
  <c r="D70" i="8"/>
  <c r="D35" i="8"/>
  <c r="D25" i="8"/>
  <c r="D26" i="8"/>
  <c r="D24" i="8"/>
  <c r="D20" i="8"/>
  <c r="D21" i="8"/>
  <c r="D22" i="8"/>
  <c r="D23" i="8"/>
  <c r="D27" i="8"/>
  <c r="D28" i="8"/>
  <c r="D31" i="8"/>
  <c r="D33" i="8"/>
  <c r="D19" i="8"/>
  <c r="E80" i="8" l="1"/>
  <c r="E81" i="8" l="1"/>
  <c r="F23" i="7" s="1"/>
  <c r="D80" i="8"/>
  <c r="F19" i="7" l="1"/>
  <c r="F15" i="7"/>
  <c r="F18" i="7"/>
  <c r="F22" i="7" s="1"/>
  <c r="F24" i="7" s="1"/>
  <c r="F14" i="7"/>
  <c r="F25" i="7" l="1"/>
  <c r="E99" i="3"/>
  <c r="E21" i="3" l="1"/>
  <c r="F19" i="6" l="1"/>
  <c r="F15" i="6"/>
  <c r="F14" i="6" s="1"/>
  <c r="E100" i="3"/>
  <c r="F23" i="6" s="1"/>
  <c r="D96" i="3"/>
  <c r="D94" i="3"/>
  <c r="D92" i="3"/>
  <c r="D84" i="3"/>
  <c r="D63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2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5" i="3"/>
  <c r="D86" i="3"/>
  <c r="D87" i="3"/>
  <c r="D88" i="3"/>
  <c r="D89" i="3"/>
  <c r="D90" i="3"/>
  <c r="D29" i="3"/>
  <c r="D21" i="3"/>
  <c r="D22" i="3"/>
  <c r="D24" i="3"/>
  <c r="D26" i="3"/>
  <c r="D27" i="3"/>
  <c r="D20" i="3"/>
  <c r="D19" i="3"/>
  <c r="F18" i="6"/>
  <c r="F22" i="6" s="1"/>
  <c r="F24" i="6" l="1"/>
  <c r="D99" i="3"/>
  <c r="F25" i="6"/>
  <c r="F24" i="4"/>
  <c r="E94" i="5"/>
  <c r="E93" i="5"/>
  <c r="D93" i="5" s="1"/>
  <c r="D86" i="5"/>
  <c r="D88" i="5"/>
  <c r="D89" i="5"/>
  <c r="D91" i="5"/>
  <c r="D84" i="5"/>
  <c r="D59" i="5"/>
  <c r="D57" i="5"/>
  <c r="D52" i="5"/>
  <c r="E22" i="5"/>
  <c r="D18" i="5"/>
  <c r="D20" i="5"/>
  <c r="D22" i="5"/>
  <c r="D16" i="5"/>
  <c r="D10" i="5"/>
  <c r="D7" i="5"/>
  <c r="D11" i="5"/>
  <c r="D12" i="5"/>
  <c r="D13" i="5"/>
  <c r="D14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6" i="5"/>
  <c r="D47" i="5"/>
  <c r="D48" i="5"/>
  <c r="D49" i="5"/>
  <c r="D50" i="5"/>
  <c r="D51" i="5"/>
  <c r="D53" i="5"/>
  <c r="D54" i="5"/>
  <c r="D55" i="5"/>
  <c r="D61" i="5"/>
  <c r="D62" i="5"/>
  <c r="D63" i="5"/>
  <c r="D64" i="5"/>
  <c r="D65" i="5"/>
  <c r="D66" i="5"/>
  <c r="D67" i="5"/>
  <c r="D68" i="5"/>
  <c r="D69" i="5"/>
  <c r="D70" i="5"/>
  <c r="D72" i="5"/>
  <c r="D73" i="5"/>
  <c r="D74" i="5"/>
  <c r="D75" i="5"/>
  <c r="D76" i="5"/>
  <c r="D77" i="5"/>
  <c r="D78" i="5"/>
  <c r="D79" i="5"/>
  <c r="D80" i="5"/>
  <c r="D81" i="5"/>
  <c r="D82" i="5"/>
  <c r="D9" i="5"/>
  <c r="F16" i="4" l="1"/>
  <c r="F13" i="4"/>
  <c r="F19" i="4" l="1"/>
  <c r="F23" i="4" s="1"/>
  <c r="F25" i="4" s="1"/>
  <c r="F15" i="4"/>
  <c r="F26" i="4" l="1"/>
  <c r="E32" i="2"/>
  <c r="D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E82" i="1"/>
  <c r="C32" i="2"/>
  <c r="B32" i="2" l="1"/>
  <c r="D13" i="1"/>
  <c r="D81" i="1"/>
  <c r="D79" i="1"/>
  <c r="D77" i="1"/>
  <c r="D75" i="1"/>
  <c r="D73" i="1"/>
  <c r="D72" i="1"/>
  <c r="D70" i="1"/>
  <c r="D69" i="1"/>
  <c r="D68" i="1"/>
  <c r="D67" i="1"/>
  <c r="D66" i="1"/>
  <c r="D65" i="1"/>
  <c r="D64" i="1"/>
  <c r="D63" i="1"/>
  <c r="D62" i="1"/>
  <c r="D61" i="1"/>
  <c r="D60" i="1"/>
  <c r="D59" i="1"/>
  <c r="D57" i="1"/>
  <c r="D56" i="1"/>
  <c r="D54" i="1"/>
  <c r="D52" i="1"/>
  <c r="D51" i="1"/>
  <c r="D50" i="1"/>
  <c r="D49" i="1"/>
  <c r="D48" i="1"/>
  <c r="D47" i="1"/>
  <c r="D46" i="1"/>
  <c r="D45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0" i="1"/>
  <c r="D18" i="1"/>
  <c r="D17" i="1"/>
  <c r="D16" i="1"/>
  <c r="D15" i="1"/>
  <c r="D11" i="1"/>
  <c r="D9" i="1"/>
  <c r="D7" i="1"/>
</calcChain>
</file>

<file path=xl/sharedStrings.xml><?xml version="1.0" encoding="utf-8"?>
<sst xmlns="http://schemas.openxmlformats.org/spreadsheetml/2006/main" count="1109" uniqueCount="376">
  <si>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</si>
  <si>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</si>
  <si>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</si>
  <si>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</si>
  <si>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</si>
  <si>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</si>
  <si>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</si>
  <si>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</si>
  <si>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</si>
  <si>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</si>
  <si>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</si>
  <si>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</si>
  <si>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</si>
  <si>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</si>
  <si>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</si>
  <si>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</si>
  <si>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</si>
  <si>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</si>
  <si>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</si>
  <si>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</si>
  <si>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</si>
  <si>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</si>
  <si>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</si>
  <si>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</si>
  <si>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</si>
  <si>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</si>
  <si>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</si>
  <si>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</si>
  <si>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</si>
  <si>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</si>
  <si>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</si>
  <si>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</si>
  <si>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</si>
  <si>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</si>
  <si>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</si>
  <si>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</si>
  <si>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</si>
  <si>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</si>
  <si>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</si>
  <si>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</si>
  <si>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</si>
  <si>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</si>
  <si>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</si>
  <si>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</si>
  <si>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</si>
  <si>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</si>
  <si>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</si>
  <si>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</si>
  <si>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</si>
  <si>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</si>
  <si>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</si>
  <si>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</si>
  <si>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</si>
  <si>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</si>
  <si>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</si>
  <si>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</si>
  <si>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</si>
  <si>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</si>
  <si>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</si>
  <si>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</si>
  <si>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</si>
  <si>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</si>
  <si>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</si>
  <si>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</si>
  <si>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</si>
  <si>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</si>
  <si>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</si>
  <si>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</si>
  <si>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</si>
  <si>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</si>
  <si>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</si>
  <si>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</si>
  <si>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</si>
  <si>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</si>
  <si>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</si>
  <si>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</si>
  <si>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</si>
  <si>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</si>
  <si>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</si>
  <si>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</si>
  <si>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</si>
  <si>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Смена дверных приборов: навесного замка</t>
  </si>
  <si>
    <t>Обслуживание ОДПУ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</si>
  <si>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</si>
  <si>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</si>
  <si>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</si>
  <si>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Очистка желобов от мусора: вручную (при расчете 1 кг. мусора = 3 м 1 желоба)</t>
  </si>
  <si>
    <t>м</t>
  </si>
  <si>
    <t xml:space="preserve">     Техническое обслуживание ОДПУ</t>
  </si>
  <si>
    <t xml:space="preserve">     Протравка фасадов: простых с люлек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</si>
  <si>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</si>
  <si>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</si>
  <si>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</si>
  <si>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</si>
  <si>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</si>
  <si>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</si>
  <si>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</si>
  <si>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</si>
  <si>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</si>
  <si>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Уборка лестничных клеток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</si>
  <si>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</si>
  <si>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</si>
  <si>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</si>
  <si>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</si>
  <si>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</si>
  <si>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</si>
  <si>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</si>
  <si>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</si>
  <si>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</si>
  <si>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</si>
  <si>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</si>
  <si>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</si>
  <si>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Укладка щитов из доски б/у</t>
  </si>
  <si>
    <t>1 м3</t>
  </si>
  <si>
    <t xml:space="preserve">     Изготовление щита из доски б/у</t>
  </si>
  <si>
    <t xml:space="preserve">     Уборка л/клеток</t>
  </si>
  <si>
    <t>Резерв на 01.01.2017 г.</t>
  </si>
  <si>
    <t>Уборка чердаков и подвалов</t>
  </si>
  <si>
    <t xml:space="preserve">     Герметизация крышек канализационных ревизий</t>
  </si>
  <si>
    <t xml:space="preserve">     Осмотр подвальных помещений (засоры, подпоры) прим.</t>
  </si>
  <si>
    <t>1 участок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</si>
  <si>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</si>
  <si>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</si>
  <si>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>10 шт.</t>
  </si>
  <si>
    <t xml:space="preserve">     Укладка (установка) щитов</t>
  </si>
  <si>
    <t xml:space="preserve">     Очистка чердаков и подвалов</t>
  </si>
  <si>
    <t xml:space="preserve">     Ремонт смесителя без душа, без снятия с места замена кран-буксы</t>
  </si>
  <si>
    <t>1 смеситель</t>
  </si>
  <si>
    <t xml:space="preserve">     Ремонт смесителя с душем, без снятия с места, смена прокладок</t>
  </si>
  <si>
    <t>АКТ № 76/18-2017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</si>
  <si>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18 квартала 76.</t>
  </si>
  <si>
    <t>Дезинсекция и дератизация</t>
  </si>
  <si>
    <t xml:space="preserve">     Дезинсекция и дератизация</t>
  </si>
  <si>
    <t xml:space="preserve">     Ремонт смывных бачков типа "Компакт"</t>
  </si>
  <si>
    <t xml:space="preserve">     Очистка канализационного стояка от наледи</t>
  </si>
  <si>
    <t xml:space="preserve">     Сверление отверстий: электродрелью диаметром до 10 мм глубиной до 20 см</t>
  </si>
  <si>
    <t xml:space="preserve">     Смена отдельных участков трубопроводов из стальных водогазопроводных неоцинкованных труб д-м: 32 мм</t>
  </si>
  <si>
    <t xml:space="preserve">     Демонтаж-монтаж частей канализационных вытяжек</t>
  </si>
  <si>
    <t xml:space="preserve">     Окраска перхлорвиниловыми красками по подготовленной пов-ти фасадов: сложных за 1р с вышки</t>
  </si>
  <si>
    <t xml:space="preserve">     Приготовление растворов вручную.</t>
  </si>
  <si>
    <t xml:space="preserve">     Ремонт штукатурки наружных прям-х откосов по камню и бетону цем-изв рас-м длиной в одном : до 5 м</t>
  </si>
  <si>
    <t xml:space="preserve">     Ручная газовая резка круглой стали диаметром до 24 мм Срезка замка, кронштейна, штырей</t>
  </si>
  <si>
    <t xml:space="preserve">     Смена обделок из листовой стали поясков, сандриков, отливов, карнизов шириной до: 0,4 мм (вышка)</t>
  </si>
  <si>
    <t xml:space="preserve">     Штукатурка консолей балконов цементно-известковым раствором по камню (прим.)</t>
  </si>
  <si>
    <t>на общую сумму 485 829,96 (Четыреста восемдесят пять тысяч восемьсот двадцать девять) рублей 96 коп.</t>
  </si>
  <si>
    <t>Отчет по бюджету № 76/18-2017</t>
  </si>
  <si>
    <t>Долг за выполненные работы (доходы за минусом расходов) на  01.01.2018 г. - 14 642,94 руб.</t>
  </si>
  <si>
    <t>Задолженность по оплате за содержание и текущий ремонт на 01.01.2018 г. - 167 181,51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</si>
  <si>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</si>
  <si>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</si>
  <si>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</si>
  <si>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</si>
  <si>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</si>
  <si>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</si>
  <si>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</si>
  <si>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</si>
  <si>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</si>
  <si>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</si>
  <si>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</si>
  <si>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</si>
  <si>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</si>
  <si>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</si>
  <si>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</si>
  <si>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</si>
  <si>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</si>
  <si>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</si>
  <si>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</si>
  <si>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</si>
  <si>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</si>
  <si>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</si>
  <si>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</si>
  <si>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</si>
  <si>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</si>
  <si>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</si>
  <si>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76/18-2018</t>
  </si>
  <si>
    <t>Корректировка бюджета за 2017 год</t>
  </si>
  <si>
    <t xml:space="preserve">     Санитарная обработка деревьев</t>
  </si>
  <si>
    <t xml:space="preserve">     Обрезка деревьев высотой: более 5 м</t>
  </si>
  <si>
    <t>1 дерево</t>
  </si>
  <si>
    <t xml:space="preserve">     Окраска известковыми составами: по кирпичу и бетону (бордюр. столбики, столбы)</t>
  </si>
  <si>
    <t xml:space="preserve">     Ремонт беседки, домика</t>
  </si>
  <si>
    <t xml:space="preserve">     Ремонт беседки, домика, посочницы под крышей</t>
  </si>
  <si>
    <t xml:space="preserve">     Ремонт песочницы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</si>
  <si>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</si>
  <si>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</si>
  <si>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</si>
  <si>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</si>
  <si>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</si>
  <si>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</si>
  <si>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</si>
  <si>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Осмотр, проверка работы приборов ИТП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</si>
  <si>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</si>
  <si>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</si>
  <si>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</si>
  <si>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Ремонт смесителя без душа, без снятия с места, смена прокладок</t>
  </si>
  <si>
    <t xml:space="preserve">     Устранение течи из мест присоединения санитарных приборов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</si>
  <si>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</si>
  <si>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</si>
  <si>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Открытие подвальных окон</t>
  </si>
  <si>
    <t>10 м2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</si>
  <si>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</si>
  <si>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</si>
  <si>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</si>
  <si>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</si>
  <si>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</si>
  <si>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</si>
  <si>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</si>
  <si>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Изоляция трубопровода матами с совмещенным покрывным  слоем</t>
  </si>
  <si>
    <t xml:space="preserve">     Осмотр замеры рамок холодной воды</t>
  </si>
  <si>
    <t>чел.-ч</t>
  </si>
  <si>
    <t xml:space="preserve">     Прокладка трубопроводов канализационных из полиэтиленовых труб высокой плотности: 110 мм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</si>
  <si>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</si>
  <si>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100мм</t>
  </si>
  <si>
    <t xml:space="preserve">     Разборка трубопровода из чугунных канализационных труб. диаметром 50мм</t>
  </si>
  <si>
    <t xml:space="preserve">     Установка заглушек на трубопроводах д.  100мм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</si>
  <si>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</si>
  <si>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</si>
  <si>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</si>
  <si>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</si>
  <si>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Демонтаж МАФ (деревянные)</t>
  </si>
  <si>
    <t xml:space="preserve">     Демонтаж монтаж частей канализационных вытяжек</t>
  </si>
  <si>
    <t xml:space="preserve">     Окраска водоэмульсионными  составами поверхностей стен. ранее окрашенных поверхностей</t>
  </si>
  <si>
    <t xml:space="preserve">     Перенавеска дверного полотна с подгонкой</t>
  </si>
  <si>
    <t xml:space="preserve">     Переустановка ухватов для водосточных труб в каменных стенах</t>
  </si>
  <si>
    <t xml:space="preserve">     Ремонт металлических парапетных решеток</t>
  </si>
  <si>
    <t>10 м</t>
  </si>
  <si>
    <t xml:space="preserve">     Установка подвального окна с изготовлением, остеклением, окраской- створки</t>
  </si>
  <si>
    <t>1 рама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</si>
  <si>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</si>
  <si>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</si>
  <si>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</si>
  <si>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76/18-2018</t>
  </si>
  <si>
    <t>"31" марта 2019 г.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</si>
  <si>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</si>
  <si>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</si>
  <si>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</si>
  <si>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</si>
  <si>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</si>
  <si>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499 903.18 руб. (Четыреста девяносто девять тысяч девятьсот три рубля 18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</si>
  <si>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</si>
  <si>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</si>
  <si>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</si>
  <si>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</si>
  <si>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</si>
  <si>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</si>
  <si>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</si>
  <si>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</si>
  <si>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</si>
  <si>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</si>
  <si>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</si>
  <si>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</si>
  <si>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</si>
  <si>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(дуб, бук, граб, клен, ясень) д. до 300мм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</si>
  <si>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</si>
  <si>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</si>
  <si>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</si>
  <si>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</si>
  <si>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</si>
  <si>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</si>
  <si>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 мет. МАФ</t>
  </si>
  <si>
    <t xml:space="preserve">     Заделка свища сваркой при длине стыка до 6 мм</t>
  </si>
  <si>
    <t xml:space="preserve">     Замена шарового крана Д-50</t>
  </si>
  <si>
    <t xml:space="preserve">     Монтаж решеток на подвальные окна, приямки, загрузочные люки</t>
  </si>
  <si>
    <t>т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</si>
  <si>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</si>
  <si>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</si>
  <si>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Смена внутренних трубопроводов из стальных труб д. 25 мм</t>
  </si>
  <si>
    <t xml:space="preserve">     Смена отдельных участков трубопроводов диаметром: 20 мм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</si>
  <si>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</si>
  <si>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</si>
  <si>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Осмотр, проверка работы приборов ИТП, РХВ</t>
  </si>
  <si>
    <t xml:space="preserve">     Перезагрузка приборов ИТП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</si>
  <si>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</si>
  <si>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</si>
  <si>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</si>
  <si>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</si>
  <si>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</si>
  <si>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жалюзийных решеток</t>
  </si>
  <si>
    <t xml:space="preserve">     Заделка выбоин в цементных полах площадью до: 0,5 м2</t>
  </si>
  <si>
    <t>100 мест</t>
  </si>
  <si>
    <t xml:space="preserve">     Заделка подвальных окон: (изовером, пенопропиленом и тд)</t>
  </si>
  <si>
    <t xml:space="preserve">     Окраска масляными составами поручней и решеток перильного ограждения</t>
  </si>
  <si>
    <t xml:space="preserve">     Ремонт металлических ограждений.</t>
  </si>
  <si>
    <t xml:space="preserve">     Ремонт отдельных мест покрытия из асбоцементных листов: обыкновенного профиля (мат. БУ)</t>
  </si>
  <si>
    <t xml:space="preserve">     Ремонт, укрепление металлический ограждений, металического каркаса козырька</t>
  </si>
  <si>
    <t xml:space="preserve">     Установка частей водосточных труб (отметов)</t>
  </si>
  <si>
    <t xml:space="preserve">     Закрытие подвальных окон и люков (прим)</t>
  </si>
  <si>
    <t xml:space="preserve">     Закрытие слуховых окон и люков выхода на кровлю</t>
  </si>
  <si>
    <t xml:space="preserve">     Осмотр кровли, чердака, люков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</si>
  <si>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</si>
  <si>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</si>
  <si>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</si>
  <si>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и кровли от снега, сбивание сосулей</t>
  </si>
  <si>
    <t xml:space="preserve">     Проверка исправности канализационных вытяжек</t>
  </si>
  <si>
    <t>1 кв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</si>
  <si>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</si>
  <si>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</si>
  <si>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ухватов для водосточных труб: в каменных стенах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</si>
  <si>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</si>
  <si>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</si>
  <si>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</si>
  <si>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</si>
  <si>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76/18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</si>
  <si>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</si>
  <si>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тарифу</t>
  </si>
  <si>
    <t>По договору</t>
  </si>
  <si>
    <t>По графику</t>
  </si>
  <si>
    <t xml:space="preserve">                          ______________________________________      ____________________________________</t>
  </si>
  <si>
    <t>Отчет по бюджету № 76/18-2019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</si>
  <si>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</si>
  <si>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</si>
  <si>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422419.90 руб. (Четыреста двадцать две тысячи четыреста девятнадцать рублей 90 копеек)</t>
  </si>
  <si>
    <t xml:space="preserve">Исполнитель -           Директор ООО "ТРЭК" Плотников А.А. </t>
  </si>
  <si>
    <t>Отчет по бюджету № 76/18-2020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</si>
  <si>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</si>
  <si>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</si>
  <si>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</si>
  <si>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</si>
  <si>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</si>
  <si>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</si>
  <si>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МАФ (песочницы, скамейки, качели, турники и т.д.)</t>
  </si>
  <si>
    <t xml:space="preserve">     Ремонт МАФ - беседки, домика, горки, скамейки (укрепление. пробивка гвоздей и т.д.)</t>
  </si>
  <si>
    <t xml:space="preserve">     Устройство скамейки со спинкой и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</si>
  <si>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</si>
  <si>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</si>
  <si>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Уплотнение сгонов без разборки.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</si>
  <si>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</si>
  <si>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</si>
  <si>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</si>
  <si>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</si>
  <si>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</si>
  <si>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Осмотр СТО при промывке дома водоканалом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</si>
  <si>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</si>
  <si>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</si>
  <si>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Перемотка сгона со сливом стояка</t>
  </si>
  <si>
    <t xml:space="preserve">     Промывка выпусков канализации (устранение засора)</t>
  </si>
  <si>
    <t xml:space="preserve">     Герметизация вводов в подвальное помещение</t>
  </si>
  <si>
    <t xml:space="preserve">     Демонтаж козырька над входной дверью в подъезд</t>
  </si>
  <si>
    <t xml:space="preserve">     Заделка выбоин в цементных полах площадью до: 0,25 м2</t>
  </si>
  <si>
    <t xml:space="preserve">     Ремонт штакетного забора.</t>
  </si>
  <si>
    <t xml:space="preserve">     Устройство козырька над входом в подъезд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</si>
  <si>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</si>
  <si>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</si>
  <si>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</si>
  <si>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>По плану</t>
  </si>
  <si>
    <t xml:space="preserve">     Ремонт ступеней: бетонных</t>
  </si>
  <si>
    <t>100 ступеней</t>
  </si>
  <si>
    <t xml:space="preserve">     Опрессовка тепловых узлов</t>
  </si>
  <si>
    <t xml:space="preserve">           2. Всего за период с "01"января 2020 г. по "31"декабря 2020 г. выполнено работ на общую сумму 454150.30 руб. (Четыреста пятьдесят четыре тысячи сто пятьдесят рублей 30 копеек)</t>
  </si>
  <si>
    <t xml:space="preserve">                         ____________________________________________      ____________________________________</t>
  </si>
  <si>
    <t>31 марта 2022 г.</t>
  </si>
  <si>
    <t xml:space="preserve">     Завоз песка, ПГС, щебня, земли</t>
  </si>
  <si>
    <t xml:space="preserve">     Обрезка деревьев высотой: более 5 м без формовки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</si>
  <si>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</si>
  <si>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</si>
  <si>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Окраска масляными составами  по дереву: доски объявления</t>
  </si>
  <si>
    <t xml:space="preserve">     Промазка фальцев и свищей в покрытии из кровельной стали.</t>
  </si>
  <si>
    <t xml:space="preserve">     Ремонт штукатурки  вн. стен по камню и бетону цем-извес раствором, S отдельных мест до 1м2: до 20 мм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</si>
  <si>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</si>
  <si>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</si>
  <si>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</si>
  <si>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</si>
  <si>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придомовой территории, МАФ</t>
  </si>
  <si>
    <t xml:space="preserve">     Очистка  кровли от снега, сбивание сосулей</t>
  </si>
  <si>
    <t xml:space="preserve">     Покрытие поверхностей грунтовкой глубокого проникновения: за 1 раз стен</t>
  </si>
  <si>
    <t xml:space="preserve">     Проверка исправности вент. каналов, правильного расположения оголовков относ. крыши и наличия тяги</t>
  </si>
  <si>
    <t>Текущий ремонт</t>
  </si>
  <si>
    <t xml:space="preserve">     Ремонт крыльца</t>
  </si>
  <si>
    <t>375441.88</t>
  </si>
  <si>
    <t xml:space="preserve">           2. Всего за период с "01"января 2021 г. по "31"декабря 2021 г. выполнено работ на общую сумму  </t>
  </si>
  <si>
    <t>Подписи Сторон:</t>
  </si>
  <si>
    <t xml:space="preserve">        ____________________________________________________      ____________________________________</t>
  </si>
  <si>
    <t>Отчет по бюджету № 76/18-2021</t>
  </si>
  <si>
    <t>Период: с 01.01.2021 по 31.12.2021 года.</t>
  </si>
  <si>
    <t>Отчет составил: экономист                                 _______________</t>
  </si>
  <si>
    <t xml:space="preserve">     Услуги спец. Техники по благоустройству (очистка наледи, снега)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</si>
</sst>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3" fillId="0" borderId="0" xfId="0" applyFont="1" applyAlignment="1"/>
    <xf numFmtId="2" fontId="3" fillId="0" borderId="0" xfId="0" applyNumberFormat="1" applyFont="1" applyAlignment="1"/>
    <xf numFmtId="165" fontId="16" fillId="0" borderId="3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2" fontId="16" fillId="0" borderId="3" xfId="0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wrapText="1"/>
    </xf>
    <xf numFmtId="164" fontId="4" fillId="0" borderId="0" xfId="0" applyNumberFormat="1" applyFont="1"/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13" fillId="0" borderId="22" xfId="1" applyFont="1" applyFill="1" applyBorder="1" applyAlignment="1">
      <alignment horizontal="center" vertical="center"/>
    </xf>
    <xf numFmtId="164" fontId="13" fillId="0" borderId="0" xfId="1" applyFont="1" applyFill="1" applyAlignment="1">
      <alignment horizontal="left" vertical="center"/>
    </xf>
    <xf numFmtId="164" fontId="13" fillId="0" borderId="0" xfId="1" applyFont="1" applyFill="1" applyAlignment="1">
      <alignment horizontal="left" vertical="top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vertical="center" wrapText="1"/>
    </xf>
    <xf numFmtId="165" fontId="16" fillId="0" borderId="2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5" fillId="2" borderId="9" xfId="1" applyFont="1" applyFill="1" applyBorder="1" applyAlignment="1">
      <alignment horizontal="center" vertical="center" wrapText="1"/>
    </xf>
    <xf numFmtId="164" fontId="15" fillId="2" borderId="10" xfId="1" applyFont="1" applyFill="1" applyBorder="1" applyAlignment="1">
      <alignment horizontal="center" vertical="center" wrapText="1"/>
    </xf>
    <xf numFmtId="164" fontId="16" fillId="0" borderId="3" xfId="1" applyFont="1" applyFill="1" applyBorder="1" applyAlignment="1">
      <alignment horizontal="center" vertical="center"/>
    </xf>
    <xf numFmtId="164" fontId="16" fillId="0" borderId="3" xfId="1" applyFont="1" applyFill="1" applyBorder="1" applyAlignment="1">
      <alignment horizontal="center" vertical="center" wrapText="1"/>
    </xf>
    <xf numFmtId="164" fontId="16" fillId="0" borderId="4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164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Continuous" vertical="center" wrapText="1"/>
    </xf>
    <xf numFmtId="0" fontId="17" fillId="0" borderId="28" xfId="0" applyFont="1" applyBorder="1" applyAlignment="1">
      <alignment vertical="center" wrapText="1"/>
    </xf>
    <xf numFmtId="0" fontId="16" fillId="6" borderId="29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10" xfId="0" applyNumberFormat="1" applyFont="1" applyFill="1" applyBorder="1" applyAlignment="1">
      <alignment horizontal="center" vertical="center"/>
    </xf>
    <xf numFmtId="2" fontId="17" fillId="6" borderId="30" xfId="0" applyNumberFormat="1" applyFont="1" applyFill="1" applyBorder="1" applyAlignment="1">
      <alignment horizontal="center" vertical="center" wrapText="1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7" fontId="16" fillId="6" borderId="1" xfId="0" applyNumberFormat="1" applyFont="1" applyFill="1" applyBorder="1" applyAlignment="1">
      <alignment horizontal="center" vertical="center"/>
    </xf>
    <xf numFmtId="168" fontId="16" fillId="6" borderId="1" xfId="0" applyNumberFormat="1" applyFont="1" applyFill="1" applyBorder="1" applyAlignment="1">
      <alignment horizontal="center" vertical="center"/>
    </xf>
    <xf numFmtId="165" fontId="16" fillId="0" borderId="0" xfId="0" applyNumberFormat="1" applyFont="1" applyAlignment="1">
      <alignment horizontal="justify" vertical="center"/>
    </xf>
    <xf numFmtId="0" fontId="16" fillId="0" borderId="31" xfId="0" applyFont="1" applyBorder="1" applyAlignment="1">
      <alignment horizontal="left" vertical="center"/>
    </xf>
    <xf numFmtId="0" fontId="13" fillId="7" borderId="5" xfId="2" applyFont="1" applyFill="1" applyBorder="1" applyAlignment="1">
      <alignment vertical="center"/>
    </xf>
    <xf numFmtId="164" fontId="13" fillId="7" borderId="1" xfId="1" applyFont="1" applyFill="1" applyBorder="1" applyAlignment="1">
      <alignment horizontal="center" vertical="center"/>
    </xf>
    <xf numFmtId="0" fontId="17" fillId="0" borderId="5" xfId="2" applyFont="1" applyBorder="1" applyAlignment="1">
      <alignment vertical="center" wrapText="1"/>
    </xf>
    <xf numFmtId="164" fontId="17" fillId="0" borderId="1" xfId="1" applyFont="1" applyBorder="1" applyAlignment="1">
      <alignment horizontal="center" vertical="center"/>
    </xf>
    <xf numFmtId="164" fontId="13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1" fillId="6" borderId="0" xfId="1" applyFont="1" applyFill="1" applyAlignment="1">
      <alignment horizontal="left" vertical="top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3" fillId="0" borderId="0" xfId="1" applyFont="1" applyAlignment="1">
      <alignment horizontal="left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3" fillId="0" borderId="18" xfId="1" applyFont="1" applyFill="1" applyBorder="1" applyAlignment="1">
      <alignment horizontal="left" vertical="center"/>
    </xf>
    <xf numFmtId="164" fontId="13" fillId="0" borderId="19" xfId="1" applyFont="1" applyFill="1" applyBorder="1" applyAlignment="1">
      <alignment horizontal="left" vertical="center"/>
    </xf>
    <xf numFmtId="164" fontId="13" fillId="0" borderId="20" xfId="1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5" fillId="6" borderId="2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5" fillId="6" borderId="7" xfId="0" applyFont="1" applyFill="1" applyBorder="1" applyAlignment="1">
      <alignment horizontal="left" vertical="center" wrapText="1"/>
    </xf>
    <xf numFmtId="0" fontId="13" fillId="6" borderId="0" xfId="0" applyFont="1" applyFill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view="pageBreakPreview" topLeftCell="A64" zoomScaleNormal="100" zoomScaleSheetLayoutView="100" workbookViewId="0">
      <selection activeCell="E83" sqref="E8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89" t="s">
        <v>129</v>
      </c>
      <c r="B1" s="189"/>
      <c r="C1" s="189"/>
      <c r="D1" s="189"/>
      <c r="E1" s="189"/>
      <c r="I1" s="3"/>
    </row>
    <row r="2" spans="1:9" ht="29.25" customHeight="1" x14ac:dyDescent="0.2">
      <c r="A2" s="188" t="s">
        <v>130</v>
      </c>
      <c r="B2" s="188"/>
      <c r="C2" s="188"/>
      <c r="D2" s="188"/>
      <c r="E2" s="188"/>
      <c r="I2" s="3"/>
    </row>
    <row r="3" spans="1:9" ht="14.25" x14ac:dyDescent="0.2">
      <c r="A3" s="19" t="s">
        <v>6</v>
      </c>
      <c r="B3" s="20"/>
      <c r="C3" s="20"/>
      <c r="D3" s="190" t="s">
        <v>7</v>
      </c>
      <c r="E3" s="19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4"/>
      <c r="C6" s="34"/>
      <c r="D6" s="35"/>
      <c r="E6" s="36"/>
      <c r="F6" s="3"/>
    </row>
    <row r="7" spans="1:9" ht="15" x14ac:dyDescent="0.2">
      <c r="A7" s="37" t="s">
        <v>56</v>
      </c>
      <c r="B7" s="38" t="s">
        <v>23</v>
      </c>
      <c r="C7" s="38" t="s">
        <v>11</v>
      </c>
      <c r="D7" s="39">
        <f>E7</f>
        <v>4650.2</v>
      </c>
      <c r="E7" s="40">
        <v>4650.2</v>
      </c>
      <c r="G7" s="17"/>
    </row>
    <row r="8" spans="1:9" ht="14.25" x14ac:dyDescent="0.2">
      <c r="A8" s="33" t="s">
        <v>38</v>
      </c>
      <c r="B8" s="34"/>
      <c r="C8" s="34"/>
      <c r="D8" s="35"/>
      <c r="E8" s="36"/>
      <c r="G8" s="17"/>
    </row>
    <row r="9" spans="1:9" ht="15" x14ac:dyDescent="0.2">
      <c r="A9" s="37" t="s">
        <v>57</v>
      </c>
      <c r="B9" s="41">
        <v>5000</v>
      </c>
      <c r="C9" s="38" t="s">
        <v>12</v>
      </c>
      <c r="D9" s="39">
        <f>E9/B9</f>
        <v>3.9500040000000003</v>
      </c>
      <c r="E9" s="40">
        <v>19750.02</v>
      </c>
      <c r="G9" s="17"/>
    </row>
    <row r="10" spans="1:9" ht="14.25" x14ac:dyDescent="0.2">
      <c r="A10" s="45" t="s">
        <v>54</v>
      </c>
      <c r="B10" s="34"/>
      <c r="C10" s="34"/>
      <c r="D10" s="35"/>
      <c r="E10" s="36"/>
      <c r="G10" s="17"/>
    </row>
    <row r="11" spans="1:9" ht="30" x14ac:dyDescent="0.2">
      <c r="A11" s="37" t="s">
        <v>58</v>
      </c>
      <c r="B11" s="38" t="s">
        <v>23</v>
      </c>
      <c r="C11" s="38" t="s">
        <v>11</v>
      </c>
      <c r="D11" s="39">
        <f>E11</f>
        <v>71541.600000000006</v>
      </c>
      <c r="E11" s="40">
        <v>71541.600000000006</v>
      </c>
      <c r="G11" s="17"/>
    </row>
    <row r="12" spans="1:9" ht="14.25" x14ac:dyDescent="0.2">
      <c r="A12" s="33" t="s">
        <v>131</v>
      </c>
      <c r="B12" s="34"/>
      <c r="C12" s="34"/>
      <c r="D12" s="35"/>
      <c r="E12" s="36"/>
      <c r="G12" s="17"/>
    </row>
    <row r="13" spans="1:9" ht="15" x14ac:dyDescent="0.2">
      <c r="A13" s="37" t="s">
        <v>132</v>
      </c>
      <c r="B13" s="38" t="s">
        <v>24</v>
      </c>
      <c r="C13" s="38" t="s">
        <v>11</v>
      </c>
      <c r="D13" s="39">
        <f>E13</f>
        <v>1118.52</v>
      </c>
      <c r="E13" s="40">
        <v>1118.52</v>
      </c>
      <c r="G13" s="17"/>
    </row>
    <row r="14" spans="1:9" ht="14.25" x14ac:dyDescent="0.2">
      <c r="A14" s="45" t="s">
        <v>98</v>
      </c>
      <c r="B14" s="34"/>
      <c r="C14" s="34"/>
      <c r="D14" s="35"/>
      <c r="E14" s="36"/>
      <c r="G14" s="17"/>
    </row>
    <row r="15" spans="1:9" ht="15" x14ac:dyDescent="0.2">
      <c r="A15" s="37" t="s">
        <v>100</v>
      </c>
      <c r="B15" s="38" t="s">
        <v>24</v>
      </c>
      <c r="C15" s="38" t="s">
        <v>11</v>
      </c>
      <c r="D15" s="39">
        <f>E15</f>
        <v>5337.99</v>
      </c>
      <c r="E15" s="40">
        <v>5337.99</v>
      </c>
      <c r="G15" s="17"/>
    </row>
    <row r="16" spans="1:9" ht="30" x14ac:dyDescent="0.2">
      <c r="A16" s="37" t="s">
        <v>101</v>
      </c>
      <c r="B16" s="38" t="s">
        <v>102</v>
      </c>
      <c r="C16" s="38" t="s">
        <v>11</v>
      </c>
      <c r="D16" s="39">
        <f>E16</f>
        <v>1724.25</v>
      </c>
      <c r="E16" s="40">
        <v>1724.25</v>
      </c>
      <c r="G16" s="17"/>
    </row>
    <row r="17" spans="1:7" ht="15" x14ac:dyDescent="0.2">
      <c r="A17" s="37" t="s">
        <v>103</v>
      </c>
      <c r="B17" s="38" t="s">
        <v>102</v>
      </c>
      <c r="C17" s="38" t="s">
        <v>11</v>
      </c>
      <c r="D17" s="39">
        <f>E17</f>
        <v>1667.81</v>
      </c>
      <c r="E17" s="40">
        <v>1667.81</v>
      </c>
      <c r="G17" s="17"/>
    </row>
    <row r="18" spans="1:7" ht="30" x14ac:dyDescent="0.2">
      <c r="A18" s="37" t="s">
        <v>104</v>
      </c>
      <c r="B18" s="38" t="s">
        <v>24</v>
      </c>
      <c r="C18" s="38" t="s">
        <v>11</v>
      </c>
      <c r="D18" s="39">
        <f>E18</f>
        <v>4840.45</v>
      </c>
      <c r="E18" s="40">
        <v>4840.45</v>
      </c>
      <c r="G18" s="17"/>
    </row>
    <row r="19" spans="1:7" ht="14.25" x14ac:dyDescent="0.2">
      <c r="A19" s="45" t="s">
        <v>39</v>
      </c>
      <c r="B19" s="34"/>
      <c r="C19" s="34"/>
      <c r="D19" s="35"/>
      <c r="E19" s="36"/>
      <c r="G19" s="17"/>
    </row>
    <row r="20" spans="1:7" ht="30" x14ac:dyDescent="0.2">
      <c r="A20" s="37" t="s">
        <v>59</v>
      </c>
      <c r="B20" s="38" t="s">
        <v>24</v>
      </c>
      <c r="C20" s="38" t="s">
        <v>11</v>
      </c>
      <c r="D20" s="39">
        <f>E20</f>
        <v>8073.4</v>
      </c>
      <c r="E20" s="40">
        <v>8073.4</v>
      </c>
      <c r="G20" s="17"/>
    </row>
    <row r="21" spans="1:7" ht="14.25" x14ac:dyDescent="0.2">
      <c r="A21" s="33" t="s">
        <v>40</v>
      </c>
      <c r="B21" s="34"/>
      <c r="C21" s="34"/>
      <c r="D21" s="35"/>
      <c r="E21" s="36"/>
      <c r="G21" s="17"/>
    </row>
    <row r="22" spans="1:7" ht="15" x14ac:dyDescent="0.2">
      <c r="A22" s="46" t="s">
        <v>118</v>
      </c>
      <c r="B22" s="42">
        <v>0.01</v>
      </c>
      <c r="C22" s="38" t="s">
        <v>18</v>
      </c>
      <c r="D22" s="39">
        <f t="shared" ref="D22:D43" si="0">E22/B22</f>
        <v>26708.999999999996</v>
      </c>
      <c r="E22" s="40">
        <v>267.08999999999997</v>
      </c>
      <c r="G22" s="17"/>
    </row>
    <row r="23" spans="1:7" ht="15" x14ac:dyDescent="0.2">
      <c r="A23" s="37" t="s">
        <v>83</v>
      </c>
      <c r="B23" s="41">
        <v>1</v>
      </c>
      <c r="C23" s="38" t="s">
        <v>84</v>
      </c>
      <c r="D23" s="39">
        <f t="shared" si="0"/>
        <v>64.099999999999994</v>
      </c>
      <c r="E23" s="40">
        <v>64.099999999999994</v>
      </c>
      <c r="G23" s="17"/>
    </row>
    <row r="24" spans="1:7" ht="15" x14ac:dyDescent="0.2">
      <c r="A24" s="37" t="s">
        <v>60</v>
      </c>
      <c r="B24" s="41">
        <v>1</v>
      </c>
      <c r="C24" s="38" t="s">
        <v>14</v>
      </c>
      <c r="D24" s="39">
        <f t="shared" si="0"/>
        <v>796.94</v>
      </c>
      <c r="E24" s="40">
        <v>796.94</v>
      </c>
      <c r="G24" s="17"/>
    </row>
    <row r="25" spans="1:7" ht="30" x14ac:dyDescent="0.2">
      <c r="A25" s="37" t="s">
        <v>105</v>
      </c>
      <c r="B25" s="41">
        <v>2</v>
      </c>
      <c r="C25" s="38" t="s">
        <v>106</v>
      </c>
      <c r="D25" s="39">
        <f t="shared" si="0"/>
        <v>435.28500000000003</v>
      </c>
      <c r="E25" s="40">
        <v>870.57</v>
      </c>
      <c r="G25" s="17"/>
    </row>
    <row r="26" spans="1:7" ht="15" x14ac:dyDescent="0.2">
      <c r="A26" s="37" t="s">
        <v>107</v>
      </c>
      <c r="B26" s="42">
        <v>0.09</v>
      </c>
      <c r="C26" s="38" t="s">
        <v>15</v>
      </c>
      <c r="D26" s="39">
        <f t="shared" si="0"/>
        <v>4270.8888888888887</v>
      </c>
      <c r="E26" s="40">
        <v>384.38</v>
      </c>
      <c r="G26" s="17"/>
    </row>
    <row r="27" spans="1:7" ht="30" x14ac:dyDescent="0.2">
      <c r="A27" s="37" t="s">
        <v>119</v>
      </c>
      <c r="B27" s="42">
        <v>1.08</v>
      </c>
      <c r="C27" s="38" t="s">
        <v>16</v>
      </c>
      <c r="D27" s="39">
        <f t="shared" si="0"/>
        <v>1530.8148148148148</v>
      </c>
      <c r="E27" s="40">
        <v>1653.28</v>
      </c>
      <c r="G27" s="17"/>
    </row>
    <row r="28" spans="1:7" ht="30.75" customHeight="1" x14ac:dyDescent="0.2">
      <c r="A28" s="37" t="s">
        <v>61</v>
      </c>
      <c r="B28" s="42">
        <v>1.52</v>
      </c>
      <c r="C28" s="38" t="s">
        <v>16</v>
      </c>
      <c r="D28" s="39">
        <f t="shared" si="0"/>
        <v>1582.8815789473683</v>
      </c>
      <c r="E28" s="40">
        <v>2405.98</v>
      </c>
      <c r="G28" s="17"/>
    </row>
    <row r="29" spans="1:7" ht="15" x14ac:dyDescent="0.2">
      <c r="A29" s="37" t="s">
        <v>62</v>
      </c>
      <c r="B29" s="42">
        <v>0.08</v>
      </c>
      <c r="C29" s="38" t="s">
        <v>17</v>
      </c>
      <c r="D29" s="39">
        <f t="shared" si="0"/>
        <v>21415.375</v>
      </c>
      <c r="E29" s="40">
        <v>1713.23</v>
      </c>
      <c r="G29" s="17"/>
    </row>
    <row r="30" spans="1:7" ht="30" x14ac:dyDescent="0.2">
      <c r="A30" s="37" t="s">
        <v>63</v>
      </c>
      <c r="B30" s="43">
        <v>1.5</v>
      </c>
      <c r="C30" s="38" t="s">
        <v>16</v>
      </c>
      <c r="D30" s="39">
        <f t="shared" si="0"/>
        <v>1559.1000000000001</v>
      </c>
      <c r="E30" s="40">
        <v>2338.65</v>
      </c>
      <c r="G30" s="17"/>
    </row>
    <row r="31" spans="1:7" ht="15" x14ac:dyDescent="0.2">
      <c r="A31" s="37" t="s">
        <v>64</v>
      </c>
      <c r="B31" s="42">
        <v>0.02</v>
      </c>
      <c r="C31" s="38" t="s">
        <v>18</v>
      </c>
      <c r="D31" s="39">
        <f t="shared" si="0"/>
        <v>21561</v>
      </c>
      <c r="E31" s="40">
        <v>431.22</v>
      </c>
      <c r="G31" s="17"/>
    </row>
    <row r="32" spans="1:7" ht="30" x14ac:dyDescent="0.2">
      <c r="A32" s="37" t="s">
        <v>65</v>
      </c>
      <c r="B32" s="41">
        <v>1</v>
      </c>
      <c r="C32" s="38" t="s">
        <v>14</v>
      </c>
      <c r="D32" s="39">
        <f t="shared" si="0"/>
        <v>384.58</v>
      </c>
      <c r="E32" s="40">
        <v>384.58</v>
      </c>
      <c r="G32" s="17"/>
    </row>
    <row r="33" spans="1:7" ht="15" x14ac:dyDescent="0.2">
      <c r="A33" s="37" t="s">
        <v>66</v>
      </c>
      <c r="B33" s="43">
        <v>0.2</v>
      </c>
      <c r="C33" s="38" t="s">
        <v>15</v>
      </c>
      <c r="D33" s="39">
        <f t="shared" si="0"/>
        <v>14508.55</v>
      </c>
      <c r="E33" s="40">
        <v>2901.71</v>
      </c>
      <c r="G33" s="17"/>
    </row>
    <row r="34" spans="1:7" ht="30" x14ac:dyDescent="0.2">
      <c r="A34" s="37" t="s">
        <v>67</v>
      </c>
      <c r="B34" s="41">
        <v>7</v>
      </c>
      <c r="C34" s="38" t="s">
        <v>20</v>
      </c>
      <c r="D34" s="39">
        <f t="shared" si="0"/>
        <v>164.30714285714288</v>
      </c>
      <c r="E34" s="40">
        <v>1150.1500000000001</v>
      </c>
      <c r="G34" s="17"/>
    </row>
    <row r="35" spans="1:7" ht="15" x14ac:dyDescent="0.2">
      <c r="A35" s="37" t="s">
        <v>85</v>
      </c>
      <c r="B35" s="41">
        <v>1</v>
      </c>
      <c r="C35" s="38" t="s">
        <v>84</v>
      </c>
      <c r="D35" s="39">
        <f t="shared" si="0"/>
        <v>51.55</v>
      </c>
      <c r="E35" s="40">
        <v>51.55</v>
      </c>
      <c r="G35" s="17"/>
    </row>
    <row r="36" spans="1:7" ht="15" x14ac:dyDescent="0.2">
      <c r="A36" s="37" t="s">
        <v>108</v>
      </c>
      <c r="B36" s="41">
        <v>1</v>
      </c>
      <c r="C36" s="38" t="s">
        <v>13</v>
      </c>
      <c r="D36" s="39">
        <f t="shared" si="0"/>
        <v>4784.75</v>
      </c>
      <c r="E36" s="40">
        <v>4784.75</v>
      </c>
      <c r="G36" s="17"/>
    </row>
    <row r="37" spans="1:7" ht="30" x14ac:dyDescent="0.2">
      <c r="A37" s="37" t="s">
        <v>109</v>
      </c>
      <c r="B37" s="42">
        <v>0.02</v>
      </c>
      <c r="C37" s="38" t="s">
        <v>55</v>
      </c>
      <c r="D37" s="39">
        <f t="shared" si="0"/>
        <v>6103</v>
      </c>
      <c r="E37" s="40">
        <v>122.06</v>
      </c>
      <c r="G37" s="17"/>
    </row>
    <row r="38" spans="1:7" ht="30" x14ac:dyDescent="0.2">
      <c r="A38" s="37" t="s">
        <v>126</v>
      </c>
      <c r="B38" s="41">
        <v>1</v>
      </c>
      <c r="C38" s="38" t="s">
        <v>127</v>
      </c>
      <c r="D38" s="39">
        <f t="shared" si="0"/>
        <v>120.15</v>
      </c>
      <c r="E38" s="40">
        <v>120.15</v>
      </c>
      <c r="G38" s="17"/>
    </row>
    <row r="39" spans="1:7" ht="30" x14ac:dyDescent="0.2">
      <c r="A39" s="37" t="s">
        <v>128</v>
      </c>
      <c r="B39" s="41">
        <v>1</v>
      </c>
      <c r="C39" s="38" t="s">
        <v>127</v>
      </c>
      <c r="D39" s="39">
        <f t="shared" si="0"/>
        <v>107.15</v>
      </c>
      <c r="E39" s="40">
        <v>107.15</v>
      </c>
      <c r="G39" s="17"/>
    </row>
    <row r="40" spans="1:7" ht="15" x14ac:dyDescent="0.2">
      <c r="A40" s="37" t="s">
        <v>133</v>
      </c>
      <c r="B40" s="41">
        <v>1</v>
      </c>
      <c r="C40" s="38" t="s">
        <v>13</v>
      </c>
      <c r="D40" s="39">
        <f t="shared" si="0"/>
        <v>169.24</v>
      </c>
      <c r="E40" s="40">
        <v>169.24</v>
      </c>
      <c r="G40" s="17"/>
    </row>
    <row r="41" spans="1:7" ht="30" x14ac:dyDescent="0.2">
      <c r="A41" s="37" t="s">
        <v>68</v>
      </c>
      <c r="B41" s="41">
        <v>1</v>
      </c>
      <c r="C41" s="38" t="s">
        <v>21</v>
      </c>
      <c r="D41" s="39">
        <f t="shared" si="0"/>
        <v>519.09</v>
      </c>
      <c r="E41" s="40">
        <v>519.09</v>
      </c>
      <c r="G41" s="17"/>
    </row>
    <row r="42" spans="1:7" ht="15" x14ac:dyDescent="0.2">
      <c r="A42" s="37" t="s">
        <v>69</v>
      </c>
      <c r="B42" s="41">
        <v>31</v>
      </c>
      <c r="C42" s="38" t="s">
        <v>21</v>
      </c>
      <c r="D42" s="39">
        <f t="shared" si="0"/>
        <v>227.33677419354837</v>
      </c>
      <c r="E42" s="40">
        <v>7047.44</v>
      </c>
      <c r="G42" s="17"/>
    </row>
    <row r="43" spans="1:7" ht="30" customHeight="1" x14ac:dyDescent="0.2">
      <c r="A43" s="37" t="s">
        <v>121</v>
      </c>
      <c r="B43" s="41">
        <v>1</v>
      </c>
      <c r="C43" s="38" t="s">
        <v>122</v>
      </c>
      <c r="D43" s="39">
        <f t="shared" si="0"/>
        <v>62.84</v>
      </c>
      <c r="E43" s="40">
        <v>62.84</v>
      </c>
      <c r="G43" s="17"/>
    </row>
    <row r="44" spans="1:7" ht="14.25" x14ac:dyDescent="0.2">
      <c r="A44" s="33" t="s">
        <v>41</v>
      </c>
      <c r="B44" s="34"/>
      <c r="C44" s="34"/>
      <c r="D44" s="35"/>
      <c r="E44" s="36"/>
      <c r="G44" s="17"/>
    </row>
    <row r="45" spans="1:7" ht="30" x14ac:dyDescent="0.2">
      <c r="A45" s="37" t="s">
        <v>70</v>
      </c>
      <c r="B45" s="44">
        <v>1.5249999999999999</v>
      </c>
      <c r="C45" s="38" t="s">
        <v>16</v>
      </c>
      <c r="D45" s="39">
        <f t="shared" ref="D45:D52" si="1">E45/B45</f>
        <v>1705.2918032786888</v>
      </c>
      <c r="E45" s="40">
        <v>2600.5700000000002</v>
      </c>
      <c r="G45" s="17"/>
    </row>
    <row r="46" spans="1:7" ht="30" x14ac:dyDescent="0.2">
      <c r="A46" s="37" t="s">
        <v>86</v>
      </c>
      <c r="B46" s="41">
        <v>70</v>
      </c>
      <c r="C46" s="38" t="s">
        <v>87</v>
      </c>
      <c r="D46" s="39">
        <f t="shared" si="1"/>
        <v>41.484285714285718</v>
      </c>
      <c r="E46" s="40">
        <v>2903.9</v>
      </c>
      <c r="G46" s="17"/>
    </row>
    <row r="47" spans="1:7" ht="15" x14ac:dyDescent="0.2">
      <c r="A47" s="37" t="s">
        <v>134</v>
      </c>
      <c r="B47" s="41">
        <v>2</v>
      </c>
      <c r="C47" s="38" t="s">
        <v>106</v>
      </c>
      <c r="D47" s="39">
        <f t="shared" si="1"/>
        <v>113.005</v>
      </c>
      <c r="E47" s="40">
        <v>226.01</v>
      </c>
      <c r="G47" s="17"/>
    </row>
    <row r="48" spans="1:7" ht="30" x14ac:dyDescent="0.2">
      <c r="A48" s="37" t="s">
        <v>110</v>
      </c>
      <c r="B48" s="41">
        <v>30</v>
      </c>
      <c r="C48" s="38" t="s">
        <v>71</v>
      </c>
      <c r="D48" s="39">
        <f t="shared" si="1"/>
        <v>67.367333333333335</v>
      </c>
      <c r="E48" s="40">
        <v>2021.02</v>
      </c>
      <c r="G48" s="17"/>
    </row>
    <row r="49" spans="1:7" ht="15" x14ac:dyDescent="0.2">
      <c r="A49" s="37" t="s">
        <v>111</v>
      </c>
      <c r="B49" s="41">
        <v>50</v>
      </c>
      <c r="C49" s="38" t="s">
        <v>71</v>
      </c>
      <c r="D49" s="39">
        <f t="shared" si="1"/>
        <v>47.076599999999999</v>
      </c>
      <c r="E49" s="40">
        <v>2353.83</v>
      </c>
      <c r="G49" s="17"/>
    </row>
    <row r="50" spans="1:7" ht="15" x14ac:dyDescent="0.2">
      <c r="A50" s="37" t="s">
        <v>81</v>
      </c>
      <c r="B50" s="42">
        <v>0.01</v>
      </c>
      <c r="C50" s="38" t="s">
        <v>55</v>
      </c>
      <c r="D50" s="39">
        <f t="shared" si="1"/>
        <v>32938</v>
      </c>
      <c r="E50" s="40">
        <v>329.38</v>
      </c>
      <c r="G50" s="17"/>
    </row>
    <row r="51" spans="1:7" ht="15" x14ac:dyDescent="0.2">
      <c r="A51" s="37" t="s">
        <v>124</v>
      </c>
      <c r="B51" s="44">
        <v>2.5999999999999999E-2</v>
      </c>
      <c r="C51" s="38" t="s">
        <v>19</v>
      </c>
      <c r="D51" s="39">
        <f t="shared" si="1"/>
        <v>13109.23076923077</v>
      </c>
      <c r="E51" s="40">
        <v>340.84</v>
      </c>
      <c r="G51" s="17"/>
    </row>
    <row r="52" spans="1:7" ht="15" x14ac:dyDescent="0.2">
      <c r="A52" s="37" t="s">
        <v>112</v>
      </c>
      <c r="B52" s="44">
        <v>1.4E-2</v>
      </c>
      <c r="C52" s="38" t="s">
        <v>19</v>
      </c>
      <c r="D52" s="39">
        <f t="shared" si="1"/>
        <v>11791.428571428572</v>
      </c>
      <c r="E52" s="40">
        <v>165.08</v>
      </c>
      <c r="G52" s="17"/>
    </row>
    <row r="53" spans="1:7" ht="14.25" x14ac:dyDescent="0.2">
      <c r="A53" s="33" t="s">
        <v>82</v>
      </c>
      <c r="B53" s="34"/>
      <c r="C53" s="34"/>
      <c r="D53" s="35"/>
      <c r="E53" s="36"/>
      <c r="G53" s="17"/>
    </row>
    <row r="54" spans="1:7" ht="15" x14ac:dyDescent="0.2">
      <c r="A54" s="37" t="s">
        <v>88</v>
      </c>
      <c r="B54" s="38" t="s">
        <v>92</v>
      </c>
      <c r="C54" s="38" t="s">
        <v>11</v>
      </c>
      <c r="D54" s="39">
        <f>E54/12</f>
        <v>1800</v>
      </c>
      <c r="E54" s="40">
        <v>21600</v>
      </c>
      <c r="G54" s="17"/>
    </row>
    <row r="55" spans="1:7" ht="14.25" x14ac:dyDescent="0.2">
      <c r="A55" s="33" t="s">
        <v>42</v>
      </c>
      <c r="B55" s="34"/>
      <c r="C55" s="34"/>
      <c r="D55" s="35"/>
      <c r="E55" s="36"/>
      <c r="G55" s="17"/>
    </row>
    <row r="56" spans="1:7" ht="30" x14ac:dyDescent="0.2">
      <c r="A56" s="37" t="s">
        <v>135</v>
      </c>
      <c r="B56" s="42">
        <v>0.36</v>
      </c>
      <c r="C56" s="38" t="s">
        <v>18</v>
      </c>
      <c r="D56" s="39">
        <f>E56/B56</f>
        <v>15089.750000000002</v>
      </c>
      <c r="E56" s="40">
        <v>5432.31</v>
      </c>
      <c r="G56" s="17"/>
    </row>
    <row r="57" spans="1:7" ht="45" x14ac:dyDescent="0.2">
      <c r="A57" s="37" t="s">
        <v>136</v>
      </c>
      <c r="B57" s="41">
        <v>1</v>
      </c>
      <c r="C57" s="38" t="s">
        <v>120</v>
      </c>
      <c r="D57" s="39">
        <f>E57/B57</f>
        <v>784.66</v>
      </c>
      <c r="E57" s="40">
        <v>784.66</v>
      </c>
      <c r="G57" s="17"/>
    </row>
    <row r="58" spans="1:7" ht="14.25" x14ac:dyDescent="0.2">
      <c r="A58" s="45" t="s">
        <v>43</v>
      </c>
      <c r="B58" s="34"/>
      <c r="C58" s="34"/>
      <c r="D58" s="35"/>
      <c r="E58" s="36"/>
      <c r="G58" s="17"/>
    </row>
    <row r="59" spans="1:7" ht="30" x14ac:dyDescent="0.2">
      <c r="A59" s="37" t="s">
        <v>137</v>
      </c>
      <c r="B59" s="44">
        <v>3.4000000000000002E-2</v>
      </c>
      <c r="C59" s="38" t="s">
        <v>15</v>
      </c>
      <c r="D59" s="39">
        <f t="shared" ref="D59:D70" si="2">E59/B59</f>
        <v>32341.764705882346</v>
      </c>
      <c r="E59" s="40">
        <v>1099.6199999999999</v>
      </c>
      <c r="G59" s="17"/>
    </row>
    <row r="60" spans="1:7" s="16" customFormat="1" ht="15" x14ac:dyDescent="0.2">
      <c r="A60" s="37" t="s">
        <v>114</v>
      </c>
      <c r="B60" s="49">
        <v>0.04</v>
      </c>
      <c r="C60" s="50" t="s">
        <v>19</v>
      </c>
      <c r="D60" s="51">
        <f t="shared" si="2"/>
        <v>17076.5</v>
      </c>
      <c r="E60" s="52">
        <v>683.06</v>
      </c>
      <c r="G60" s="53"/>
    </row>
    <row r="61" spans="1:7" s="47" customFormat="1" ht="45" x14ac:dyDescent="0.2">
      <c r="A61" s="37" t="s">
        <v>138</v>
      </c>
      <c r="B61" s="44">
        <v>0.13500000000000001</v>
      </c>
      <c r="C61" s="38" t="s">
        <v>19</v>
      </c>
      <c r="D61" s="39">
        <f t="shared" si="2"/>
        <v>18265.481481481482</v>
      </c>
      <c r="E61" s="40">
        <v>2465.84</v>
      </c>
      <c r="G61" s="48"/>
    </row>
    <row r="62" spans="1:7" s="47" customFormat="1" ht="15" x14ac:dyDescent="0.2">
      <c r="A62" s="46" t="s">
        <v>72</v>
      </c>
      <c r="B62" s="42">
        <v>0.48</v>
      </c>
      <c r="C62" s="38" t="s">
        <v>18</v>
      </c>
      <c r="D62" s="39">
        <f t="shared" si="2"/>
        <v>4725.6875</v>
      </c>
      <c r="E62" s="40">
        <v>2268.33</v>
      </c>
      <c r="G62" s="48"/>
    </row>
    <row r="63" spans="1:7" ht="15" x14ac:dyDescent="0.2">
      <c r="A63" s="37" t="s">
        <v>139</v>
      </c>
      <c r="B63" s="42">
        <v>0.73</v>
      </c>
      <c r="C63" s="38" t="s">
        <v>113</v>
      </c>
      <c r="D63" s="39">
        <f t="shared" si="2"/>
        <v>4588.3698630136987</v>
      </c>
      <c r="E63" s="40">
        <v>3349.51</v>
      </c>
    </row>
    <row r="64" spans="1:7" ht="15" x14ac:dyDescent="0.2">
      <c r="A64" s="37" t="s">
        <v>89</v>
      </c>
      <c r="B64" s="44">
        <v>8.5999999999999993E-2</v>
      </c>
      <c r="C64" s="38" t="s">
        <v>19</v>
      </c>
      <c r="D64" s="39">
        <f t="shared" si="2"/>
        <v>14320.000000000002</v>
      </c>
      <c r="E64" s="40">
        <v>1231.52</v>
      </c>
    </row>
    <row r="65" spans="1:5" ht="45" x14ac:dyDescent="0.2">
      <c r="A65" s="37" t="s">
        <v>140</v>
      </c>
      <c r="B65" s="44">
        <v>3.2000000000000001E-2</v>
      </c>
      <c r="C65" s="38" t="s">
        <v>19</v>
      </c>
      <c r="D65" s="39">
        <f t="shared" si="2"/>
        <v>605121.5625</v>
      </c>
      <c r="E65" s="40">
        <v>19363.89</v>
      </c>
    </row>
    <row r="66" spans="1:5" ht="30.75" customHeight="1" x14ac:dyDescent="0.2">
      <c r="A66" s="37" t="s">
        <v>141</v>
      </c>
      <c r="B66" s="43">
        <v>0.4</v>
      </c>
      <c r="C66" s="38" t="s">
        <v>123</v>
      </c>
      <c r="D66" s="39">
        <f t="shared" si="2"/>
        <v>1110.5</v>
      </c>
      <c r="E66" s="40">
        <v>444.2</v>
      </c>
    </row>
    <row r="67" spans="1:5" ht="45" x14ac:dyDescent="0.2">
      <c r="A67" s="37" t="s">
        <v>142</v>
      </c>
      <c r="B67" s="44">
        <v>0.108</v>
      </c>
      <c r="C67" s="38" t="s">
        <v>15</v>
      </c>
      <c r="D67" s="39">
        <f t="shared" si="2"/>
        <v>64660.740740740737</v>
      </c>
      <c r="E67" s="40">
        <v>6983.36</v>
      </c>
    </row>
    <row r="68" spans="1:5" ht="30" x14ac:dyDescent="0.2">
      <c r="A68" s="37" t="s">
        <v>73</v>
      </c>
      <c r="B68" s="42">
        <v>0.05</v>
      </c>
      <c r="C68" s="38" t="s">
        <v>18</v>
      </c>
      <c r="D68" s="39">
        <f t="shared" si="2"/>
        <v>58692.399999999994</v>
      </c>
      <c r="E68" s="40">
        <v>2934.62</v>
      </c>
    </row>
    <row r="69" spans="1:5" ht="30" x14ac:dyDescent="0.2">
      <c r="A69" s="37" t="s">
        <v>90</v>
      </c>
      <c r="B69" s="44">
        <v>7.6999999999999999E-2</v>
      </c>
      <c r="C69" s="38" t="s">
        <v>15</v>
      </c>
      <c r="D69" s="39">
        <f t="shared" si="2"/>
        <v>47226.493506493505</v>
      </c>
      <c r="E69" s="40">
        <v>3636.44</v>
      </c>
    </row>
    <row r="70" spans="1:5" ht="30" x14ac:dyDescent="0.2">
      <c r="A70" s="37" t="s">
        <v>143</v>
      </c>
      <c r="B70" s="44">
        <v>5.6000000000000001E-2</v>
      </c>
      <c r="C70" s="38" t="s">
        <v>19</v>
      </c>
      <c r="D70" s="39">
        <f t="shared" si="2"/>
        <v>747303.39285714284</v>
      </c>
      <c r="E70" s="40">
        <v>41848.99</v>
      </c>
    </row>
    <row r="71" spans="1:5" ht="14.25" x14ac:dyDescent="0.2">
      <c r="A71" s="33" t="s">
        <v>44</v>
      </c>
      <c r="B71" s="34"/>
      <c r="C71" s="34"/>
      <c r="D71" s="35"/>
      <c r="E71" s="36"/>
    </row>
    <row r="72" spans="1:5" ht="15" x14ac:dyDescent="0.2">
      <c r="A72" s="37" t="s">
        <v>74</v>
      </c>
      <c r="B72" s="38" t="s">
        <v>24</v>
      </c>
      <c r="C72" s="38" t="s">
        <v>11</v>
      </c>
      <c r="D72" s="39">
        <f>E72</f>
        <v>18878.11</v>
      </c>
      <c r="E72" s="40">
        <v>18878.11</v>
      </c>
    </row>
    <row r="73" spans="1:5" ht="15" x14ac:dyDescent="0.2">
      <c r="A73" s="37" t="s">
        <v>75</v>
      </c>
      <c r="B73" s="38" t="s">
        <v>24</v>
      </c>
      <c r="C73" s="38" t="s">
        <v>11</v>
      </c>
      <c r="D73" s="39">
        <f>E73</f>
        <v>5872.13</v>
      </c>
      <c r="E73" s="40">
        <v>5872.13</v>
      </c>
    </row>
    <row r="74" spans="1:5" ht="14.25" x14ac:dyDescent="0.2">
      <c r="A74" s="33" t="s">
        <v>99</v>
      </c>
      <c r="B74" s="34"/>
      <c r="C74" s="34"/>
      <c r="D74" s="35"/>
      <c r="E74" s="36"/>
    </row>
    <row r="75" spans="1:5" ht="15" x14ac:dyDescent="0.2">
      <c r="A75" s="37" t="s">
        <v>115</v>
      </c>
      <c r="B75" s="38" t="s">
        <v>91</v>
      </c>
      <c r="C75" s="38" t="s">
        <v>12</v>
      </c>
      <c r="D75" s="39">
        <f>E75</f>
        <v>62241.19</v>
      </c>
      <c r="E75" s="40">
        <v>62241.19</v>
      </c>
    </row>
    <row r="76" spans="1:5" ht="14.25" x14ac:dyDescent="0.2">
      <c r="A76" s="33" t="s">
        <v>9</v>
      </c>
      <c r="B76" s="34"/>
      <c r="C76" s="34"/>
      <c r="D76" s="35"/>
      <c r="E76" s="36"/>
    </row>
    <row r="77" spans="1:5" ht="15" x14ac:dyDescent="0.2">
      <c r="A77" s="37" t="s">
        <v>76</v>
      </c>
      <c r="B77" s="38" t="s">
        <v>91</v>
      </c>
      <c r="C77" s="38" t="s">
        <v>12</v>
      </c>
      <c r="D77" s="39">
        <f>E77</f>
        <v>111962.6</v>
      </c>
      <c r="E77" s="40">
        <v>111962.6</v>
      </c>
    </row>
    <row r="78" spans="1:5" ht="14.25" x14ac:dyDescent="0.2">
      <c r="A78" s="33" t="s">
        <v>117</v>
      </c>
      <c r="B78" s="34"/>
      <c r="C78" s="34"/>
      <c r="D78" s="35"/>
      <c r="E78" s="36"/>
    </row>
    <row r="79" spans="1:5" ht="15" x14ac:dyDescent="0.2">
      <c r="A79" s="37" t="s">
        <v>125</v>
      </c>
      <c r="B79" s="43">
        <v>1306.9000000000001</v>
      </c>
      <c r="C79" s="38" t="s">
        <v>12</v>
      </c>
      <c r="D79" s="39">
        <f>E79/B79</f>
        <v>7.0500038258474245</v>
      </c>
      <c r="E79" s="40">
        <v>9213.65</v>
      </c>
    </row>
    <row r="80" spans="1:5" ht="14.25" x14ac:dyDescent="0.2">
      <c r="A80" s="33" t="s">
        <v>10</v>
      </c>
      <c r="B80" s="34"/>
      <c r="C80" s="34"/>
      <c r="D80" s="35"/>
      <c r="E80" s="36"/>
    </row>
    <row r="81" spans="1:5" ht="15" x14ac:dyDescent="0.2">
      <c r="A81" s="37" t="s">
        <v>77</v>
      </c>
      <c r="B81" s="38" t="s">
        <v>23</v>
      </c>
      <c r="C81" s="38" t="s">
        <v>11</v>
      </c>
      <c r="D81" s="39">
        <f>E81</f>
        <v>48047.65</v>
      </c>
      <c r="E81" s="40">
        <v>48047.65</v>
      </c>
    </row>
    <row r="82" spans="1:5" ht="14.25" x14ac:dyDescent="0.2">
      <c r="A82" s="22" t="s">
        <v>25</v>
      </c>
      <c r="B82" s="23"/>
      <c r="C82" s="22"/>
      <c r="D82" s="23"/>
      <c r="E82" s="24">
        <f>SUM(E7:E81)</f>
        <v>528332.69999999995</v>
      </c>
    </row>
    <row r="84" spans="1:5" ht="15" x14ac:dyDescent="0.2">
      <c r="A84" s="195" t="s">
        <v>31</v>
      </c>
      <c r="B84" s="195"/>
      <c r="C84" s="195"/>
      <c r="D84" s="195"/>
      <c r="E84" s="195"/>
    </row>
    <row r="85" spans="1:5" ht="15" x14ac:dyDescent="0.2">
      <c r="A85" s="195" t="s">
        <v>144</v>
      </c>
      <c r="B85" s="195"/>
      <c r="C85" s="195"/>
      <c r="D85" s="195"/>
      <c r="E85" s="195"/>
    </row>
    <row r="86" spans="1:5" ht="15" x14ac:dyDescent="0.2">
      <c r="A86" s="195" t="s">
        <v>32</v>
      </c>
      <c r="B86" s="195"/>
      <c r="C86" s="195"/>
      <c r="D86" s="195"/>
      <c r="E86" s="195"/>
    </row>
    <row r="87" spans="1:5" ht="15" x14ac:dyDescent="0.2">
      <c r="A87" s="195" t="s">
        <v>33</v>
      </c>
      <c r="B87" s="195"/>
      <c r="C87" s="195"/>
      <c r="D87" s="195"/>
      <c r="E87" s="195"/>
    </row>
    <row r="88" spans="1:5" ht="15" customHeight="1" x14ac:dyDescent="0.2">
      <c r="A88" s="193" t="s">
        <v>78</v>
      </c>
      <c r="B88" s="193"/>
      <c r="C88" s="193"/>
      <c r="D88" s="193"/>
      <c r="E88" s="193"/>
    </row>
    <row r="89" spans="1:5" ht="15" x14ac:dyDescent="0.2">
      <c r="A89" s="193" t="s">
        <v>79</v>
      </c>
      <c r="B89" s="193"/>
      <c r="C89" s="193"/>
      <c r="D89" s="193"/>
      <c r="E89" s="193"/>
    </row>
    <row r="90" spans="1:5" ht="15" x14ac:dyDescent="0.2">
      <c r="A90" s="32"/>
      <c r="B90" s="32"/>
      <c r="C90" s="32"/>
      <c r="D90" s="32"/>
      <c r="E90" s="32"/>
    </row>
    <row r="91" spans="1:5" ht="15" x14ac:dyDescent="0.25">
      <c r="A91" s="5" t="s">
        <v>26</v>
      </c>
      <c r="B91" s="2"/>
      <c r="C91" s="2"/>
      <c r="D91" s="2"/>
      <c r="E91" s="2"/>
    </row>
    <row r="92" spans="1:5" ht="15" x14ac:dyDescent="0.25">
      <c r="A92" s="5"/>
      <c r="B92" s="2"/>
      <c r="C92" s="2"/>
      <c r="D92" s="2"/>
      <c r="E92" s="2"/>
    </row>
    <row r="93" spans="1:5" ht="15" x14ac:dyDescent="0.2">
      <c r="A93" s="194" t="s">
        <v>51</v>
      </c>
      <c r="B93" s="194"/>
      <c r="C93" s="192" t="s">
        <v>30</v>
      </c>
      <c r="D93" s="192"/>
      <c r="E93" s="4"/>
    </row>
    <row r="94" spans="1:5" ht="15" x14ac:dyDescent="0.25">
      <c r="A94" s="192" t="s">
        <v>52</v>
      </c>
      <c r="B94" s="192"/>
      <c r="C94" s="191" t="s">
        <v>27</v>
      </c>
      <c r="D94" s="191"/>
      <c r="E94" s="2"/>
    </row>
    <row r="95" spans="1:5" ht="15" x14ac:dyDescent="0.25">
      <c r="A95" s="5"/>
      <c r="B95" s="2"/>
      <c r="C95" s="2"/>
      <c r="D95" s="2"/>
      <c r="E95" s="2"/>
    </row>
    <row r="96" spans="1:5" ht="15" x14ac:dyDescent="0.25">
      <c r="A96" s="194" t="s">
        <v>29</v>
      </c>
      <c r="B96" s="194"/>
      <c r="C96" s="192" t="s">
        <v>30</v>
      </c>
      <c r="D96" s="192"/>
      <c r="E96" s="2"/>
    </row>
    <row r="97" spans="1:5" ht="15" x14ac:dyDescent="0.25">
      <c r="A97" s="12" t="s">
        <v>28</v>
      </c>
      <c r="B97" s="4"/>
      <c r="C97" s="191" t="s">
        <v>27</v>
      </c>
      <c r="D97" s="191"/>
      <c r="E97" s="2"/>
    </row>
    <row r="98" spans="1:5" ht="15" x14ac:dyDescent="0.25">
      <c r="A98" s="2"/>
      <c r="B98" s="2"/>
      <c r="C98" s="2"/>
      <c r="D98" s="2"/>
      <c r="E98" s="2"/>
    </row>
  </sheetData>
  <mergeCells count="16">
    <mergeCell ref="A2:E2"/>
    <mergeCell ref="A1:E1"/>
    <mergeCell ref="D3:E3"/>
    <mergeCell ref="C97:D97"/>
    <mergeCell ref="C94:D94"/>
    <mergeCell ref="C93:D93"/>
    <mergeCell ref="C96:D96"/>
    <mergeCell ref="A89:E89"/>
    <mergeCell ref="A94:B94"/>
    <mergeCell ref="A93:B93"/>
    <mergeCell ref="A96:B96"/>
    <mergeCell ref="A87:E87"/>
    <mergeCell ref="A88:E88"/>
    <mergeCell ref="A84:E84"/>
    <mergeCell ref="A85:E85"/>
    <mergeCell ref="A86:E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zoomScale="90" zoomScaleNormal="100" zoomScaleSheetLayoutView="90" workbookViewId="0">
      <selection activeCell="E33" sqref="E33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96" t="s">
        <v>145</v>
      </c>
      <c r="B1" s="196"/>
      <c r="C1" s="196"/>
      <c r="D1" s="196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200"/>
      <c r="D3" s="200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116</v>
      </c>
      <c r="B6" s="29"/>
      <c r="C6" s="31"/>
      <c r="D6" s="31">
        <v>29369.3</v>
      </c>
    </row>
    <row r="7" spans="1:4" x14ac:dyDescent="0.25">
      <c r="A7" s="18" t="s">
        <v>49</v>
      </c>
      <c r="B7" s="27" t="s">
        <v>22</v>
      </c>
      <c r="C7" s="27">
        <v>360866.88</v>
      </c>
      <c r="D7" s="27">
        <v>346256.93</v>
      </c>
    </row>
    <row r="8" spans="1:4" x14ac:dyDescent="0.25">
      <c r="A8" s="18" t="s">
        <v>93</v>
      </c>
      <c r="B8" s="27" t="s">
        <v>22</v>
      </c>
      <c r="C8" s="27">
        <v>2500</v>
      </c>
      <c r="D8" s="27">
        <v>3768.32</v>
      </c>
    </row>
    <row r="9" spans="1:4" x14ac:dyDescent="0.25">
      <c r="A9" s="18" t="s">
        <v>53</v>
      </c>
      <c r="B9" s="27" t="s">
        <v>22</v>
      </c>
      <c r="C9" s="27">
        <v>71529.600000000006</v>
      </c>
      <c r="D9" s="27">
        <v>72801.2</v>
      </c>
    </row>
    <row r="10" spans="1:4" x14ac:dyDescent="0.25">
      <c r="A10" s="18" t="s">
        <v>94</v>
      </c>
      <c r="B10" s="27" t="s">
        <v>22</v>
      </c>
      <c r="C10" s="27">
        <v>6329.21</v>
      </c>
      <c r="D10" s="27">
        <v>3104.39</v>
      </c>
    </row>
    <row r="11" spans="1:4" x14ac:dyDescent="0.25">
      <c r="A11" s="18" t="s">
        <v>80</v>
      </c>
      <c r="B11" s="27" t="s">
        <v>22</v>
      </c>
      <c r="C11" s="27">
        <v>5007.12</v>
      </c>
      <c r="D11" s="27">
        <v>4889.01</v>
      </c>
    </row>
    <row r="12" spans="1:4" x14ac:dyDescent="0.25">
      <c r="A12" s="18" t="s">
        <v>82</v>
      </c>
      <c r="B12" s="27" t="s">
        <v>22</v>
      </c>
      <c r="C12" s="27">
        <v>21458.880000000001</v>
      </c>
      <c r="D12" s="27">
        <v>14102.26</v>
      </c>
    </row>
    <row r="13" spans="1:4" x14ac:dyDescent="0.25">
      <c r="A13" s="18" t="s">
        <v>95</v>
      </c>
      <c r="B13" s="27" t="s">
        <v>22</v>
      </c>
      <c r="C13" s="27">
        <v>1724.25</v>
      </c>
      <c r="D13" s="27" t="s">
        <v>22</v>
      </c>
    </row>
    <row r="14" spans="1:4" x14ac:dyDescent="0.25">
      <c r="A14" s="18" t="s">
        <v>96</v>
      </c>
      <c r="B14" s="27" t="s">
        <v>22</v>
      </c>
      <c r="C14" s="27">
        <v>1667.81</v>
      </c>
      <c r="D14" s="27">
        <v>1619.32</v>
      </c>
    </row>
    <row r="15" spans="1:4" x14ac:dyDescent="0.25">
      <c r="A15" s="18" t="s">
        <v>97</v>
      </c>
      <c r="B15" s="27" t="s">
        <v>22</v>
      </c>
      <c r="C15" s="27">
        <v>9392.77</v>
      </c>
      <c r="D15" s="27">
        <v>2861.5</v>
      </c>
    </row>
    <row r="16" spans="1:4" x14ac:dyDescent="0.25">
      <c r="A16" s="18" t="s">
        <v>8</v>
      </c>
      <c r="B16" s="27">
        <f>Акт!E7</f>
        <v>4650.2</v>
      </c>
      <c r="C16" s="27" t="s">
        <v>22</v>
      </c>
      <c r="D16" s="27" t="s">
        <v>22</v>
      </c>
    </row>
    <row r="17" spans="1:5" x14ac:dyDescent="0.25">
      <c r="A17" s="18" t="s">
        <v>38</v>
      </c>
      <c r="B17" s="27">
        <f>Акт!E9</f>
        <v>19750.02</v>
      </c>
      <c r="C17" s="27" t="s">
        <v>22</v>
      </c>
      <c r="D17" s="27" t="s">
        <v>22</v>
      </c>
    </row>
    <row r="18" spans="1:5" x14ac:dyDescent="0.25">
      <c r="A18" s="18" t="s">
        <v>54</v>
      </c>
      <c r="B18" s="27">
        <f>Акт!E11</f>
        <v>71541.600000000006</v>
      </c>
      <c r="C18" s="27" t="s">
        <v>22</v>
      </c>
      <c r="D18" s="27" t="s">
        <v>22</v>
      </c>
    </row>
    <row r="19" spans="1:5" x14ac:dyDescent="0.25">
      <c r="A19" s="18" t="s">
        <v>131</v>
      </c>
      <c r="B19" s="27">
        <f>Акт!E13</f>
        <v>1118.52</v>
      </c>
      <c r="C19" s="27" t="s">
        <v>22</v>
      </c>
      <c r="D19" s="27" t="s">
        <v>22</v>
      </c>
    </row>
    <row r="20" spans="1:5" ht="25.5" x14ac:dyDescent="0.25">
      <c r="A20" s="18" t="s">
        <v>98</v>
      </c>
      <c r="B20" s="27">
        <f>SUM(Акт!E15:E18)</f>
        <v>13570.5</v>
      </c>
      <c r="C20" s="27" t="s">
        <v>22</v>
      </c>
      <c r="D20" s="27" t="s">
        <v>22</v>
      </c>
    </row>
    <row r="21" spans="1:5" ht="25.5" x14ac:dyDescent="0.25">
      <c r="A21" s="18" t="s">
        <v>39</v>
      </c>
      <c r="B21" s="27">
        <f>Акт!E20</f>
        <v>8073.4</v>
      </c>
      <c r="C21" s="27" t="s">
        <v>22</v>
      </c>
      <c r="D21" s="27" t="s">
        <v>22</v>
      </c>
    </row>
    <row r="22" spans="1:5" x14ac:dyDescent="0.25">
      <c r="A22" s="18" t="s">
        <v>40</v>
      </c>
      <c r="B22" s="27">
        <f>SUM(Акт!E22:E43)</f>
        <v>28346.150000000005</v>
      </c>
      <c r="C22" s="27" t="s">
        <v>22</v>
      </c>
      <c r="D22" s="27" t="s">
        <v>22</v>
      </c>
    </row>
    <row r="23" spans="1:5" x14ac:dyDescent="0.25">
      <c r="A23" s="18" t="s">
        <v>41</v>
      </c>
      <c r="B23" s="27">
        <f>SUM(Акт!E45:E52)</f>
        <v>10940.63</v>
      </c>
      <c r="C23" s="27" t="s">
        <v>22</v>
      </c>
      <c r="D23" s="27" t="s">
        <v>22</v>
      </c>
    </row>
    <row r="24" spans="1:5" x14ac:dyDescent="0.25">
      <c r="A24" s="18" t="s">
        <v>82</v>
      </c>
      <c r="B24" s="27">
        <f>Акт!E54</f>
        <v>21600</v>
      </c>
      <c r="C24" s="27" t="s">
        <v>22</v>
      </c>
      <c r="D24" s="27" t="s">
        <v>22</v>
      </c>
    </row>
    <row r="25" spans="1:5" x14ac:dyDescent="0.25">
      <c r="A25" s="18" t="s">
        <v>42</v>
      </c>
      <c r="B25" s="27">
        <f>SUM(Акт!E56:E57)</f>
        <v>6216.97</v>
      </c>
      <c r="C25" s="27" t="s">
        <v>22</v>
      </c>
      <c r="D25" s="27" t="s">
        <v>22</v>
      </c>
    </row>
    <row r="26" spans="1:5" x14ac:dyDescent="0.25">
      <c r="A26" s="18" t="s">
        <v>43</v>
      </c>
      <c r="B26" s="27">
        <f>SUM(Акт!E59:E70)</f>
        <v>86309.38</v>
      </c>
      <c r="C26" s="27" t="s">
        <v>22</v>
      </c>
      <c r="D26" s="27" t="s">
        <v>22</v>
      </c>
    </row>
    <row r="27" spans="1:5" x14ac:dyDescent="0.25">
      <c r="A27" s="18" t="s">
        <v>44</v>
      </c>
      <c r="B27" s="27">
        <f>SUM(Акт!E72:E73)</f>
        <v>24750.240000000002</v>
      </c>
      <c r="C27" s="27" t="s">
        <v>22</v>
      </c>
      <c r="D27" s="27" t="s">
        <v>22</v>
      </c>
    </row>
    <row r="28" spans="1:5" x14ac:dyDescent="0.25">
      <c r="A28" s="18" t="s">
        <v>99</v>
      </c>
      <c r="B28" s="27">
        <f>Акт!E75</f>
        <v>62241.19</v>
      </c>
      <c r="C28" s="27" t="s">
        <v>22</v>
      </c>
      <c r="D28" s="27" t="s">
        <v>22</v>
      </c>
    </row>
    <row r="29" spans="1:5" x14ac:dyDescent="0.25">
      <c r="A29" s="18" t="s">
        <v>9</v>
      </c>
      <c r="B29" s="27">
        <f>Акт!E77</f>
        <v>111962.6</v>
      </c>
      <c r="C29" s="27" t="s">
        <v>22</v>
      </c>
      <c r="D29" s="27" t="s">
        <v>22</v>
      </c>
    </row>
    <row r="30" spans="1:5" x14ac:dyDescent="0.25">
      <c r="A30" s="18" t="s">
        <v>117</v>
      </c>
      <c r="B30" s="27">
        <f>Акт!E79</f>
        <v>9213.65</v>
      </c>
      <c r="C30" s="27" t="s">
        <v>22</v>
      </c>
      <c r="D30" s="27" t="s">
        <v>22</v>
      </c>
    </row>
    <row r="31" spans="1:5" x14ac:dyDescent="0.25">
      <c r="A31" s="18" t="s">
        <v>10</v>
      </c>
      <c r="B31" s="27">
        <f>Акт!E81</f>
        <v>48047.65</v>
      </c>
      <c r="C31" s="27" t="s">
        <v>22</v>
      </c>
      <c r="D31" s="27" t="s">
        <v>22</v>
      </c>
    </row>
    <row r="32" spans="1:5" x14ac:dyDescent="0.25">
      <c r="A32" s="28" t="s">
        <v>25</v>
      </c>
      <c r="B32" s="29">
        <f t="shared" ref="B32:C32" si="0">SUM(B7:B31)</f>
        <v>528332.70000000007</v>
      </c>
      <c r="C32" s="29">
        <f t="shared" si="0"/>
        <v>480476.52</v>
      </c>
      <c r="D32" s="29">
        <f>SUM(D7:D31)</f>
        <v>449402.93000000005</v>
      </c>
      <c r="E32" s="54">
        <f>D6+D32-B32</f>
        <v>-49560.47000000003</v>
      </c>
    </row>
    <row r="33" spans="1:4" s="10" customFormat="1" ht="24.75" customHeight="1" x14ac:dyDescent="0.25">
      <c r="A33" s="197" t="s">
        <v>146</v>
      </c>
      <c r="B33" s="198"/>
      <c r="C33" s="198"/>
      <c r="D33" s="199"/>
    </row>
    <row r="34" spans="1:4" s="10" customFormat="1" ht="24.75" customHeight="1" x14ac:dyDescent="0.25">
      <c r="A34" s="197" t="s">
        <v>147</v>
      </c>
      <c r="B34" s="198"/>
      <c r="C34" s="198"/>
      <c r="D34" s="199"/>
    </row>
    <row r="35" spans="1:4" s="10" customFormat="1" x14ac:dyDescent="0.25">
      <c r="A35" s="2"/>
      <c r="B35" s="2"/>
      <c r="C35" s="2"/>
      <c r="D35" s="2"/>
    </row>
    <row r="36" spans="1:4" x14ac:dyDescent="0.25">
      <c r="A36" s="9" t="s">
        <v>47</v>
      </c>
      <c r="B36" s="8"/>
      <c r="C36" s="8"/>
      <c r="D36" s="6"/>
    </row>
    <row r="37" spans="1:4" ht="22.5" customHeight="1" x14ac:dyDescent="0.25">
      <c r="A37" s="8" t="s">
        <v>48</v>
      </c>
      <c r="B37" s="8"/>
      <c r="C37" s="8"/>
      <c r="D37" s="6"/>
    </row>
    <row r="38" spans="1:4" ht="22.5" customHeight="1" x14ac:dyDescent="0.25">
      <c r="A38" s="9" t="s">
        <v>45</v>
      </c>
      <c r="B38" s="8"/>
      <c r="C38" s="8"/>
      <c r="D38" s="6"/>
    </row>
    <row r="39" spans="1:4" ht="22.5" customHeight="1" x14ac:dyDescent="0.25">
      <c r="A39" s="9" t="s">
        <v>46</v>
      </c>
      <c r="B39" s="8"/>
      <c r="C39" s="8"/>
      <c r="D39" s="6"/>
    </row>
    <row r="40" spans="1:4" ht="22.5" customHeight="1" x14ac:dyDescent="0.25">
      <c r="A40" s="1"/>
      <c r="B40" s="1"/>
      <c r="C40" s="1"/>
    </row>
  </sheetData>
  <mergeCells count="4">
    <mergeCell ref="A1:D1"/>
    <mergeCell ref="A33:D33"/>
    <mergeCell ref="A34:D34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L23" sqref="L23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5" customFormat="1" ht="35.25" customHeight="1" x14ac:dyDescent="0.3">
      <c r="A1" s="204" t="s">
        <v>174</v>
      </c>
      <c r="B1" s="204"/>
      <c r="C1" s="204"/>
      <c r="D1" s="204"/>
      <c r="E1" s="204"/>
      <c r="F1" s="204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148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5" t="s">
        <v>149</v>
      </c>
      <c r="B5" s="205"/>
      <c r="C5" s="205"/>
      <c r="D5" s="205"/>
      <c r="E5" s="205"/>
      <c r="F5" s="205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0" t="s">
        <v>150</v>
      </c>
      <c r="B6" s="110">
        <v>4</v>
      </c>
      <c r="C6" s="110" t="s">
        <v>151</v>
      </c>
      <c r="D6" s="111">
        <v>2980.9</v>
      </c>
      <c r="E6" s="110" t="s">
        <v>152</v>
      </c>
      <c r="F6" s="112">
        <v>1335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06"/>
      <c r="R6" s="207"/>
      <c r="S6" s="68"/>
    </row>
    <row r="7" spans="1:19" s="71" customFormat="1" ht="32.25" customHeight="1" x14ac:dyDescent="0.25">
      <c r="A7" s="110" t="s">
        <v>153</v>
      </c>
      <c r="B7" s="110">
        <v>3</v>
      </c>
      <c r="C7" s="110" t="s">
        <v>154</v>
      </c>
      <c r="D7" s="111">
        <v>0</v>
      </c>
      <c r="E7" s="110" t="s">
        <v>155</v>
      </c>
      <c r="F7" s="112">
        <v>890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06"/>
      <c r="R7" s="208"/>
      <c r="S7" s="70"/>
    </row>
    <row r="8" spans="1:19" s="71" customFormat="1" ht="33.75" customHeight="1" x14ac:dyDescent="0.25">
      <c r="A8" s="110" t="s">
        <v>156</v>
      </c>
      <c r="B8" s="110">
        <v>44</v>
      </c>
      <c r="C8" s="110" t="s">
        <v>157</v>
      </c>
      <c r="D8" s="112">
        <v>272.89999999999998</v>
      </c>
      <c r="E8" s="110" t="s">
        <v>158</v>
      </c>
      <c r="F8" s="112">
        <v>416.9</v>
      </c>
      <c r="G8" s="60"/>
      <c r="H8" s="62"/>
      <c r="I8" s="63"/>
      <c r="J8" s="64"/>
      <c r="K8" s="65"/>
      <c r="L8" s="66"/>
      <c r="M8" s="66"/>
      <c r="N8" s="66"/>
      <c r="O8" s="66"/>
      <c r="P8" s="67"/>
      <c r="Q8" s="206"/>
      <c r="R8" s="207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65"/>
      <c r="L9" s="66"/>
      <c r="M9" s="66"/>
      <c r="N9" s="66"/>
      <c r="O9" s="66"/>
      <c r="P9" s="60"/>
      <c r="Q9" s="65"/>
      <c r="R9" s="74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76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1" t="s">
        <v>159</v>
      </c>
      <c r="B11" s="202"/>
      <c r="C11" s="202"/>
      <c r="D11" s="202"/>
      <c r="E11" s="203"/>
      <c r="F11" s="78" t="s">
        <v>160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04" customFormat="1" ht="30" customHeight="1" x14ac:dyDescent="0.25">
      <c r="A12" s="216" t="s">
        <v>175</v>
      </c>
      <c r="B12" s="217"/>
      <c r="C12" s="217"/>
      <c r="D12" s="217"/>
      <c r="E12" s="218"/>
      <c r="F12" s="102">
        <v>-34917.51</v>
      </c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</row>
    <row r="13" spans="1:19" s="107" customFormat="1" ht="30" customHeight="1" x14ac:dyDescent="0.25">
      <c r="A13" s="210" t="s">
        <v>161</v>
      </c>
      <c r="B13" s="211"/>
      <c r="C13" s="211"/>
      <c r="D13" s="211"/>
      <c r="E13" s="212"/>
      <c r="F13" s="105">
        <f>-14642.94+F12</f>
        <v>-49560.450000000004</v>
      </c>
      <c r="G13" s="106"/>
    </row>
    <row r="14" spans="1:19" s="107" customFormat="1" ht="30" customHeight="1" x14ac:dyDescent="0.25">
      <c r="A14" s="210" t="s">
        <v>162</v>
      </c>
      <c r="B14" s="211"/>
      <c r="C14" s="211"/>
      <c r="D14" s="211"/>
      <c r="E14" s="212"/>
      <c r="F14" s="105">
        <v>98807.45</v>
      </c>
    </row>
    <row r="15" spans="1:19" s="107" customFormat="1" ht="30" customHeight="1" x14ac:dyDescent="0.25">
      <c r="A15" s="210" t="s">
        <v>163</v>
      </c>
      <c r="B15" s="211"/>
      <c r="C15" s="211"/>
      <c r="D15" s="211"/>
      <c r="E15" s="212"/>
      <c r="F15" s="108">
        <f>SUM(F16:F18)</f>
        <v>480283.57</v>
      </c>
    </row>
    <row r="16" spans="1:19" s="77" customFormat="1" ht="28.5" customHeight="1" x14ac:dyDescent="0.25">
      <c r="A16" s="213" t="s">
        <v>164</v>
      </c>
      <c r="B16" s="214"/>
      <c r="C16" s="214"/>
      <c r="D16" s="214"/>
      <c r="E16" s="215"/>
      <c r="F16" s="101">
        <f>462104.32+15929.25</f>
        <v>478033.57</v>
      </c>
    </row>
    <row r="17" spans="1:19" s="77" customFormat="1" ht="24.75" hidden="1" customHeight="1" x14ac:dyDescent="0.25">
      <c r="A17" s="213" t="s">
        <v>165</v>
      </c>
      <c r="B17" s="214"/>
      <c r="C17" s="214"/>
      <c r="D17" s="214"/>
      <c r="E17" s="215"/>
      <c r="F17" s="101"/>
    </row>
    <row r="18" spans="1:19" s="77" customFormat="1" ht="30" customHeight="1" x14ac:dyDescent="0.25">
      <c r="A18" s="213" t="s">
        <v>166</v>
      </c>
      <c r="B18" s="214"/>
      <c r="C18" s="214"/>
      <c r="D18" s="214"/>
      <c r="E18" s="215"/>
      <c r="F18" s="101">
        <v>2250</v>
      </c>
    </row>
    <row r="19" spans="1:19" s="107" customFormat="1" ht="30" customHeight="1" x14ac:dyDescent="0.25">
      <c r="A19" s="210" t="s">
        <v>167</v>
      </c>
      <c r="B19" s="211"/>
      <c r="C19" s="211"/>
      <c r="D19" s="211"/>
      <c r="E19" s="212"/>
      <c r="F19" s="108">
        <f>SUM(F20:F22)</f>
        <v>477718.49</v>
      </c>
    </row>
    <row r="20" spans="1:19" s="77" customFormat="1" ht="30" customHeight="1" x14ac:dyDescent="0.25">
      <c r="A20" s="213" t="s">
        <v>164</v>
      </c>
      <c r="B20" s="214"/>
      <c r="C20" s="214"/>
      <c r="D20" s="214"/>
      <c r="E20" s="215"/>
      <c r="F20" s="101">
        <v>475655.99</v>
      </c>
    </row>
    <row r="21" spans="1:19" s="77" customFormat="1" ht="30" hidden="1" customHeight="1" x14ac:dyDescent="0.25">
      <c r="A21" s="213" t="s">
        <v>165</v>
      </c>
      <c r="B21" s="214"/>
      <c r="C21" s="214"/>
      <c r="D21" s="214"/>
      <c r="E21" s="215"/>
      <c r="F21" s="101"/>
    </row>
    <row r="22" spans="1:19" s="80" customFormat="1" ht="30" customHeight="1" x14ac:dyDescent="0.2">
      <c r="A22" s="213" t="s">
        <v>166</v>
      </c>
      <c r="B22" s="214"/>
      <c r="C22" s="214"/>
      <c r="D22" s="214"/>
      <c r="E22" s="215"/>
      <c r="F22" s="101">
        <v>2062.5</v>
      </c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</row>
    <row r="23" spans="1:19" s="109" customFormat="1" ht="30" customHeight="1" x14ac:dyDescent="0.25">
      <c r="A23" s="210" t="s">
        <v>168</v>
      </c>
      <c r="B23" s="211"/>
      <c r="C23" s="211"/>
      <c r="D23" s="211"/>
      <c r="E23" s="212"/>
      <c r="F23" s="108">
        <f>F13+F19</f>
        <v>428158.04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210" t="s">
        <v>169</v>
      </c>
      <c r="B24" s="211"/>
      <c r="C24" s="211"/>
      <c r="D24" s="211"/>
      <c r="E24" s="212"/>
      <c r="F24" s="108">
        <f>'Акт (2)'!E94</f>
        <v>499903.18400000012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210" t="s">
        <v>170</v>
      </c>
      <c r="B25" s="211"/>
      <c r="C25" s="211"/>
      <c r="D25" s="211"/>
      <c r="E25" s="212"/>
      <c r="F25" s="108">
        <f>F23-F24</f>
        <v>-71745.144000000146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109" customFormat="1" ht="30" customHeight="1" x14ac:dyDescent="0.25">
      <c r="A26" s="210" t="s">
        <v>171</v>
      </c>
      <c r="B26" s="211"/>
      <c r="C26" s="211"/>
      <c r="D26" s="211"/>
      <c r="E26" s="212"/>
      <c r="F26" s="105">
        <f>F14+F15-F19</f>
        <v>101372.53000000003</v>
      </c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</row>
    <row r="27" spans="1:19" s="80" customFormat="1" ht="11.45" customHeight="1" x14ac:dyDescent="0.25">
      <c r="A27" s="81"/>
      <c r="B27" s="81"/>
      <c r="C27" s="81"/>
      <c r="D27" s="81"/>
      <c r="E27" s="81"/>
      <c r="F27" s="81"/>
    </row>
    <row r="28" spans="1:19" s="82" customFormat="1" ht="64.5" customHeight="1" x14ac:dyDescent="0.2">
      <c r="A28" s="209" t="s">
        <v>172</v>
      </c>
      <c r="B28" s="209"/>
      <c r="C28" s="209"/>
      <c r="D28" s="209"/>
    </row>
    <row r="29" spans="1:19" s="55" customFormat="1" ht="21.75" customHeight="1" x14ac:dyDescent="0.25">
      <c r="A29" s="219" t="s">
        <v>173</v>
      </c>
      <c r="B29" s="219"/>
      <c r="C29" s="219"/>
      <c r="D29" s="219"/>
    </row>
    <row r="30" spans="1:19" s="55" customFormat="1" ht="22.5" customHeight="1" x14ac:dyDescent="0.25">
      <c r="A30" s="209" t="s">
        <v>45</v>
      </c>
      <c r="B30" s="209"/>
      <c r="C30" s="209"/>
      <c r="D30" s="209"/>
    </row>
    <row r="31" spans="1:19" s="55" customFormat="1" ht="22.5" customHeight="1" x14ac:dyDescent="0.25">
      <c r="A31" s="209" t="s">
        <v>46</v>
      </c>
      <c r="B31" s="209"/>
      <c r="C31" s="209"/>
      <c r="D31" s="56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view="pageBreakPreview" topLeftCell="A88" zoomScaleNormal="100" zoomScaleSheetLayoutView="100" workbookViewId="0">
      <selection activeCell="A92" sqref="A92:XFD9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89" t="s">
        <v>231</v>
      </c>
      <c r="B1" s="189"/>
      <c r="C1" s="189"/>
      <c r="D1" s="189"/>
      <c r="E1" s="189"/>
      <c r="I1" s="3"/>
    </row>
    <row r="2" spans="1:9" ht="29.25" customHeight="1" x14ac:dyDescent="0.2">
      <c r="A2" s="188" t="s">
        <v>130</v>
      </c>
      <c r="B2" s="188"/>
      <c r="C2" s="188"/>
      <c r="D2" s="188"/>
      <c r="E2" s="188"/>
      <c r="I2" s="3"/>
    </row>
    <row r="3" spans="1:9" ht="14.25" x14ac:dyDescent="0.2">
      <c r="A3" s="19" t="s">
        <v>6</v>
      </c>
      <c r="B3" s="84"/>
      <c r="C3" s="84"/>
      <c r="D3" s="190" t="s">
        <v>232</v>
      </c>
      <c r="E3" s="19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6" customFormat="1" ht="14.25" x14ac:dyDescent="0.2">
      <c r="A6" s="94" t="s">
        <v>8</v>
      </c>
      <c r="B6" s="95"/>
      <c r="C6" s="95"/>
      <c r="D6" s="95"/>
      <c r="E6" s="95"/>
    </row>
    <row r="7" spans="1:9" s="87" customFormat="1" ht="15" x14ac:dyDescent="0.25">
      <c r="A7" s="88" t="s">
        <v>56</v>
      </c>
      <c r="B7" s="89" t="s">
        <v>23</v>
      </c>
      <c r="C7" s="89" t="s">
        <v>11</v>
      </c>
      <c r="D7" s="90">
        <f>E7</f>
        <v>4650.2</v>
      </c>
      <c r="E7" s="90">
        <v>4650.2</v>
      </c>
    </row>
    <row r="8" spans="1:9" s="96" customFormat="1" ht="14.25" x14ac:dyDescent="0.2">
      <c r="A8" s="94" t="s">
        <v>38</v>
      </c>
      <c r="B8" s="95"/>
      <c r="C8" s="95"/>
      <c r="D8" s="95"/>
      <c r="E8" s="95"/>
    </row>
    <row r="9" spans="1:9" s="87" customFormat="1" ht="15" x14ac:dyDescent="0.25">
      <c r="A9" s="88" t="s">
        <v>177</v>
      </c>
      <c r="B9" s="91">
        <v>3</v>
      </c>
      <c r="C9" s="89" t="s">
        <v>178</v>
      </c>
      <c r="D9" s="97">
        <f>E9/B9</f>
        <v>2187.0966666666668</v>
      </c>
      <c r="E9" s="90">
        <v>6561.29</v>
      </c>
    </row>
    <row r="10" spans="1:9" s="87" customFormat="1" ht="15" x14ac:dyDescent="0.25">
      <c r="A10" s="88" t="s">
        <v>176</v>
      </c>
      <c r="B10" s="89" t="s">
        <v>24</v>
      </c>
      <c r="C10" s="89" t="s">
        <v>178</v>
      </c>
      <c r="D10" s="97">
        <f>E10</f>
        <v>350</v>
      </c>
      <c r="E10" s="90">
        <v>350</v>
      </c>
    </row>
    <row r="11" spans="1:9" s="87" customFormat="1" ht="30" x14ac:dyDescent="0.25">
      <c r="A11" s="88" t="s">
        <v>179</v>
      </c>
      <c r="B11" s="92">
        <v>0.246</v>
      </c>
      <c r="C11" s="89" t="s">
        <v>19</v>
      </c>
      <c r="D11" s="97">
        <f t="shared" ref="D11:D72" si="0">E11/B11</f>
        <v>4730.7723577235774</v>
      </c>
      <c r="E11" s="90">
        <v>1163.77</v>
      </c>
    </row>
    <row r="12" spans="1:9" s="87" customFormat="1" ht="15" x14ac:dyDescent="0.25">
      <c r="A12" s="88" t="s">
        <v>180</v>
      </c>
      <c r="B12" s="91">
        <v>1</v>
      </c>
      <c r="C12" s="89" t="s">
        <v>13</v>
      </c>
      <c r="D12" s="97">
        <f t="shared" si="0"/>
        <v>1781.74</v>
      </c>
      <c r="E12" s="90">
        <v>1781.74</v>
      </c>
    </row>
    <row r="13" spans="1:9" s="87" customFormat="1" ht="30" x14ac:dyDescent="0.25">
      <c r="A13" s="88" t="s">
        <v>181</v>
      </c>
      <c r="B13" s="91">
        <v>2</v>
      </c>
      <c r="C13" s="89" t="s">
        <v>13</v>
      </c>
      <c r="D13" s="97">
        <f t="shared" si="0"/>
        <v>1722.18</v>
      </c>
      <c r="E13" s="90">
        <v>3444.36</v>
      </c>
    </row>
    <row r="14" spans="1:9" s="87" customFormat="1" ht="15" x14ac:dyDescent="0.25">
      <c r="A14" s="88" t="s">
        <v>182</v>
      </c>
      <c r="B14" s="91">
        <v>1</v>
      </c>
      <c r="C14" s="89" t="s">
        <v>13</v>
      </c>
      <c r="D14" s="97">
        <f t="shared" si="0"/>
        <v>793.58</v>
      </c>
      <c r="E14" s="90">
        <v>793.58</v>
      </c>
    </row>
    <row r="15" spans="1:9" s="96" customFormat="1" ht="28.5" x14ac:dyDescent="0.2">
      <c r="A15" s="94" t="s">
        <v>54</v>
      </c>
      <c r="B15" s="95"/>
      <c r="C15" s="95"/>
      <c r="D15" s="97"/>
      <c r="E15" s="95"/>
    </row>
    <row r="16" spans="1:9" s="87" customFormat="1" ht="30" x14ac:dyDescent="0.25">
      <c r="A16" s="88" t="s">
        <v>183</v>
      </c>
      <c r="B16" s="89" t="s">
        <v>23</v>
      </c>
      <c r="C16" s="89" t="s">
        <v>11</v>
      </c>
      <c r="D16" s="97">
        <f>E16</f>
        <v>71541.600000000006</v>
      </c>
      <c r="E16" s="90">
        <v>71541.600000000006</v>
      </c>
    </row>
    <row r="17" spans="1:5" s="96" customFormat="1" ht="28.5" x14ac:dyDescent="0.2">
      <c r="A17" s="94" t="s">
        <v>98</v>
      </c>
      <c r="B17" s="95"/>
      <c r="C17" s="95"/>
      <c r="D17" s="97"/>
      <c r="E17" s="95"/>
    </row>
    <row r="18" spans="1:5" s="87" customFormat="1" ht="30" x14ac:dyDescent="0.25">
      <c r="A18" s="88" t="s">
        <v>184</v>
      </c>
      <c r="B18" s="89" t="s">
        <v>24</v>
      </c>
      <c r="C18" s="89" t="s">
        <v>11</v>
      </c>
      <c r="D18" s="97">
        <f t="shared" ref="D18:D22" si="1">E18</f>
        <v>19298.47</v>
      </c>
      <c r="E18" s="90">
        <v>19298.47</v>
      </c>
    </row>
    <row r="19" spans="1:5" s="96" customFormat="1" ht="15" x14ac:dyDescent="0.2">
      <c r="A19" s="94" t="s">
        <v>185</v>
      </c>
      <c r="B19" s="95"/>
      <c r="C19" s="95"/>
      <c r="D19" s="97"/>
      <c r="E19" s="95"/>
    </row>
    <row r="20" spans="1:5" s="87" customFormat="1" ht="15" x14ac:dyDescent="0.25">
      <c r="A20" s="88" t="s">
        <v>186</v>
      </c>
      <c r="B20" s="89" t="s">
        <v>233</v>
      </c>
      <c r="C20" s="89" t="s">
        <v>106</v>
      </c>
      <c r="D20" s="97">
        <f t="shared" si="1"/>
        <v>12607.1</v>
      </c>
      <c r="E20" s="90">
        <v>12607.1</v>
      </c>
    </row>
    <row r="21" spans="1:5" s="96" customFormat="1" ht="28.5" x14ac:dyDescent="0.2">
      <c r="A21" s="94" t="s">
        <v>39</v>
      </c>
      <c r="B21" s="95"/>
      <c r="C21" s="95"/>
      <c r="D21" s="97"/>
      <c r="E21" s="95"/>
    </row>
    <row r="22" spans="1:5" s="87" customFormat="1" ht="30" x14ac:dyDescent="0.25">
      <c r="A22" s="88" t="s">
        <v>59</v>
      </c>
      <c r="B22" s="89" t="s">
        <v>234</v>
      </c>
      <c r="C22" s="89" t="s">
        <v>11</v>
      </c>
      <c r="D22" s="97">
        <f t="shared" si="1"/>
        <v>8718.5300000000007</v>
      </c>
      <c r="E22" s="90">
        <f>1390.27+7328.26</f>
        <v>8718.5300000000007</v>
      </c>
    </row>
    <row r="23" spans="1:5" s="96" customFormat="1" ht="15" x14ac:dyDescent="0.2">
      <c r="A23" s="94" t="s">
        <v>40</v>
      </c>
      <c r="B23" s="95"/>
      <c r="C23" s="95"/>
      <c r="D23" s="97"/>
      <c r="E23" s="95"/>
    </row>
    <row r="24" spans="1:5" s="87" customFormat="1" ht="15" x14ac:dyDescent="0.25">
      <c r="A24" s="88" t="s">
        <v>83</v>
      </c>
      <c r="B24" s="91">
        <v>2</v>
      </c>
      <c r="C24" s="89" t="s">
        <v>84</v>
      </c>
      <c r="D24" s="97">
        <f t="shared" si="0"/>
        <v>83.844999999999999</v>
      </c>
      <c r="E24" s="90">
        <v>167.69</v>
      </c>
    </row>
    <row r="25" spans="1:5" s="87" customFormat="1" ht="15" x14ac:dyDescent="0.25">
      <c r="A25" s="88" t="s">
        <v>60</v>
      </c>
      <c r="B25" s="91">
        <v>1</v>
      </c>
      <c r="C25" s="89" t="s">
        <v>14</v>
      </c>
      <c r="D25" s="97">
        <f t="shared" si="0"/>
        <v>839.52</v>
      </c>
      <c r="E25" s="90">
        <v>839.52</v>
      </c>
    </row>
    <row r="26" spans="1:5" s="87" customFormat="1" ht="15" x14ac:dyDescent="0.25">
      <c r="A26" s="88" t="s">
        <v>107</v>
      </c>
      <c r="B26" s="90">
        <v>0.09</v>
      </c>
      <c r="C26" s="89" t="s">
        <v>15</v>
      </c>
      <c r="D26" s="97">
        <f t="shared" si="0"/>
        <v>6088.8888888888887</v>
      </c>
      <c r="E26" s="90">
        <v>548</v>
      </c>
    </row>
    <row r="27" spans="1:5" s="87" customFormat="1" ht="30" x14ac:dyDescent="0.25">
      <c r="A27" s="88" t="s">
        <v>187</v>
      </c>
      <c r="B27" s="91">
        <v>3</v>
      </c>
      <c r="C27" s="89" t="s">
        <v>14</v>
      </c>
      <c r="D27" s="97">
        <f t="shared" si="0"/>
        <v>253.45000000000002</v>
      </c>
      <c r="E27" s="90">
        <v>760.35</v>
      </c>
    </row>
    <row r="28" spans="1:5" s="87" customFormat="1" ht="30" x14ac:dyDescent="0.25">
      <c r="A28" s="88" t="s">
        <v>119</v>
      </c>
      <c r="B28" s="90">
        <v>2.4300000000000002</v>
      </c>
      <c r="C28" s="89" t="s">
        <v>16</v>
      </c>
      <c r="D28" s="97">
        <f t="shared" si="0"/>
        <v>1699.2510288065844</v>
      </c>
      <c r="E28" s="90">
        <v>4129.18</v>
      </c>
    </row>
    <row r="29" spans="1:5" s="87" customFormat="1" ht="30" x14ac:dyDescent="0.25">
      <c r="A29" s="88" t="s">
        <v>188</v>
      </c>
      <c r="B29" s="91">
        <v>1</v>
      </c>
      <c r="C29" s="89" t="s">
        <v>189</v>
      </c>
      <c r="D29" s="97">
        <f t="shared" si="0"/>
        <v>539.85</v>
      </c>
      <c r="E29" s="90">
        <v>539.85</v>
      </c>
    </row>
    <row r="30" spans="1:5" s="87" customFormat="1" ht="45" x14ac:dyDescent="0.25">
      <c r="A30" s="88" t="s">
        <v>61</v>
      </c>
      <c r="B30" s="90">
        <v>0.27</v>
      </c>
      <c r="C30" s="89" t="s">
        <v>16</v>
      </c>
      <c r="D30" s="97">
        <f t="shared" si="0"/>
        <v>1687.2962962962961</v>
      </c>
      <c r="E30" s="90">
        <v>455.57</v>
      </c>
    </row>
    <row r="31" spans="1:5" s="87" customFormat="1" ht="15" x14ac:dyDescent="0.25">
      <c r="A31" s="88" t="s">
        <v>62</v>
      </c>
      <c r="B31" s="90">
        <v>0.09</v>
      </c>
      <c r="C31" s="89" t="s">
        <v>17</v>
      </c>
      <c r="D31" s="97">
        <f t="shared" si="0"/>
        <v>25506.666666666668</v>
      </c>
      <c r="E31" s="90">
        <v>2295.6</v>
      </c>
    </row>
    <row r="32" spans="1:5" s="87" customFormat="1" ht="30" x14ac:dyDescent="0.25">
      <c r="A32" s="88" t="s">
        <v>63</v>
      </c>
      <c r="B32" s="92">
        <v>4.3550000000000004</v>
      </c>
      <c r="C32" s="89" t="s">
        <v>16</v>
      </c>
      <c r="D32" s="97">
        <f t="shared" si="0"/>
        <v>1678.7761194029849</v>
      </c>
      <c r="E32" s="90">
        <v>7311.07</v>
      </c>
    </row>
    <row r="33" spans="1:5" s="87" customFormat="1" ht="15" x14ac:dyDescent="0.25">
      <c r="A33" s="88" t="s">
        <v>190</v>
      </c>
      <c r="B33" s="90">
        <v>0.01</v>
      </c>
      <c r="C33" s="89" t="s">
        <v>17</v>
      </c>
      <c r="D33" s="97">
        <f t="shared" si="0"/>
        <v>25184</v>
      </c>
      <c r="E33" s="90">
        <v>251.84</v>
      </c>
    </row>
    <row r="34" spans="1:5" s="87" customFormat="1" ht="30" x14ac:dyDescent="0.25">
      <c r="A34" s="88" t="s">
        <v>65</v>
      </c>
      <c r="B34" s="91">
        <v>1</v>
      </c>
      <c r="C34" s="89" t="s">
        <v>14</v>
      </c>
      <c r="D34" s="97">
        <f t="shared" si="0"/>
        <v>503.4</v>
      </c>
      <c r="E34" s="90">
        <v>503.4</v>
      </c>
    </row>
    <row r="35" spans="1:5" s="87" customFormat="1" ht="15" x14ac:dyDescent="0.25">
      <c r="A35" s="88" t="s">
        <v>66</v>
      </c>
      <c r="B35" s="90">
        <v>0.33</v>
      </c>
      <c r="C35" s="89" t="s">
        <v>15</v>
      </c>
      <c r="D35" s="97">
        <f t="shared" si="0"/>
        <v>14947.39393939394</v>
      </c>
      <c r="E35" s="90">
        <v>4932.6400000000003</v>
      </c>
    </row>
    <row r="36" spans="1:5" s="87" customFormat="1" ht="30" x14ac:dyDescent="0.25">
      <c r="A36" s="88" t="s">
        <v>67</v>
      </c>
      <c r="B36" s="91">
        <v>5</v>
      </c>
      <c r="C36" s="89" t="s">
        <v>20</v>
      </c>
      <c r="D36" s="97">
        <f t="shared" si="0"/>
        <v>217.32199999999997</v>
      </c>
      <c r="E36" s="90">
        <v>1086.6099999999999</v>
      </c>
    </row>
    <row r="37" spans="1:5" s="87" customFormat="1" ht="15" x14ac:dyDescent="0.25">
      <c r="A37" s="88" t="s">
        <v>85</v>
      </c>
      <c r="B37" s="91">
        <v>2</v>
      </c>
      <c r="C37" s="89" t="s">
        <v>84</v>
      </c>
      <c r="D37" s="97">
        <f t="shared" si="0"/>
        <v>67.209999999999994</v>
      </c>
      <c r="E37" s="90">
        <v>134.41999999999999</v>
      </c>
    </row>
    <row r="38" spans="1:5" s="87" customFormat="1" ht="15" x14ac:dyDescent="0.25">
      <c r="A38" s="88" t="s">
        <v>108</v>
      </c>
      <c r="B38" s="91">
        <v>1</v>
      </c>
      <c r="C38" s="89" t="s">
        <v>13</v>
      </c>
      <c r="D38" s="97">
        <f t="shared" si="0"/>
        <v>5327.8</v>
      </c>
      <c r="E38" s="90">
        <v>5327.8</v>
      </c>
    </row>
    <row r="39" spans="1:5" s="87" customFormat="1" ht="15" x14ac:dyDescent="0.25">
      <c r="A39" s="88" t="s">
        <v>191</v>
      </c>
      <c r="B39" s="91">
        <v>14152</v>
      </c>
      <c r="C39" s="89" t="s">
        <v>192</v>
      </c>
      <c r="D39" s="97">
        <f t="shared" si="0"/>
        <v>1.1732023742227247</v>
      </c>
      <c r="E39" s="90">
        <v>16603.16</v>
      </c>
    </row>
    <row r="40" spans="1:5" s="87" customFormat="1" ht="15" x14ac:dyDescent="0.25">
      <c r="A40" s="88" t="s">
        <v>193</v>
      </c>
      <c r="B40" s="91">
        <v>1</v>
      </c>
      <c r="C40" s="89" t="s">
        <v>13</v>
      </c>
      <c r="D40" s="97">
        <f t="shared" si="0"/>
        <v>1254.21</v>
      </c>
      <c r="E40" s="90">
        <v>1254.21</v>
      </c>
    </row>
    <row r="41" spans="1:5" s="87" customFormat="1" ht="30" x14ac:dyDescent="0.25">
      <c r="A41" s="88" t="s">
        <v>194</v>
      </c>
      <c r="B41" s="91">
        <v>1</v>
      </c>
      <c r="C41" s="89" t="s">
        <v>127</v>
      </c>
      <c r="D41" s="97">
        <f t="shared" si="0"/>
        <v>100.54</v>
      </c>
      <c r="E41" s="90">
        <v>100.54</v>
      </c>
    </row>
    <row r="42" spans="1:5" s="87" customFormat="1" ht="15" x14ac:dyDescent="0.25">
      <c r="A42" s="88" t="s">
        <v>69</v>
      </c>
      <c r="B42" s="91">
        <v>31</v>
      </c>
      <c r="C42" s="89" t="s">
        <v>21</v>
      </c>
      <c r="D42" s="97">
        <f t="shared" si="0"/>
        <v>254.59096774193549</v>
      </c>
      <c r="E42" s="90">
        <v>7892.32</v>
      </c>
    </row>
    <row r="43" spans="1:5" s="87" customFormat="1" ht="45" x14ac:dyDescent="0.25">
      <c r="A43" s="88" t="s">
        <v>121</v>
      </c>
      <c r="B43" s="91">
        <v>2</v>
      </c>
      <c r="C43" s="89" t="s">
        <v>122</v>
      </c>
      <c r="D43" s="97">
        <f t="shared" si="0"/>
        <v>65.89</v>
      </c>
      <c r="E43" s="90">
        <v>131.78</v>
      </c>
    </row>
    <row r="44" spans="1:5" s="87" customFormat="1" ht="30" x14ac:dyDescent="0.25">
      <c r="A44" s="88" t="s">
        <v>195</v>
      </c>
      <c r="B44" s="91">
        <v>1</v>
      </c>
      <c r="C44" s="89" t="s">
        <v>122</v>
      </c>
      <c r="D44" s="97">
        <f t="shared" si="0"/>
        <v>118.18</v>
      </c>
      <c r="E44" s="90">
        <v>118.18</v>
      </c>
    </row>
    <row r="45" spans="1:5" s="96" customFormat="1" ht="15" x14ac:dyDescent="0.2">
      <c r="A45" s="94" t="s">
        <v>41</v>
      </c>
      <c r="B45" s="95"/>
      <c r="C45" s="95"/>
      <c r="D45" s="97"/>
      <c r="E45" s="95"/>
    </row>
    <row r="46" spans="1:5" s="87" customFormat="1" ht="15" x14ac:dyDescent="0.25">
      <c r="A46" s="88" t="s">
        <v>196</v>
      </c>
      <c r="B46" s="90">
        <v>0.01</v>
      </c>
      <c r="C46" s="89" t="s">
        <v>17</v>
      </c>
      <c r="D46" s="97">
        <f t="shared" si="0"/>
        <v>27049</v>
      </c>
      <c r="E46" s="90">
        <v>270.49</v>
      </c>
    </row>
    <row r="47" spans="1:5" s="87" customFormat="1" ht="30" x14ac:dyDescent="0.25">
      <c r="A47" s="88" t="s">
        <v>197</v>
      </c>
      <c r="B47" s="92">
        <v>3.048</v>
      </c>
      <c r="C47" s="89" t="s">
        <v>16</v>
      </c>
      <c r="D47" s="97">
        <f t="shared" si="0"/>
        <v>1638.530183727034</v>
      </c>
      <c r="E47" s="90">
        <v>4994.24</v>
      </c>
    </row>
    <row r="48" spans="1:5" s="87" customFormat="1" ht="15" x14ac:dyDescent="0.25">
      <c r="A48" s="88" t="s">
        <v>198</v>
      </c>
      <c r="B48" s="92">
        <v>0.14399999999999999</v>
      </c>
      <c r="C48" s="89" t="s">
        <v>199</v>
      </c>
      <c r="D48" s="97">
        <f t="shared" si="0"/>
        <v>574.8611111111112</v>
      </c>
      <c r="E48" s="90">
        <v>82.78</v>
      </c>
    </row>
    <row r="49" spans="1:5" s="87" customFormat="1" ht="30" x14ac:dyDescent="0.25">
      <c r="A49" s="88" t="s">
        <v>200</v>
      </c>
      <c r="B49" s="91">
        <v>102</v>
      </c>
      <c r="C49" s="89" t="s">
        <v>87</v>
      </c>
      <c r="D49" s="97">
        <f t="shared" si="0"/>
        <v>64.82892156862745</v>
      </c>
      <c r="E49" s="90">
        <v>6612.55</v>
      </c>
    </row>
    <row r="50" spans="1:5" s="87" customFormat="1" ht="15" x14ac:dyDescent="0.25">
      <c r="A50" s="88" t="s">
        <v>134</v>
      </c>
      <c r="B50" s="91">
        <v>4</v>
      </c>
      <c r="C50" s="89" t="s">
        <v>106</v>
      </c>
      <c r="D50" s="97">
        <f t="shared" si="0"/>
        <v>206.4</v>
      </c>
      <c r="E50" s="90">
        <v>825.6</v>
      </c>
    </row>
    <row r="51" spans="1:5" s="87" customFormat="1" ht="15" x14ac:dyDescent="0.25">
      <c r="A51" s="88" t="s">
        <v>111</v>
      </c>
      <c r="B51" s="91">
        <v>225</v>
      </c>
      <c r="C51" s="89" t="s">
        <v>71</v>
      </c>
      <c r="D51" s="97">
        <f t="shared" si="0"/>
        <v>50.604088888888889</v>
      </c>
      <c r="E51" s="90">
        <v>11385.92</v>
      </c>
    </row>
    <row r="52" spans="1:5" s="87" customFormat="1" ht="30" x14ac:dyDescent="0.25">
      <c r="A52" s="88" t="s">
        <v>201</v>
      </c>
      <c r="B52" s="89" t="s">
        <v>22</v>
      </c>
      <c r="C52" s="89" t="s">
        <v>12</v>
      </c>
      <c r="D52" s="97">
        <f>E52</f>
        <v>4079.48</v>
      </c>
      <c r="E52" s="90">
        <v>4079.48</v>
      </c>
    </row>
    <row r="53" spans="1:5" s="87" customFormat="1" ht="30" x14ac:dyDescent="0.25">
      <c r="A53" s="88" t="s">
        <v>202</v>
      </c>
      <c r="B53" s="93">
        <v>0.4</v>
      </c>
      <c r="C53" s="89" t="s">
        <v>16</v>
      </c>
      <c r="D53" s="97">
        <f t="shared" si="0"/>
        <v>1832.175</v>
      </c>
      <c r="E53" s="90">
        <v>732.87</v>
      </c>
    </row>
    <row r="54" spans="1:5" s="87" customFormat="1" ht="15" x14ac:dyDescent="0.25">
      <c r="A54" s="88" t="s">
        <v>203</v>
      </c>
      <c r="B54" s="90">
        <v>0.01</v>
      </c>
      <c r="C54" s="89" t="s">
        <v>55</v>
      </c>
      <c r="D54" s="97">
        <f t="shared" si="0"/>
        <v>29072.000000000004</v>
      </c>
      <c r="E54" s="90">
        <v>290.72000000000003</v>
      </c>
    </row>
    <row r="55" spans="1:5" s="87" customFormat="1" ht="30" x14ac:dyDescent="0.25">
      <c r="A55" s="88" t="s">
        <v>204</v>
      </c>
      <c r="B55" s="90">
        <v>0.02</v>
      </c>
      <c r="C55" s="89" t="s">
        <v>18</v>
      </c>
      <c r="D55" s="97">
        <f t="shared" si="0"/>
        <v>37375</v>
      </c>
      <c r="E55" s="90">
        <v>747.5</v>
      </c>
    </row>
    <row r="56" spans="1:5" s="96" customFormat="1" ht="15" x14ac:dyDescent="0.2">
      <c r="A56" s="94" t="s">
        <v>82</v>
      </c>
      <c r="B56" s="95"/>
      <c r="C56" s="95"/>
      <c r="D56" s="97"/>
      <c r="E56" s="95"/>
    </row>
    <row r="57" spans="1:5" s="87" customFormat="1" ht="15" x14ac:dyDescent="0.25">
      <c r="A57" s="88" t="s">
        <v>88</v>
      </c>
      <c r="B57" s="89" t="s">
        <v>233</v>
      </c>
      <c r="C57" s="89" t="s">
        <v>11</v>
      </c>
      <c r="D57" s="97">
        <f>E57</f>
        <v>21600</v>
      </c>
      <c r="E57" s="90">
        <v>21600</v>
      </c>
    </row>
    <row r="58" spans="1:5" s="96" customFormat="1" ht="28.5" x14ac:dyDescent="0.2">
      <c r="A58" s="94" t="s">
        <v>205</v>
      </c>
      <c r="B58" s="95"/>
      <c r="C58" s="95"/>
      <c r="D58" s="97"/>
      <c r="E58" s="95"/>
    </row>
    <row r="59" spans="1:5" s="87" customFormat="1" ht="15" x14ac:dyDescent="0.25">
      <c r="A59" s="88" t="s">
        <v>206</v>
      </c>
      <c r="B59" s="89" t="s">
        <v>24</v>
      </c>
      <c r="C59" s="89" t="s">
        <v>11</v>
      </c>
      <c r="D59" s="97">
        <f>E59</f>
        <v>800</v>
      </c>
      <c r="E59" s="90">
        <v>800</v>
      </c>
    </row>
    <row r="60" spans="1:5" s="96" customFormat="1" ht="15" x14ac:dyDescent="0.2">
      <c r="A60" s="94" t="s">
        <v>42</v>
      </c>
      <c r="B60" s="95"/>
      <c r="C60" s="95"/>
      <c r="D60" s="97"/>
      <c r="E60" s="95"/>
    </row>
    <row r="61" spans="1:5" s="87" customFormat="1" ht="30" x14ac:dyDescent="0.25">
      <c r="A61" s="88" t="s">
        <v>207</v>
      </c>
      <c r="B61" s="92">
        <v>8.9999999999999993E-3</v>
      </c>
      <c r="C61" s="89" t="s">
        <v>113</v>
      </c>
      <c r="D61" s="97">
        <f t="shared" si="0"/>
        <v>21202.222222222223</v>
      </c>
      <c r="E61" s="90">
        <v>190.82</v>
      </c>
    </row>
    <row r="62" spans="1:5" s="87" customFormat="1" ht="15" x14ac:dyDescent="0.25">
      <c r="A62" s="88" t="s">
        <v>208</v>
      </c>
      <c r="B62" s="90">
        <v>0.01</v>
      </c>
      <c r="C62" s="89" t="s">
        <v>209</v>
      </c>
      <c r="D62" s="97">
        <f t="shared" si="0"/>
        <v>25297</v>
      </c>
      <c r="E62" s="90">
        <v>252.97</v>
      </c>
    </row>
    <row r="63" spans="1:5" s="87" customFormat="1" ht="30" x14ac:dyDescent="0.25">
      <c r="A63" s="88" t="s">
        <v>210</v>
      </c>
      <c r="B63" s="92">
        <v>2.4E-2</v>
      </c>
      <c r="C63" s="89" t="s">
        <v>15</v>
      </c>
      <c r="D63" s="97">
        <f t="shared" si="0"/>
        <v>66652.916666666672</v>
      </c>
      <c r="E63" s="90">
        <v>1599.67</v>
      </c>
    </row>
    <row r="64" spans="1:5" s="87" customFormat="1" ht="30" x14ac:dyDescent="0.25">
      <c r="A64" s="88" t="s">
        <v>211</v>
      </c>
      <c r="B64" s="90">
        <v>0.01</v>
      </c>
      <c r="C64" s="89" t="s">
        <v>15</v>
      </c>
      <c r="D64" s="97">
        <f t="shared" si="0"/>
        <v>109182.99999999999</v>
      </c>
      <c r="E64" s="90">
        <v>1091.83</v>
      </c>
    </row>
    <row r="65" spans="1:5" s="87" customFormat="1" ht="30" x14ac:dyDescent="0.25">
      <c r="A65" s="88" t="s">
        <v>212</v>
      </c>
      <c r="B65" s="92">
        <v>2.4E-2</v>
      </c>
      <c r="C65" s="89" t="s">
        <v>15</v>
      </c>
      <c r="D65" s="97">
        <f t="shared" si="0"/>
        <v>36867.916666666664</v>
      </c>
      <c r="E65" s="90">
        <v>884.83</v>
      </c>
    </row>
    <row r="66" spans="1:5" s="87" customFormat="1" ht="30" x14ac:dyDescent="0.25">
      <c r="A66" s="88" t="s">
        <v>213</v>
      </c>
      <c r="B66" s="90">
        <v>0.01</v>
      </c>
      <c r="C66" s="89" t="s">
        <v>15</v>
      </c>
      <c r="D66" s="97">
        <f t="shared" si="0"/>
        <v>28866.000000000004</v>
      </c>
      <c r="E66" s="90">
        <v>288.66000000000003</v>
      </c>
    </row>
    <row r="67" spans="1:5" s="87" customFormat="1" ht="30" x14ac:dyDescent="0.25">
      <c r="A67" s="88" t="s">
        <v>214</v>
      </c>
      <c r="B67" s="90">
        <v>0.03</v>
      </c>
      <c r="C67" s="89" t="s">
        <v>18</v>
      </c>
      <c r="D67" s="97">
        <f t="shared" si="0"/>
        <v>57322.666666666672</v>
      </c>
      <c r="E67" s="90">
        <v>1719.68</v>
      </c>
    </row>
    <row r="68" spans="1:5" s="87" customFormat="1" ht="30" x14ac:dyDescent="0.25">
      <c r="A68" s="88" t="s">
        <v>215</v>
      </c>
      <c r="B68" s="90">
        <v>0.01</v>
      </c>
      <c r="C68" s="89" t="s">
        <v>18</v>
      </c>
      <c r="D68" s="97">
        <f t="shared" si="0"/>
        <v>53623</v>
      </c>
      <c r="E68" s="90">
        <v>536.23</v>
      </c>
    </row>
    <row r="69" spans="1:5" s="87" customFormat="1" ht="15" x14ac:dyDescent="0.25">
      <c r="A69" s="88" t="s">
        <v>216</v>
      </c>
      <c r="B69" s="91">
        <v>2</v>
      </c>
      <c r="C69" s="89" t="s">
        <v>13</v>
      </c>
      <c r="D69" s="97">
        <f t="shared" si="0"/>
        <v>725.07500000000005</v>
      </c>
      <c r="E69" s="90">
        <v>1450.15</v>
      </c>
    </row>
    <row r="70" spans="1:5" s="87" customFormat="1" ht="15" x14ac:dyDescent="0.25">
      <c r="A70" s="88" t="s">
        <v>217</v>
      </c>
      <c r="B70" s="91">
        <v>2</v>
      </c>
      <c r="C70" s="89" t="s">
        <v>218</v>
      </c>
      <c r="D70" s="97">
        <f t="shared" si="0"/>
        <v>197.875</v>
      </c>
      <c r="E70" s="90">
        <v>395.75</v>
      </c>
    </row>
    <row r="71" spans="1:5" s="96" customFormat="1" ht="28.5" x14ac:dyDescent="0.2">
      <c r="A71" s="94" t="s">
        <v>43</v>
      </c>
      <c r="B71" s="95"/>
      <c r="C71" s="95"/>
      <c r="D71" s="97"/>
      <c r="E71" s="95"/>
    </row>
    <row r="72" spans="1:5" s="87" customFormat="1" ht="15" x14ac:dyDescent="0.25">
      <c r="A72" s="88" t="s">
        <v>219</v>
      </c>
      <c r="B72" s="91">
        <v>4</v>
      </c>
      <c r="C72" s="89" t="s">
        <v>13</v>
      </c>
      <c r="D72" s="97">
        <f t="shared" si="0"/>
        <v>280.89999999999998</v>
      </c>
      <c r="E72" s="90">
        <v>1123.5999999999999</v>
      </c>
    </row>
    <row r="73" spans="1:5" s="87" customFormat="1" ht="30" x14ac:dyDescent="0.25">
      <c r="A73" s="88" t="s">
        <v>220</v>
      </c>
      <c r="B73" s="92">
        <v>2.1999999999999999E-2</v>
      </c>
      <c r="C73" s="89" t="s">
        <v>15</v>
      </c>
      <c r="D73" s="97">
        <f t="shared" ref="D73:D82" si="2">E73/B73</f>
        <v>37325.909090909088</v>
      </c>
      <c r="E73" s="90">
        <v>821.17</v>
      </c>
    </row>
    <row r="74" spans="1:5" s="87" customFormat="1" ht="45" x14ac:dyDescent="0.25">
      <c r="A74" s="88" t="s">
        <v>221</v>
      </c>
      <c r="B74" s="92">
        <v>5.1999999999999998E-2</v>
      </c>
      <c r="C74" s="89" t="s">
        <v>19</v>
      </c>
      <c r="D74" s="97">
        <f t="shared" si="2"/>
        <v>18961.346153846156</v>
      </c>
      <c r="E74" s="90">
        <v>985.99</v>
      </c>
    </row>
    <row r="75" spans="1:5" s="87" customFormat="1" ht="15" x14ac:dyDescent="0.25">
      <c r="A75" s="88" t="s">
        <v>222</v>
      </c>
      <c r="B75" s="91">
        <v>1</v>
      </c>
      <c r="C75" s="89" t="s">
        <v>13</v>
      </c>
      <c r="D75" s="97">
        <f t="shared" si="2"/>
        <v>917.75</v>
      </c>
      <c r="E75" s="90">
        <v>917.75</v>
      </c>
    </row>
    <row r="76" spans="1:5" s="87" customFormat="1" ht="30" x14ac:dyDescent="0.25">
      <c r="A76" s="88" t="s">
        <v>223</v>
      </c>
      <c r="B76" s="90">
        <v>0.01</v>
      </c>
      <c r="C76" s="89" t="s">
        <v>18</v>
      </c>
      <c r="D76" s="97">
        <f t="shared" si="2"/>
        <v>17078</v>
      </c>
      <c r="E76" s="90">
        <v>170.78</v>
      </c>
    </row>
    <row r="77" spans="1:5" s="87" customFormat="1" ht="30" x14ac:dyDescent="0.25">
      <c r="A77" s="88" t="s">
        <v>72</v>
      </c>
      <c r="B77" s="90">
        <v>0.12</v>
      </c>
      <c r="C77" s="89" t="s">
        <v>18</v>
      </c>
      <c r="D77" s="97">
        <f t="shared" si="2"/>
        <v>5251.916666666667</v>
      </c>
      <c r="E77" s="90">
        <v>630.23</v>
      </c>
    </row>
    <row r="78" spans="1:5" s="87" customFormat="1" ht="15" x14ac:dyDescent="0.25">
      <c r="A78" s="88" t="s">
        <v>224</v>
      </c>
      <c r="B78" s="93">
        <v>4.8</v>
      </c>
      <c r="C78" s="89" t="s">
        <v>225</v>
      </c>
      <c r="D78" s="97">
        <f t="shared" si="2"/>
        <v>2474.9395833333333</v>
      </c>
      <c r="E78" s="90">
        <v>11879.71</v>
      </c>
    </row>
    <row r="79" spans="1:5" s="87" customFormat="1" ht="30" x14ac:dyDescent="0.25">
      <c r="A79" s="88" t="s">
        <v>73</v>
      </c>
      <c r="B79" s="90">
        <v>0.02</v>
      </c>
      <c r="C79" s="89" t="s">
        <v>18</v>
      </c>
      <c r="D79" s="97">
        <f t="shared" si="2"/>
        <v>54207.000000000007</v>
      </c>
      <c r="E79" s="90">
        <v>1084.1400000000001</v>
      </c>
    </row>
    <row r="80" spans="1:5" s="87" customFormat="1" ht="30" x14ac:dyDescent="0.25">
      <c r="A80" s="88" t="s">
        <v>90</v>
      </c>
      <c r="B80" s="92">
        <v>4.3999999999999997E-2</v>
      </c>
      <c r="C80" s="89" t="s">
        <v>15</v>
      </c>
      <c r="D80" s="97">
        <f t="shared" si="2"/>
        <v>49247.5</v>
      </c>
      <c r="E80" s="90">
        <v>2166.89</v>
      </c>
    </row>
    <row r="81" spans="1:5" s="87" customFormat="1" ht="30" x14ac:dyDescent="0.25">
      <c r="A81" s="88" t="s">
        <v>226</v>
      </c>
      <c r="B81" s="91">
        <v>1</v>
      </c>
      <c r="C81" s="89" t="s">
        <v>227</v>
      </c>
      <c r="D81" s="97">
        <f t="shared" si="2"/>
        <v>5232.28</v>
      </c>
      <c r="E81" s="90">
        <v>5232.28</v>
      </c>
    </row>
    <row r="82" spans="1:5" s="87" customFormat="1" ht="15" x14ac:dyDescent="0.25">
      <c r="A82" s="88" t="s">
        <v>228</v>
      </c>
      <c r="B82" s="92">
        <v>5.1999999999999998E-2</v>
      </c>
      <c r="C82" s="89" t="s">
        <v>19</v>
      </c>
      <c r="D82" s="97">
        <f t="shared" si="2"/>
        <v>8462.6923076923085</v>
      </c>
      <c r="E82" s="90">
        <v>440.06</v>
      </c>
    </row>
    <row r="83" spans="1:5" s="96" customFormat="1" ht="14.25" x14ac:dyDescent="0.2">
      <c r="A83" s="94" t="s">
        <v>44</v>
      </c>
      <c r="B83" s="95"/>
      <c r="C83" s="95"/>
      <c r="D83" s="95"/>
      <c r="E83" s="95"/>
    </row>
    <row r="84" spans="1:5" s="87" customFormat="1" ht="15" x14ac:dyDescent="0.25">
      <c r="A84" s="88" t="s">
        <v>75</v>
      </c>
      <c r="B84" s="89" t="s">
        <v>24</v>
      </c>
      <c r="C84" s="89" t="s">
        <v>11</v>
      </c>
      <c r="D84" s="90">
        <f>E84</f>
        <v>3225</v>
      </c>
      <c r="E84" s="90">
        <v>3225</v>
      </c>
    </row>
    <row r="85" spans="1:5" s="96" customFormat="1" ht="15" x14ac:dyDescent="0.2">
      <c r="A85" s="94" t="s">
        <v>99</v>
      </c>
      <c r="B85" s="95"/>
      <c r="C85" s="95"/>
      <c r="D85" s="90"/>
      <c r="E85" s="95"/>
    </row>
    <row r="86" spans="1:5" s="87" customFormat="1" ht="15" x14ac:dyDescent="0.25">
      <c r="A86" s="88" t="s">
        <v>115</v>
      </c>
      <c r="B86" s="89" t="s">
        <v>235</v>
      </c>
      <c r="C86" s="89" t="s">
        <v>12</v>
      </c>
      <c r="D86" s="90">
        <f t="shared" ref="D86:D91" si="3">E86</f>
        <v>62241.19</v>
      </c>
      <c r="E86" s="90">
        <v>62241.19</v>
      </c>
    </row>
    <row r="87" spans="1:5" s="96" customFormat="1" ht="15" x14ac:dyDescent="0.2">
      <c r="A87" s="94" t="s">
        <v>9</v>
      </c>
      <c r="B87" s="95"/>
      <c r="C87" s="95"/>
      <c r="D87" s="90"/>
      <c r="E87" s="95"/>
    </row>
    <row r="88" spans="1:5" s="87" customFormat="1" ht="15" x14ac:dyDescent="0.25">
      <c r="A88" s="88" t="s">
        <v>76</v>
      </c>
      <c r="B88" s="89" t="s">
        <v>235</v>
      </c>
      <c r="C88" s="89" t="s">
        <v>12</v>
      </c>
      <c r="D88" s="90">
        <f t="shared" si="3"/>
        <v>111962.6</v>
      </c>
      <c r="E88" s="90">
        <v>111962.6</v>
      </c>
    </row>
    <row r="89" spans="1:5" s="87" customFormat="1" ht="30" x14ac:dyDescent="0.25">
      <c r="A89" s="88" t="s">
        <v>229</v>
      </c>
      <c r="B89" s="89" t="s">
        <v>24</v>
      </c>
      <c r="C89" s="89" t="s">
        <v>11</v>
      </c>
      <c r="D89" s="90">
        <f t="shared" si="3"/>
        <v>2671.56</v>
      </c>
      <c r="E89" s="90">
        <v>2671.56</v>
      </c>
    </row>
    <row r="90" spans="1:5" s="96" customFormat="1" ht="15" x14ac:dyDescent="0.2">
      <c r="A90" s="94" t="s">
        <v>117</v>
      </c>
      <c r="B90" s="95"/>
      <c r="C90" s="95"/>
      <c r="D90" s="90"/>
      <c r="E90" s="95"/>
    </row>
    <row r="91" spans="1:5" s="87" customFormat="1" ht="15" x14ac:dyDescent="0.25">
      <c r="A91" s="88" t="s">
        <v>230</v>
      </c>
      <c r="B91" s="89" t="s">
        <v>24</v>
      </c>
      <c r="C91" s="89" t="s">
        <v>12</v>
      </c>
      <c r="D91" s="90">
        <f t="shared" si="3"/>
        <v>1777.38</v>
      </c>
      <c r="E91" s="90">
        <v>1777.38</v>
      </c>
    </row>
    <row r="92" spans="1:5" ht="14.25" x14ac:dyDescent="0.2">
      <c r="A92" s="33" t="s">
        <v>10</v>
      </c>
      <c r="B92" s="34"/>
      <c r="C92" s="34"/>
      <c r="D92" s="35"/>
      <c r="E92" s="36"/>
    </row>
    <row r="93" spans="1:5" ht="15" x14ac:dyDescent="0.2">
      <c r="A93" s="37" t="s">
        <v>77</v>
      </c>
      <c r="B93" s="38" t="s">
        <v>23</v>
      </c>
      <c r="C93" s="38" t="s">
        <v>11</v>
      </c>
      <c r="D93" s="39">
        <f>E93</f>
        <v>45445.744000000013</v>
      </c>
      <c r="E93" s="40">
        <f>SUM(E7:E91)*10%</f>
        <v>45445.744000000013</v>
      </c>
    </row>
    <row r="94" spans="1:5" ht="14.25" x14ac:dyDescent="0.2">
      <c r="A94" s="22" t="s">
        <v>25</v>
      </c>
      <c r="B94" s="23"/>
      <c r="C94" s="22"/>
      <c r="D94" s="23"/>
      <c r="E94" s="24">
        <f>SUM(E7:E93)</f>
        <v>499903.18400000012</v>
      </c>
    </row>
    <row r="96" spans="1:5" ht="15" customHeight="1" x14ac:dyDescent="0.2">
      <c r="A96" s="220" t="s">
        <v>238</v>
      </c>
      <c r="B96" s="220"/>
      <c r="C96" s="220"/>
      <c r="D96" s="220"/>
      <c r="E96" s="220"/>
    </row>
    <row r="97" spans="1:5" ht="15" customHeight="1" x14ac:dyDescent="0.2">
      <c r="A97" s="220"/>
      <c r="B97" s="220"/>
      <c r="C97" s="220"/>
      <c r="D97" s="220"/>
      <c r="E97" s="220"/>
    </row>
    <row r="98" spans="1:5" ht="15" customHeight="1" x14ac:dyDescent="0.2">
      <c r="A98" s="195" t="s">
        <v>32</v>
      </c>
      <c r="B98" s="195"/>
      <c r="C98" s="195"/>
      <c r="D98" s="195"/>
      <c r="E98" s="195"/>
    </row>
    <row r="99" spans="1:5" ht="15" customHeight="1" x14ac:dyDescent="0.2">
      <c r="A99" s="195" t="s">
        <v>33</v>
      </c>
      <c r="B99" s="195"/>
      <c r="C99" s="195"/>
      <c r="D99" s="195"/>
      <c r="E99" s="195"/>
    </row>
    <row r="100" spans="1:5" ht="15" customHeight="1" x14ac:dyDescent="0.2">
      <c r="A100" s="221" t="s">
        <v>236</v>
      </c>
      <c r="B100" s="221"/>
      <c r="C100" s="221"/>
      <c r="D100" s="221"/>
      <c r="E100" s="221"/>
    </row>
    <row r="101" spans="1:5" ht="15" customHeight="1" x14ac:dyDescent="0.2">
      <c r="A101" s="221"/>
      <c r="B101" s="221"/>
      <c r="C101" s="221"/>
      <c r="D101" s="221"/>
      <c r="E101" s="221"/>
    </row>
    <row r="102" spans="1:5" ht="15" customHeight="1" x14ac:dyDescent="0.2">
      <c r="A102" s="193"/>
      <c r="B102" s="193"/>
      <c r="C102" s="193"/>
      <c r="D102" s="193"/>
      <c r="E102" s="193"/>
    </row>
    <row r="103" spans="1:5" ht="15" x14ac:dyDescent="0.2">
      <c r="A103" s="86"/>
      <c r="B103" s="98"/>
      <c r="C103" s="98"/>
      <c r="D103" s="99"/>
      <c r="E103" s="98"/>
    </row>
    <row r="104" spans="1:5" ht="15" customHeight="1" x14ac:dyDescent="0.2">
      <c r="A104" s="5" t="s">
        <v>26</v>
      </c>
      <c r="B104" s="85"/>
      <c r="C104" s="85"/>
      <c r="D104" s="100"/>
      <c r="E104" s="85"/>
    </row>
    <row r="105" spans="1:5" ht="15" x14ac:dyDescent="0.2">
      <c r="A105" s="5"/>
      <c r="B105" s="85"/>
      <c r="C105" s="85" t="s">
        <v>22</v>
      </c>
      <c r="D105" s="100" t="s">
        <v>22</v>
      </c>
      <c r="E105" s="85"/>
    </row>
    <row r="106" spans="1:5" ht="15" customHeight="1" x14ac:dyDescent="0.2">
      <c r="A106" s="194" t="s">
        <v>237</v>
      </c>
      <c r="B106" s="194"/>
      <c r="C106" s="192" t="s">
        <v>30</v>
      </c>
      <c r="D106" s="192"/>
      <c r="E106" s="85"/>
    </row>
    <row r="107" spans="1:5" ht="15" customHeight="1" x14ac:dyDescent="0.2">
      <c r="A107" s="192" t="s">
        <v>52</v>
      </c>
      <c r="B107" s="192"/>
      <c r="C107" s="192" t="s">
        <v>27</v>
      </c>
      <c r="D107" s="192"/>
      <c r="E107" s="85"/>
    </row>
    <row r="108" spans="1:5" ht="15" customHeight="1" x14ac:dyDescent="0.2">
      <c r="A108" s="5"/>
      <c r="B108" s="85"/>
      <c r="C108" s="85"/>
      <c r="D108" s="100"/>
      <c r="E108" s="85"/>
    </row>
    <row r="109" spans="1:5" ht="15" customHeight="1" x14ac:dyDescent="0.2">
      <c r="A109" s="194" t="s">
        <v>29</v>
      </c>
      <c r="B109" s="194"/>
      <c r="C109" s="192" t="s">
        <v>30</v>
      </c>
      <c r="D109" s="192"/>
      <c r="E109" s="85"/>
    </row>
    <row r="110" spans="1:5" ht="15" x14ac:dyDescent="0.2">
      <c r="A110" s="12" t="s">
        <v>28</v>
      </c>
      <c r="B110" s="85"/>
      <c r="C110" s="192" t="s">
        <v>27</v>
      </c>
      <c r="D110" s="192"/>
      <c r="E110" s="85"/>
    </row>
  </sheetData>
  <mergeCells count="15">
    <mergeCell ref="A1:E1"/>
    <mergeCell ref="A2:E2"/>
    <mergeCell ref="D3:E3"/>
    <mergeCell ref="A98:E98"/>
    <mergeCell ref="C110:D110"/>
    <mergeCell ref="C109:D109"/>
    <mergeCell ref="A96:E97"/>
    <mergeCell ref="A100:E101"/>
    <mergeCell ref="A102:E102"/>
    <mergeCell ref="A107:B107"/>
    <mergeCell ref="C107:D107"/>
    <mergeCell ref="A109:B109"/>
    <mergeCell ref="A99:E99"/>
    <mergeCell ref="A106:B106"/>
    <mergeCell ref="C106:D10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5" customFormat="1" ht="35.25" customHeight="1" x14ac:dyDescent="0.3">
      <c r="A1" s="204" t="s">
        <v>308</v>
      </c>
      <c r="B1" s="204"/>
      <c r="C1" s="204"/>
      <c r="D1" s="204"/>
      <c r="E1" s="204"/>
      <c r="F1" s="204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309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5" t="s">
        <v>149</v>
      </c>
      <c r="B5" s="205"/>
      <c r="C5" s="205"/>
      <c r="D5" s="205"/>
      <c r="E5" s="205"/>
      <c r="F5" s="205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0" t="s">
        <v>150</v>
      </c>
      <c r="B6" s="110">
        <v>4</v>
      </c>
      <c r="C6" s="110" t="s">
        <v>151</v>
      </c>
      <c r="D6" s="133">
        <v>2980.9</v>
      </c>
      <c r="E6" s="110" t="s">
        <v>152</v>
      </c>
      <c r="F6" s="112">
        <v>1335</v>
      </c>
      <c r="G6" s="60"/>
      <c r="H6" s="62"/>
      <c r="I6" s="63"/>
      <c r="J6" s="64"/>
      <c r="K6" s="113"/>
      <c r="L6" s="66"/>
      <c r="M6" s="66"/>
      <c r="N6" s="66"/>
      <c r="O6" s="66"/>
      <c r="P6" s="67"/>
      <c r="Q6" s="206"/>
      <c r="R6" s="207"/>
      <c r="S6" s="68"/>
    </row>
    <row r="7" spans="1:19" s="71" customFormat="1" ht="32.25" customHeight="1" x14ac:dyDescent="0.25">
      <c r="A7" s="110" t="s">
        <v>153</v>
      </c>
      <c r="B7" s="110">
        <v>3</v>
      </c>
      <c r="C7" s="110" t="s">
        <v>154</v>
      </c>
      <c r="D7" s="133">
        <v>0</v>
      </c>
      <c r="E7" s="110" t="s">
        <v>155</v>
      </c>
      <c r="F7" s="112">
        <v>890</v>
      </c>
      <c r="G7" s="60"/>
      <c r="H7" s="62"/>
      <c r="I7" s="63"/>
      <c r="J7" s="64"/>
      <c r="K7" s="113"/>
      <c r="L7" s="66"/>
      <c r="M7" s="66"/>
      <c r="N7" s="66"/>
      <c r="O7" s="66"/>
      <c r="P7" s="67"/>
      <c r="Q7" s="206"/>
      <c r="R7" s="208"/>
      <c r="S7" s="70"/>
    </row>
    <row r="8" spans="1:19" s="71" customFormat="1" ht="48.75" customHeight="1" x14ac:dyDescent="0.25">
      <c r="A8" s="110" t="s">
        <v>156</v>
      </c>
      <c r="B8" s="110">
        <v>44</v>
      </c>
      <c r="C8" s="110" t="s">
        <v>157</v>
      </c>
      <c r="D8" s="112">
        <v>272.89999999999998</v>
      </c>
      <c r="E8" s="110" t="s">
        <v>158</v>
      </c>
      <c r="F8" s="112">
        <v>416.9</v>
      </c>
      <c r="G8" s="60"/>
      <c r="H8" s="62"/>
      <c r="I8" s="63"/>
      <c r="J8" s="64"/>
      <c r="K8" s="113"/>
      <c r="L8" s="66"/>
      <c r="M8" s="66"/>
      <c r="N8" s="66"/>
      <c r="O8" s="66"/>
      <c r="P8" s="67"/>
      <c r="Q8" s="206"/>
      <c r="R8" s="207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13"/>
      <c r="L9" s="66"/>
      <c r="M9" s="66"/>
      <c r="N9" s="66"/>
      <c r="O9" s="66"/>
      <c r="P9" s="60"/>
      <c r="Q9" s="113"/>
      <c r="R9" s="114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1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1" t="s">
        <v>159</v>
      </c>
      <c r="B11" s="202"/>
      <c r="C11" s="202"/>
      <c r="D11" s="202"/>
      <c r="E11" s="203"/>
      <c r="F11" s="78" t="s">
        <v>160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07" customFormat="1" ht="30" customHeight="1" x14ac:dyDescent="0.25">
      <c r="A12" s="210" t="s">
        <v>161</v>
      </c>
      <c r="B12" s="211"/>
      <c r="C12" s="211"/>
      <c r="D12" s="211"/>
      <c r="E12" s="212"/>
      <c r="F12" s="105">
        <v>-71745.144000000146</v>
      </c>
      <c r="G12" s="106"/>
    </row>
    <row r="13" spans="1:19" s="107" customFormat="1" ht="30" customHeight="1" x14ac:dyDescent="0.25">
      <c r="A13" s="210" t="s">
        <v>162</v>
      </c>
      <c r="B13" s="211"/>
      <c r="C13" s="211"/>
      <c r="D13" s="211"/>
      <c r="E13" s="212"/>
      <c r="F13" s="105">
        <v>101372.53000000003</v>
      </c>
    </row>
    <row r="14" spans="1:19" s="107" customFormat="1" ht="30" customHeight="1" x14ac:dyDescent="0.25">
      <c r="A14" s="210" t="s">
        <v>163</v>
      </c>
      <c r="B14" s="211"/>
      <c r="C14" s="211"/>
      <c r="D14" s="211"/>
      <c r="E14" s="212"/>
      <c r="F14" s="108">
        <f>SUM(F15:F17)</f>
        <v>516729.81</v>
      </c>
    </row>
    <row r="15" spans="1:19" s="77" customFormat="1" ht="28.5" customHeight="1" x14ac:dyDescent="0.25">
      <c r="A15" s="213" t="s">
        <v>164</v>
      </c>
      <c r="B15" s="214"/>
      <c r="C15" s="214"/>
      <c r="D15" s="214"/>
      <c r="E15" s="215"/>
      <c r="F15" s="101">
        <f>705.62+471022.19+42527</f>
        <v>514254.81</v>
      </c>
    </row>
    <row r="16" spans="1:19" s="77" customFormat="1" ht="24.75" hidden="1" customHeight="1" x14ac:dyDescent="0.25">
      <c r="A16" s="213" t="s">
        <v>165</v>
      </c>
      <c r="B16" s="214"/>
      <c r="C16" s="214"/>
      <c r="D16" s="214"/>
      <c r="E16" s="215"/>
      <c r="F16" s="101"/>
    </row>
    <row r="17" spans="1:19" s="77" customFormat="1" ht="30" customHeight="1" x14ac:dyDescent="0.25">
      <c r="A17" s="213" t="s">
        <v>166</v>
      </c>
      <c r="B17" s="214"/>
      <c r="C17" s="214"/>
      <c r="D17" s="214"/>
      <c r="E17" s="215"/>
      <c r="F17" s="101">
        <v>2475</v>
      </c>
    </row>
    <row r="18" spans="1:19" s="107" customFormat="1" ht="30" customHeight="1" x14ac:dyDescent="0.25">
      <c r="A18" s="210" t="s">
        <v>167</v>
      </c>
      <c r="B18" s="211"/>
      <c r="C18" s="211"/>
      <c r="D18" s="211"/>
      <c r="E18" s="212"/>
      <c r="F18" s="108">
        <f>SUM(F19:F21)</f>
        <v>528966.35</v>
      </c>
    </row>
    <row r="19" spans="1:19" s="77" customFormat="1" ht="30" customHeight="1" x14ac:dyDescent="0.25">
      <c r="A19" s="213" t="s">
        <v>164</v>
      </c>
      <c r="B19" s="214"/>
      <c r="C19" s="214"/>
      <c r="D19" s="214"/>
      <c r="E19" s="215"/>
      <c r="F19" s="101">
        <f>525854.48+705.62</f>
        <v>526560.1</v>
      </c>
    </row>
    <row r="20" spans="1:19" s="77" customFormat="1" ht="30" hidden="1" customHeight="1" x14ac:dyDescent="0.25">
      <c r="A20" s="213" t="s">
        <v>165</v>
      </c>
      <c r="B20" s="214"/>
      <c r="C20" s="214"/>
      <c r="D20" s="214"/>
      <c r="E20" s="215"/>
      <c r="F20" s="101"/>
    </row>
    <row r="21" spans="1:19" s="80" customFormat="1" ht="30" customHeight="1" x14ac:dyDescent="0.2">
      <c r="A21" s="213" t="s">
        <v>166</v>
      </c>
      <c r="B21" s="214"/>
      <c r="C21" s="214"/>
      <c r="D21" s="214"/>
      <c r="E21" s="215"/>
      <c r="F21" s="101">
        <v>2406.25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09" customFormat="1" ht="30" customHeight="1" x14ac:dyDescent="0.25">
      <c r="A22" s="210" t="s">
        <v>168</v>
      </c>
      <c r="B22" s="211"/>
      <c r="C22" s="211"/>
      <c r="D22" s="211"/>
      <c r="E22" s="212"/>
      <c r="F22" s="108">
        <f>F12+F18</f>
        <v>457221.20599999983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210" t="s">
        <v>169</v>
      </c>
      <c r="B23" s="211"/>
      <c r="C23" s="211"/>
      <c r="D23" s="211"/>
      <c r="E23" s="212"/>
      <c r="F23" s="108">
        <f>Лист3!E100</f>
        <v>422419.89900000015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210" t="s">
        <v>170</v>
      </c>
      <c r="B24" s="211"/>
      <c r="C24" s="211"/>
      <c r="D24" s="211"/>
      <c r="E24" s="212"/>
      <c r="F24" s="108">
        <f>F22-F23</f>
        <v>34801.306999999681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210" t="s">
        <v>171</v>
      </c>
      <c r="B25" s="211"/>
      <c r="C25" s="211"/>
      <c r="D25" s="211"/>
      <c r="E25" s="212"/>
      <c r="F25" s="105">
        <f>F13+F14-F18</f>
        <v>89135.990000000107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64.5" customHeight="1" x14ac:dyDescent="0.2">
      <c r="A27" s="209" t="s">
        <v>172</v>
      </c>
      <c r="B27" s="209"/>
      <c r="C27" s="209"/>
      <c r="D27" s="209"/>
    </row>
    <row r="28" spans="1:19" s="55" customFormat="1" ht="21.75" customHeight="1" x14ac:dyDescent="0.25">
      <c r="A28" s="219" t="s">
        <v>173</v>
      </c>
      <c r="B28" s="219"/>
      <c r="C28" s="219"/>
      <c r="D28" s="219"/>
    </row>
    <row r="29" spans="1:19" s="55" customFormat="1" ht="22.5" customHeight="1" x14ac:dyDescent="0.25">
      <c r="A29" s="209" t="s">
        <v>45</v>
      </c>
      <c r="B29" s="209"/>
      <c r="C29" s="209"/>
      <c r="D29" s="209"/>
    </row>
    <row r="30" spans="1:19" s="55" customFormat="1" ht="22.5" customHeight="1" x14ac:dyDescent="0.25">
      <c r="A30" s="209" t="s">
        <v>46</v>
      </c>
      <c r="B30" s="209"/>
      <c r="C30" s="209"/>
      <c r="D30" s="56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view="pageBreakPreview" topLeftCell="A76" zoomScale="60" zoomScaleNormal="100" workbookViewId="0">
      <selection activeCell="A97" sqref="A97:XFD99"/>
    </sheetView>
  </sheetViews>
  <sheetFormatPr defaultRowHeight="15" x14ac:dyDescent="0.25"/>
  <cols>
    <col min="1" max="1" width="51.42578125" style="87" customWidth="1"/>
    <col min="2" max="2" width="13.85546875" style="125" customWidth="1"/>
    <col min="3" max="3" width="14.140625" style="126" customWidth="1"/>
    <col min="4" max="4" width="17.5703125" style="125" customWidth="1"/>
    <col min="5" max="5" width="14.7109375" style="125" customWidth="1"/>
    <col min="6" max="255" width="9.140625" style="87"/>
    <col min="256" max="256" width="8.7109375" style="87" customWidth="1"/>
    <col min="257" max="257" width="31.5703125" style="87" customWidth="1"/>
    <col min="258" max="258" width="13.85546875" style="87" customWidth="1"/>
    <col min="259" max="259" width="19.140625" style="87" customWidth="1"/>
    <col min="260" max="260" width="17.5703125" style="87" customWidth="1"/>
    <col min="261" max="261" width="14.7109375" style="87" customWidth="1"/>
    <col min="262" max="511" width="9.140625" style="87"/>
    <col min="512" max="512" width="8.7109375" style="87" customWidth="1"/>
    <col min="513" max="513" width="31.5703125" style="87" customWidth="1"/>
    <col min="514" max="514" width="13.85546875" style="87" customWidth="1"/>
    <col min="515" max="515" width="19.140625" style="87" customWidth="1"/>
    <col min="516" max="516" width="17.5703125" style="87" customWidth="1"/>
    <col min="517" max="517" width="14.7109375" style="87" customWidth="1"/>
    <col min="518" max="767" width="9.140625" style="87"/>
    <col min="768" max="768" width="8.7109375" style="87" customWidth="1"/>
    <col min="769" max="769" width="31.5703125" style="87" customWidth="1"/>
    <col min="770" max="770" width="13.85546875" style="87" customWidth="1"/>
    <col min="771" max="771" width="19.140625" style="87" customWidth="1"/>
    <col min="772" max="772" width="17.5703125" style="87" customWidth="1"/>
    <col min="773" max="773" width="14.7109375" style="87" customWidth="1"/>
    <col min="774" max="1023" width="9.140625" style="87"/>
    <col min="1024" max="1024" width="8.7109375" style="87" customWidth="1"/>
    <col min="1025" max="1025" width="31.5703125" style="87" customWidth="1"/>
    <col min="1026" max="1026" width="13.85546875" style="87" customWidth="1"/>
    <col min="1027" max="1027" width="19.140625" style="87" customWidth="1"/>
    <col min="1028" max="1028" width="17.5703125" style="87" customWidth="1"/>
    <col min="1029" max="1029" width="14.7109375" style="87" customWidth="1"/>
    <col min="1030" max="1279" width="9.140625" style="87"/>
    <col min="1280" max="1280" width="8.7109375" style="87" customWidth="1"/>
    <col min="1281" max="1281" width="31.5703125" style="87" customWidth="1"/>
    <col min="1282" max="1282" width="13.85546875" style="87" customWidth="1"/>
    <col min="1283" max="1283" width="19.140625" style="87" customWidth="1"/>
    <col min="1284" max="1284" width="17.5703125" style="87" customWidth="1"/>
    <col min="1285" max="1285" width="14.7109375" style="87" customWidth="1"/>
    <col min="1286" max="1535" width="9.140625" style="87"/>
    <col min="1536" max="1536" width="8.7109375" style="87" customWidth="1"/>
    <col min="1537" max="1537" width="31.5703125" style="87" customWidth="1"/>
    <col min="1538" max="1538" width="13.85546875" style="87" customWidth="1"/>
    <col min="1539" max="1539" width="19.140625" style="87" customWidth="1"/>
    <col min="1540" max="1540" width="17.5703125" style="87" customWidth="1"/>
    <col min="1541" max="1541" width="14.7109375" style="87" customWidth="1"/>
    <col min="1542" max="1791" width="9.140625" style="87"/>
    <col min="1792" max="1792" width="8.7109375" style="87" customWidth="1"/>
    <col min="1793" max="1793" width="31.5703125" style="87" customWidth="1"/>
    <col min="1794" max="1794" width="13.85546875" style="87" customWidth="1"/>
    <col min="1795" max="1795" width="19.140625" style="87" customWidth="1"/>
    <col min="1796" max="1796" width="17.5703125" style="87" customWidth="1"/>
    <col min="1797" max="1797" width="14.7109375" style="87" customWidth="1"/>
    <col min="1798" max="2047" width="9.140625" style="87"/>
    <col min="2048" max="2048" width="8.7109375" style="87" customWidth="1"/>
    <col min="2049" max="2049" width="31.5703125" style="87" customWidth="1"/>
    <col min="2050" max="2050" width="13.85546875" style="87" customWidth="1"/>
    <col min="2051" max="2051" width="19.140625" style="87" customWidth="1"/>
    <col min="2052" max="2052" width="17.5703125" style="87" customWidth="1"/>
    <col min="2053" max="2053" width="14.7109375" style="87" customWidth="1"/>
    <col min="2054" max="2303" width="9.140625" style="87"/>
    <col min="2304" max="2304" width="8.7109375" style="87" customWidth="1"/>
    <col min="2305" max="2305" width="31.5703125" style="87" customWidth="1"/>
    <col min="2306" max="2306" width="13.85546875" style="87" customWidth="1"/>
    <col min="2307" max="2307" width="19.140625" style="87" customWidth="1"/>
    <col min="2308" max="2308" width="17.5703125" style="87" customWidth="1"/>
    <col min="2309" max="2309" width="14.7109375" style="87" customWidth="1"/>
    <col min="2310" max="2559" width="9.140625" style="87"/>
    <col min="2560" max="2560" width="8.7109375" style="87" customWidth="1"/>
    <col min="2561" max="2561" width="31.5703125" style="87" customWidth="1"/>
    <col min="2562" max="2562" width="13.85546875" style="87" customWidth="1"/>
    <col min="2563" max="2563" width="19.140625" style="87" customWidth="1"/>
    <col min="2564" max="2564" width="17.5703125" style="87" customWidth="1"/>
    <col min="2565" max="2565" width="14.7109375" style="87" customWidth="1"/>
    <col min="2566" max="2815" width="9.140625" style="87"/>
    <col min="2816" max="2816" width="8.7109375" style="87" customWidth="1"/>
    <col min="2817" max="2817" width="31.5703125" style="87" customWidth="1"/>
    <col min="2818" max="2818" width="13.85546875" style="87" customWidth="1"/>
    <col min="2819" max="2819" width="19.140625" style="87" customWidth="1"/>
    <col min="2820" max="2820" width="17.5703125" style="87" customWidth="1"/>
    <col min="2821" max="2821" width="14.7109375" style="87" customWidth="1"/>
    <col min="2822" max="3071" width="9.140625" style="87"/>
    <col min="3072" max="3072" width="8.7109375" style="87" customWidth="1"/>
    <col min="3073" max="3073" width="31.5703125" style="87" customWidth="1"/>
    <col min="3074" max="3074" width="13.85546875" style="87" customWidth="1"/>
    <col min="3075" max="3075" width="19.140625" style="87" customWidth="1"/>
    <col min="3076" max="3076" width="17.5703125" style="87" customWidth="1"/>
    <col min="3077" max="3077" width="14.7109375" style="87" customWidth="1"/>
    <col min="3078" max="3327" width="9.140625" style="87"/>
    <col min="3328" max="3328" width="8.7109375" style="87" customWidth="1"/>
    <col min="3329" max="3329" width="31.5703125" style="87" customWidth="1"/>
    <col min="3330" max="3330" width="13.85546875" style="87" customWidth="1"/>
    <col min="3331" max="3331" width="19.140625" style="87" customWidth="1"/>
    <col min="3332" max="3332" width="17.5703125" style="87" customWidth="1"/>
    <col min="3333" max="3333" width="14.7109375" style="87" customWidth="1"/>
    <col min="3334" max="3583" width="9.140625" style="87"/>
    <col min="3584" max="3584" width="8.7109375" style="87" customWidth="1"/>
    <col min="3585" max="3585" width="31.5703125" style="87" customWidth="1"/>
    <col min="3586" max="3586" width="13.85546875" style="87" customWidth="1"/>
    <col min="3587" max="3587" width="19.140625" style="87" customWidth="1"/>
    <col min="3588" max="3588" width="17.5703125" style="87" customWidth="1"/>
    <col min="3589" max="3589" width="14.7109375" style="87" customWidth="1"/>
    <col min="3590" max="3839" width="9.140625" style="87"/>
    <col min="3840" max="3840" width="8.7109375" style="87" customWidth="1"/>
    <col min="3841" max="3841" width="31.5703125" style="87" customWidth="1"/>
    <col min="3842" max="3842" width="13.85546875" style="87" customWidth="1"/>
    <col min="3843" max="3843" width="19.140625" style="87" customWidth="1"/>
    <col min="3844" max="3844" width="17.5703125" style="87" customWidth="1"/>
    <col min="3845" max="3845" width="14.7109375" style="87" customWidth="1"/>
    <col min="3846" max="4095" width="9.140625" style="87"/>
    <col min="4096" max="4096" width="8.7109375" style="87" customWidth="1"/>
    <col min="4097" max="4097" width="31.5703125" style="87" customWidth="1"/>
    <col min="4098" max="4098" width="13.85546875" style="87" customWidth="1"/>
    <col min="4099" max="4099" width="19.140625" style="87" customWidth="1"/>
    <col min="4100" max="4100" width="17.5703125" style="87" customWidth="1"/>
    <col min="4101" max="4101" width="14.7109375" style="87" customWidth="1"/>
    <col min="4102" max="4351" width="9.140625" style="87"/>
    <col min="4352" max="4352" width="8.7109375" style="87" customWidth="1"/>
    <col min="4353" max="4353" width="31.5703125" style="87" customWidth="1"/>
    <col min="4354" max="4354" width="13.85546875" style="87" customWidth="1"/>
    <col min="4355" max="4355" width="19.140625" style="87" customWidth="1"/>
    <col min="4356" max="4356" width="17.5703125" style="87" customWidth="1"/>
    <col min="4357" max="4357" width="14.7109375" style="87" customWidth="1"/>
    <col min="4358" max="4607" width="9.140625" style="87"/>
    <col min="4608" max="4608" width="8.7109375" style="87" customWidth="1"/>
    <col min="4609" max="4609" width="31.5703125" style="87" customWidth="1"/>
    <col min="4610" max="4610" width="13.85546875" style="87" customWidth="1"/>
    <col min="4611" max="4611" width="19.140625" style="87" customWidth="1"/>
    <col min="4612" max="4612" width="17.5703125" style="87" customWidth="1"/>
    <col min="4613" max="4613" width="14.7109375" style="87" customWidth="1"/>
    <col min="4614" max="4863" width="9.140625" style="87"/>
    <col min="4864" max="4864" width="8.7109375" style="87" customWidth="1"/>
    <col min="4865" max="4865" width="31.5703125" style="87" customWidth="1"/>
    <col min="4866" max="4866" width="13.85546875" style="87" customWidth="1"/>
    <col min="4867" max="4867" width="19.140625" style="87" customWidth="1"/>
    <col min="4868" max="4868" width="17.5703125" style="87" customWidth="1"/>
    <col min="4869" max="4869" width="14.7109375" style="87" customWidth="1"/>
    <col min="4870" max="5119" width="9.140625" style="87"/>
    <col min="5120" max="5120" width="8.7109375" style="87" customWidth="1"/>
    <col min="5121" max="5121" width="31.5703125" style="87" customWidth="1"/>
    <col min="5122" max="5122" width="13.85546875" style="87" customWidth="1"/>
    <col min="5123" max="5123" width="19.140625" style="87" customWidth="1"/>
    <col min="5124" max="5124" width="17.5703125" style="87" customWidth="1"/>
    <col min="5125" max="5125" width="14.7109375" style="87" customWidth="1"/>
    <col min="5126" max="5375" width="9.140625" style="87"/>
    <col min="5376" max="5376" width="8.7109375" style="87" customWidth="1"/>
    <col min="5377" max="5377" width="31.5703125" style="87" customWidth="1"/>
    <col min="5378" max="5378" width="13.85546875" style="87" customWidth="1"/>
    <col min="5379" max="5379" width="19.140625" style="87" customWidth="1"/>
    <col min="5380" max="5380" width="17.5703125" style="87" customWidth="1"/>
    <col min="5381" max="5381" width="14.7109375" style="87" customWidth="1"/>
    <col min="5382" max="5631" width="9.140625" style="87"/>
    <col min="5632" max="5632" width="8.7109375" style="87" customWidth="1"/>
    <col min="5633" max="5633" width="31.5703125" style="87" customWidth="1"/>
    <col min="5634" max="5634" width="13.85546875" style="87" customWidth="1"/>
    <col min="5635" max="5635" width="19.140625" style="87" customWidth="1"/>
    <col min="5636" max="5636" width="17.5703125" style="87" customWidth="1"/>
    <col min="5637" max="5637" width="14.7109375" style="87" customWidth="1"/>
    <col min="5638" max="5887" width="9.140625" style="87"/>
    <col min="5888" max="5888" width="8.7109375" style="87" customWidth="1"/>
    <col min="5889" max="5889" width="31.5703125" style="87" customWidth="1"/>
    <col min="5890" max="5890" width="13.85546875" style="87" customWidth="1"/>
    <col min="5891" max="5891" width="19.140625" style="87" customWidth="1"/>
    <col min="5892" max="5892" width="17.5703125" style="87" customWidth="1"/>
    <col min="5893" max="5893" width="14.7109375" style="87" customWidth="1"/>
    <col min="5894" max="6143" width="9.140625" style="87"/>
    <col min="6144" max="6144" width="8.7109375" style="87" customWidth="1"/>
    <col min="6145" max="6145" width="31.5703125" style="87" customWidth="1"/>
    <col min="6146" max="6146" width="13.85546875" style="87" customWidth="1"/>
    <col min="6147" max="6147" width="19.140625" style="87" customWidth="1"/>
    <col min="6148" max="6148" width="17.5703125" style="87" customWidth="1"/>
    <col min="6149" max="6149" width="14.7109375" style="87" customWidth="1"/>
    <col min="6150" max="6399" width="9.140625" style="87"/>
    <col min="6400" max="6400" width="8.7109375" style="87" customWidth="1"/>
    <col min="6401" max="6401" width="31.5703125" style="87" customWidth="1"/>
    <col min="6402" max="6402" width="13.85546875" style="87" customWidth="1"/>
    <col min="6403" max="6403" width="19.140625" style="87" customWidth="1"/>
    <col min="6404" max="6404" width="17.5703125" style="87" customWidth="1"/>
    <col min="6405" max="6405" width="14.7109375" style="87" customWidth="1"/>
    <col min="6406" max="6655" width="9.140625" style="87"/>
    <col min="6656" max="6656" width="8.7109375" style="87" customWidth="1"/>
    <col min="6657" max="6657" width="31.5703125" style="87" customWidth="1"/>
    <col min="6658" max="6658" width="13.85546875" style="87" customWidth="1"/>
    <col min="6659" max="6659" width="19.140625" style="87" customWidth="1"/>
    <col min="6660" max="6660" width="17.5703125" style="87" customWidth="1"/>
    <col min="6661" max="6661" width="14.7109375" style="87" customWidth="1"/>
    <col min="6662" max="6911" width="9.140625" style="87"/>
    <col min="6912" max="6912" width="8.7109375" style="87" customWidth="1"/>
    <col min="6913" max="6913" width="31.5703125" style="87" customWidth="1"/>
    <col min="6914" max="6914" width="13.85546875" style="87" customWidth="1"/>
    <col min="6915" max="6915" width="19.140625" style="87" customWidth="1"/>
    <col min="6916" max="6916" width="17.5703125" style="87" customWidth="1"/>
    <col min="6917" max="6917" width="14.7109375" style="87" customWidth="1"/>
    <col min="6918" max="7167" width="9.140625" style="87"/>
    <col min="7168" max="7168" width="8.7109375" style="87" customWidth="1"/>
    <col min="7169" max="7169" width="31.5703125" style="87" customWidth="1"/>
    <col min="7170" max="7170" width="13.85546875" style="87" customWidth="1"/>
    <col min="7171" max="7171" width="19.140625" style="87" customWidth="1"/>
    <col min="7172" max="7172" width="17.5703125" style="87" customWidth="1"/>
    <col min="7173" max="7173" width="14.7109375" style="87" customWidth="1"/>
    <col min="7174" max="7423" width="9.140625" style="87"/>
    <col min="7424" max="7424" width="8.7109375" style="87" customWidth="1"/>
    <col min="7425" max="7425" width="31.5703125" style="87" customWidth="1"/>
    <col min="7426" max="7426" width="13.85546875" style="87" customWidth="1"/>
    <col min="7427" max="7427" width="19.140625" style="87" customWidth="1"/>
    <col min="7428" max="7428" width="17.5703125" style="87" customWidth="1"/>
    <col min="7429" max="7429" width="14.7109375" style="87" customWidth="1"/>
    <col min="7430" max="7679" width="9.140625" style="87"/>
    <col min="7680" max="7680" width="8.7109375" style="87" customWidth="1"/>
    <col min="7681" max="7681" width="31.5703125" style="87" customWidth="1"/>
    <col min="7682" max="7682" width="13.85546875" style="87" customWidth="1"/>
    <col min="7683" max="7683" width="19.140625" style="87" customWidth="1"/>
    <col min="7684" max="7684" width="17.5703125" style="87" customWidth="1"/>
    <col min="7685" max="7685" width="14.7109375" style="87" customWidth="1"/>
    <col min="7686" max="7935" width="9.140625" style="87"/>
    <col min="7936" max="7936" width="8.7109375" style="87" customWidth="1"/>
    <col min="7937" max="7937" width="31.5703125" style="87" customWidth="1"/>
    <col min="7938" max="7938" width="13.85546875" style="87" customWidth="1"/>
    <col min="7939" max="7939" width="19.140625" style="87" customWidth="1"/>
    <col min="7940" max="7940" width="17.5703125" style="87" customWidth="1"/>
    <col min="7941" max="7941" width="14.7109375" style="87" customWidth="1"/>
    <col min="7942" max="8191" width="9.140625" style="87"/>
    <col min="8192" max="8192" width="8.7109375" style="87" customWidth="1"/>
    <col min="8193" max="8193" width="31.5703125" style="87" customWidth="1"/>
    <col min="8194" max="8194" width="13.85546875" style="87" customWidth="1"/>
    <col min="8195" max="8195" width="19.140625" style="87" customWidth="1"/>
    <col min="8196" max="8196" width="17.5703125" style="87" customWidth="1"/>
    <col min="8197" max="8197" width="14.7109375" style="87" customWidth="1"/>
    <col min="8198" max="8447" width="9.140625" style="87"/>
    <col min="8448" max="8448" width="8.7109375" style="87" customWidth="1"/>
    <col min="8449" max="8449" width="31.5703125" style="87" customWidth="1"/>
    <col min="8450" max="8450" width="13.85546875" style="87" customWidth="1"/>
    <col min="8451" max="8451" width="19.140625" style="87" customWidth="1"/>
    <col min="8452" max="8452" width="17.5703125" style="87" customWidth="1"/>
    <col min="8453" max="8453" width="14.7109375" style="87" customWidth="1"/>
    <col min="8454" max="8703" width="9.140625" style="87"/>
    <col min="8704" max="8704" width="8.7109375" style="87" customWidth="1"/>
    <col min="8705" max="8705" width="31.5703125" style="87" customWidth="1"/>
    <col min="8706" max="8706" width="13.85546875" style="87" customWidth="1"/>
    <col min="8707" max="8707" width="19.140625" style="87" customWidth="1"/>
    <col min="8708" max="8708" width="17.5703125" style="87" customWidth="1"/>
    <col min="8709" max="8709" width="14.7109375" style="87" customWidth="1"/>
    <col min="8710" max="8959" width="9.140625" style="87"/>
    <col min="8960" max="8960" width="8.7109375" style="87" customWidth="1"/>
    <col min="8961" max="8961" width="31.5703125" style="87" customWidth="1"/>
    <col min="8962" max="8962" width="13.85546875" style="87" customWidth="1"/>
    <col min="8963" max="8963" width="19.140625" style="87" customWidth="1"/>
    <col min="8964" max="8964" width="17.5703125" style="87" customWidth="1"/>
    <col min="8965" max="8965" width="14.7109375" style="87" customWidth="1"/>
    <col min="8966" max="9215" width="9.140625" style="87"/>
    <col min="9216" max="9216" width="8.7109375" style="87" customWidth="1"/>
    <col min="9217" max="9217" width="31.5703125" style="87" customWidth="1"/>
    <col min="9218" max="9218" width="13.85546875" style="87" customWidth="1"/>
    <col min="9219" max="9219" width="19.140625" style="87" customWidth="1"/>
    <col min="9220" max="9220" width="17.5703125" style="87" customWidth="1"/>
    <col min="9221" max="9221" width="14.7109375" style="87" customWidth="1"/>
    <col min="9222" max="9471" width="9.140625" style="87"/>
    <col min="9472" max="9472" width="8.7109375" style="87" customWidth="1"/>
    <col min="9473" max="9473" width="31.5703125" style="87" customWidth="1"/>
    <col min="9474" max="9474" width="13.85546875" style="87" customWidth="1"/>
    <col min="9475" max="9475" width="19.140625" style="87" customWidth="1"/>
    <col min="9476" max="9476" width="17.5703125" style="87" customWidth="1"/>
    <col min="9477" max="9477" width="14.7109375" style="87" customWidth="1"/>
    <col min="9478" max="9727" width="9.140625" style="87"/>
    <col min="9728" max="9728" width="8.7109375" style="87" customWidth="1"/>
    <col min="9729" max="9729" width="31.5703125" style="87" customWidth="1"/>
    <col min="9730" max="9730" width="13.85546875" style="87" customWidth="1"/>
    <col min="9731" max="9731" width="19.140625" style="87" customWidth="1"/>
    <col min="9732" max="9732" width="17.5703125" style="87" customWidth="1"/>
    <col min="9733" max="9733" width="14.7109375" style="87" customWidth="1"/>
    <col min="9734" max="9983" width="9.140625" style="87"/>
    <col min="9984" max="9984" width="8.7109375" style="87" customWidth="1"/>
    <col min="9985" max="9985" width="31.5703125" style="87" customWidth="1"/>
    <col min="9986" max="9986" width="13.85546875" style="87" customWidth="1"/>
    <col min="9987" max="9987" width="19.140625" style="87" customWidth="1"/>
    <col min="9988" max="9988" width="17.5703125" style="87" customWidth="1"/>
    <col min="9989" max="9989" width="14.7109375" style="87" customWidth="1"/>
    <col min="9990" max="10239" width="9.140625" style="87"/>
    <col min="10240" max="10240" width="8.7109375" style="87" customWidth="1"/>
    <col min="10241" max="10241" width="31.5703125" style="87" customWidth="1"/>
    <col min="10242" max="10242" width="13.85546875" style="87" customWidth="1"/>
    <col min="10243" max="10243" width="19.140625" style="87" customWidth="1"/>
    <col min="10244" max="10244" width="17.5703125" style="87" customWidth="1"/>
    <col min="10245" max="10245" width="14.7109375" style="87" customWidth="1"/>
    <col min="10246" max="10495" width="9.140625" style="87"/>
    <col min="10496" max="10496" width="8.7109375" style="87" customWidth="1"/>
    <col min="10497" max="10497" width="31.5703125" style="87" customWidth="1"/>
    <col min="10498" max="10498" width="13.85546875" style="87" customWidth="1"/>
    <col min="10499" max="10499" width="19.140625" style="87" customWidth="1"/>
    <col min="10500" max="10500" width="17.5703125" style="87" customWidth="1"/>
    <col min="10501" max="10501" width="14.7109375" style="87" customWidth="1"/>
    <col min="10502" max="10751" width="9.140625" style="87"/>
    <col min="10752" max="10752" width="8.7109375" style="87" customWidth="1"/>
    <col min="10753" max="10753" width="31.5703125" style="87" customWidth="1"/>
    <col min="10754" max="10754" width="13.85546875" style="87" customWidth="1"/>
    <col min="10755" max="10755" width="19.140625" style="87" customWidth="1"/>
    <col min="10756" max="10756" width="17.5703125" style="87" customWidth="1"/>
    <col min="10757" max="10757" width="14.7109375" style="87" customWidth="1"/>
    <col min="10758" max="11007" width="9.140625" style="87"/>
    <col min="11008" max="11008" width="8.7109375" style="87" customWidth="1"/>
    <col min="11009" max="11009" width="31.5703125" style="87" customWidth="1"/>
    <col min="11010" max="11010" width="13.85546875" style="87" customWidth="1"/>
    <col min="11011" max="11011" width="19.140625" style="87" customWidth="1"/>
    <col min="11012" max="11012" width="17.5703125" style="87" customWidth="1"/>
    <col min="11013" max="11013" width="14.7109375" style="87" customWidth="1"/>
    <col min="11014" max="11263" width="9.140625" style="87"/>
    <col min="11264" max="11264" width="8.7109375" style="87" customWidth="1"/>
    <col min="11265" max="11265" width="31.5703125" style="87" customWidth="1"/>
    <col min="11266" max="11266" width="13.85546875" style="87" customWidth="1"/>
    <col min="11267" max="11267" width="19.140625" style="87" customWidth="1"/>
    <col min="11268" max="11268" width="17.5703125" style="87" customWidth="1"/>
    <col min="11269" max="11269" width="14.7109375" style="87" customWidth="1"/>
    <col min="11270" max="11519" width="9.140625" style="87"/>
    <col min="11520" max="11520" width="8.7109375" style="87" customWidth="1"/>
    <col min="11521" max="11521" width="31.5703125" style="87" customWidth="1"/>
    <col min="11522" max="11522" width="13.85546875" style="87" customWidth="1"/>
    <col min="11523" max="11523" width="19.140625" style="87" customWidth="1"/>
    <col min="11524" max="11524" width="17.5703125" style="87" customWidth="1"/>
    <col min="11525" max="11525" width="14.7109375" style="87" customWidth="1"/>
    <col min="11526" max="11775" width="9.140625" style="87"/>
    <col min="11776" max="11776" width="8.7109375" style="87" customWidth="1"/>
    <col min="11777" max="11777" width="31.5703125" style="87" customWidth="1"/>
    <col min="11778" max="11778" width="13.85546875" style="87" customWidth="1"/>
    <col min="11779" max="11779" width="19.140625" style="87" customWidth="1"/>
    <col min="11780" max="11780" width="17.5703125" style="87" customWidth="1"/>
    <col min="11781" max="11781" width="14.7109375" style="87" customWidth="1"/>
    <col min="11782" max="12031" width="9.140625" style="87"/>
    <col min="12032" max="12032" width="8.7109375" style="87" customWidth="1"/>
    <col min="12033" max="12033" width="31.5703125" style="87" customWidth="1"/>
    <col min="12034" max="12034" width="13.85546875" style="87" customWidth="1"/>
    <col min="12035" max="12035" width="19.140625" style="87" customWidth="1"/>
    <col min="12036" max="12036" width="17.5703125" style="87" customWidth="1"/>
    <col min="12037" max="12037" width="14.7109375" style="87" customWidth="1"/>
    <col min="12038" max="12287" width="9.140625" style="87"/>
    <col min="12288" max="12288" width="8.7109375" style="87" customWidth="1"/>
    <col min="12289" max="12289" width="31.5703125" style="87" customWidth="1"/>
    <col min="12290" max="12290" width="13.85546875" style="87" customWidth="1"/>
    <col min="12291" max="12291" width="19.140625" style="87" customWidth="1"/>
    <col min="12292" max="12292" width="17.5703125" style="87" customWidth="1"/>
    <col min="12293" max="12293" width="14.7109375" style="87" customWidth="1"/>
    <col min="12294" max="12543" width="9.140625" style="87"/>
    <col min="12544" max="12544" width="8.7109375" style="87" customWidth="1"/>
    <col min="12545" max="12545" width="31.5703125" style="87" customWidth="1"/>
    <col min="12546" max="12546" width="13.85546875" style="87" customWidth="1"/>
    <col min="12547" max="12547" width="19.140625" style="87" customWidth="1"/>
    <col min="12548" max="12548" width="17.5703125" style="87" customWidth="1"/>
    <col min="12549" max="12549" width="14.7109375" style="87" customWidth="1"/>
    <col min="12550" max="12799" width="9.140625" style="87"/>
    <col min="12800" max="12800" width="8.7109375" style="87" customWidth="1"/>
    <col min="12801" max="12801" width="31.5703125" style="87" customWidth="1"/>
    <col min="12802" max="12802" width="13.85546875" style="87" customWidth="1"/>
    <col min="12803" max="12803" width="19.140625" style="87" customWidth="1"/>
    <col min="12804" max="12804" width="17.5703125" style="87" customWidth="1"/>
    <col min="12805" max="12805" width="14.7109375" style="87" customWidth="1"/>
    <col min="12806" max="13055" width="9.140625" style="87"/>
    <col min="13056" max="13056" width="8.7109375" style="87" customWidth="1"/>
    <col min="13057" max="13057" width="31.5703125" style="87" customWidth="1"/>
    <col min="13058" max="13058" width="13.85546875" style="87" customWidth="1"/>
    <col min="13059" max="13059" width="19.140625" style="87" customWidth="1"/>
    <col min="13060" max="13060" width="17.5703125" style="87" customWidth="1"/>
    <col min="13061" max="13061" width="14.7109375" style="87" customWidth="1"/>
    <col min="13062" max="13311" width="9.140625" style="87"/>
    <col min="13312" max="13312" width="8.7109375" style="87" customWidth="1"/>
    <col min="13313" max="13313" width="31.5703125" style="87" customWidth="1"/>
    <col min="13314" max="13314" width="13.85546875" style="87" customWidth="1"/>
    <col min="13315" max="13315" width="19.140625" style="87" customWidth="1"/>
    <col min="13316" max="13316" width="17.5703125" style="87" customWidth="1"/>
    <col min="13317" max="13317" width="14.7109375" style="87" customWidth="1"/>
    <col min="13318" max="13567" width="9.140625" style="87"/>
    <col min="13568" max="13568" width="8.7109375" style="87" customWidth="1"/>
    <col min="13569" max="13569" width="31.5703125" style="87" customWidth="1"/>
    <col min="13570" max="13570" width="13.85546875" style="87" customWidth="1"/>
    <col min="13571" max="13571" width="19.140625" style="87" customWidth="1"/>
    <col min="13572" max="13572" width="17.5703125" style="87" customWidth="1"/>
    <col min="13573" max="13573" width="14.7109375" style="87" customWidth="1"/>
    <col min="13574" max="13823" width="9.140625" style="87"/>
    <col min="13824" max="13824" width="8.7109375" style="87" customWidth="1"/>
    <col min="13825" max="13825" width="31.5703125" style="87" customWidth="1"/>
    <col min="13826" max="13826" width="13.85546875" style="87" customWidth="1"/>
    <col min="13827" max="13827" width="19.140625" style="87" customWidth="1"/>
    <col min="13828" max="13828" width="17.5703125" style="87" customWidth="1"/>
    <col min="13829" max="13829" width="14.7109375" style="87" customWidth="1"/>
    <col min="13830" max="14079" width="9.140625" style="87"/>
    <col min="14080" max="14080" width="8.7109375" style="87" customWidth="1"/>
    <col min="14081" max="14081" width="31.5703125" style="87" customWidth="1"/>
    <col min="14082" max="14082" width="13.85546875" style="87" customWidth="1"/>
    <col min="14083" max="14083" width="19.140625" style="87" customWidth="1"/>
    <col min="14084" max="14084" width="17.5703125" style="87" customWidth="1"/>
    <col min="14085" max="14085" width="14.7109375" style="87" customWidth="1"/>
    <col min="14086" max="14335" width="9.140625" style="87"/>
    <col min="14336" max="14336" width="8.7109375" style="87" customWidth="1"/>
    <col min="14337" max="14337" width="31.5703125" style="87" customWidth="1"/>
    <col min="14338" max="14338" width="13.85546875" style="87" customWidth="1"/>
    <col min="14339" max="14339" width="19.140625" style="87" customWidth="1"/>
    <col min="14340" max="14340" width="17.5703125" style="87" customWidth="1"/>
    <col min="14341" max="14341" width="14.7109375" style="87" customWidth="1"/>
    <col min="14342" max="14591" width="9.140625" style="87"/>
    <col min="14592" max="14592" width="8.7109375" style="87" customWidth="1"/>
    <col min="14593" max="14593" width="31.5703125" style="87" customWidth="1"/>
    <col min="14594" max="14594" width="13.85546875" style="87" customWidth="1"/>
    <col min="14595" max="14595" width="19.140625" style="87" customWidth="1"/>
    <col min="14596" max="14596" width="17.5703125" style="87" customWidth="1"/>
    <col min="14597" max="14597" width="14.7109375" style="87" customWidth="1"/>
    <col min="14598" max="14847" width="9.140625" style="87"/>
    <col min="14848" max="14848" width="8.7109375" style="87" customWidth="1"/>
    <col min="14849" max="14849" width="31.5703125" style="87" customWidth="1"/>
    <col min="14850" max="14850" width="13.85546875" style="87" customWidth="1"/>
    <col min="14851" max="14851" width="19.140625" style="87" customWidth="1"/>
    <col min="14852" max="14852" width="17.5703125" style="87" customWidth="1"/>
    <col min="14853" max="14853" width="14.7109375" style="87" customWidth="1"/>
    <col min="14854" max="15103" width="9.140625" style="87"/>
    <col min="15104" max="15104" width="8.7109375" style="87" customWidth="1"/>
    <col min="15105" max="15105" width="31.5703125" style="87" customWidth="1"/>
    <col min="15106" max="15106" width="13.85546875" style="87" customWidth="1"/>
    <col min="15107" max="15107" width="19.140625" style="87" customWidth="1"/>
    <col min="15108" max="15108" width="17.5703125" style="87" customWidth="1"/>
    <col min="15109" max="15109" width="14.7109375" style="87" customWidth="1"/>
    <col min="15110" max="15359" width="9.140625" style="87"/>
    <col min="15360" max="15360" width="8.7109375" style="87" customWidth="1"/>
    <col min="15361" max="15361" width="31.5703125" style="87" customWidth="1"/>
    <col min="15362" max="15362" width="13.85546875" style="87" customWidth="1"/>
    <col min="15363" max="15363" width="19.140625" style="87" customWidth="1"/>
    <col min="15364" max="15364" width="17.5703125" style="87" customWidth="1"/>
    <col min="15365" max="15365" width="14.7109375" style="87" customWidth="1"/>
    <col min="15366" max="15615" width="9.140625" style="87"/>
    <col min="15616" max="15616" width="8.7109375" style="87" customWidth="1"/>
    <col min="15617" max="15617" width="31.5703125" style="87" customWidth="1"/>
    <col min="15618" max="15618" width="13.85546875" style="87" customWidth="1"/>
    <col min="15619" max="15619" width="19.140625" style="87" customWidth="1"/>
    <col min="15620" max="15620" width="17.5703125" style="87" customWidth="1"/>
    <col min="15621" max="15621" width="14.7109375" style="87" customWidth="1"/>
    <col min="15622" max="15871" width="9.140625" style="87"/>
    <col min="15872" max="15872" width="8.7109375" style="87" customWidth="1"/>
    <col min="15873" max="15873" width="31.5703125" style="87" customWidth="1"/>
    <col min="15874" max="15874" width="13.85546875" style="87" customWidth="1"/>
    <col min="15875" max="15875" width="19.140625" style="87" customWidth="1"/>
    <col min="15876" max="15876" width="17.5703125" style="87" customWidth="1"/>
    <col min="15877" max="15877" width="14.7109375" style="87" customWidth="1"/>
    <col min="15878" max="16127" width="9.140625" style="87"/>
    <col min="16128" max="16128" width="8.7109375" style="87" customWidth="1"/>
    <col min="16129" max="16129" width="31.5703125" style="87" customWidth="1"/>
    <col min="16130" max="16130" width="13.85546875" style="87" customWidth="1"/>
    <col min="16131" max="16131" width="19.140625" style="87" customWidth="1"/>
    <col min="16132" max="16132" width="17.5703125" style="87" customWidth="1"/>
    <col min="16133" max="16133" width="14.7109375" style="87" customWidth="1"/>
    <col min="16134" max="16384" width="9.140625" style="87"/>
  </cols>
  <sheetData>
    <row r="1" spans="1:5" ht="23.25" customHeight="1" x14ac:dyDescent="0.25">
      <c r="E1" s="126"/>
    </row>
    <row r="2" spans="1:5" x14ac:dyDescent="0.25">
      <c r="A2" s="87" t="s">
        <v>239</v>
      </c>
    </row>
    <row r="3" spans="1:5" ht="15.75" customHeight="1" x14ac:dyDescent="0.25">
      <c r="B3" s="117" t="s">
        <v>302</v>
      </c>
    </row>
    <row r="4" spans="1:5" x14ac:dyDescent="0.25">
      <c r="B4" s="117" t="s">
        <v>240</v>
      </c>
      <c r="C4" s="131"/>
      <c r="D4" s="117"/>
    </row>
    <row r="5" spans="1:5" x14ac:dyDescent="0.25">
      <c r="B5" s="117" t="s">
        <v>241</v>
      </c>
      <c r="C5" s="131"/>
      <c r="D5" s="117"/>
    </row>
    <row r="6" spans="1:5" ht="26.25" customHeight="1" x14ac:dyDescent="0.25">
      <c r="A6" s="116" t="s">
        <v>242</v>
      </c>
      <c r="E6" s="117" t="s">
        <v>243</v>
      </c>
    </row>
    <row r="8" spans="1:5" ht="28.5" customHeight="1" x14ac:dyDescent="0.25">
      <c r="A8" s="222" t="s">
        <v>303</v>
      </c>
      <c r="B8" s="222"/>
      <c r="C8" s="222"/>
      <c r="D8" s="222"/>
      <c r="E8" s="222"/>
    </row>
    <row r="9" spans="1:5" ht="29.25" customHeight="1" x14ac:dyDescent="0.25">
      <c r="A9" s="222" t="s">
        <v>244</v>
      </c>
      <c r="B9" s="222"/>
      <c r="C9" s="222"/>
      <c r="D9" s="222"/>
      <c r="E9" s="222"/>
    </row>
    <row r="10" spans="1:5" ht="29.25" customHeight="1" x14ac:dyDescent="0.25">
      <c r="A10" s="222" t="s">
        <v>245</v>
      </c>
      <c r="B10" s="222"/>
      <c r="C10" s="222"/>
      <c r="D10" s="222"/>
      <c r="E10" s="222"/>
    </row>
    <row r="11" spans="1:5" ht="30" customHeight="1" x14ac:dyDescent="0.25">
      <c r="A11" s="222" t="s">
        <v>246</v>
      </c>
      <c r="B11" s="222"/>
      <c r="C11" s="222"/>
      <c r="D11" s="222"/>
      <c r="E11" s="222"/>
    </row>
    <row r="12" spans="1:5" ht="29.25" customHeight="1" x14ac:dyDescent="0.25">
      <c r="A12" s="222" t="s">
        <v>247</v>
      </c>
      <c r="B12" s="222"/>
      <c r="C12" s="222"/>
      <c r="D12" s="222"/>
      <c r="E12" s="222"/>
    </row>
    <row r="13" spans="1:5" ht="28.5" customHeight="1" x14ac:dyDescent="0.25">
      <c r="A13" s="222" t="s">
        <v>248</v>
      </c>
      <c r="B13" s="222"/>
      <c r="C13" s="222"/>
      <c r="D13" s="222"/>
      <c r="E13" s="222"/>
    </row>
    <row r="14" spans="1:5" ht="15.75" customHeight="1" x14ac:dyDescent="0.25"/>
    <row r="15" spans="1:5" ht="150" x14ac:dyDescent="0.25">
      <c r="A15" s="120" t="s">
        <v>2</v>
      </c>
      <c r="B15" s="121" t="s">
        <v>250</v>
      </c>
      <c r="C15" s="121" t="s">
        <v>0</v>
      </c>
      <c r="D15" s="121" t="s">
        <v>249</v>
      </c>
      <c r="E15" s="121" t="s">
        <v>1</v>
      </c>
    </row>
    <row r="16" spans="1:5" s="96" customFormat="1" ht="14.25" x14ac:dyDescent="0.2">
      <c r="A16" s="123" t="s">
        <v>8</v>
      </c>
      <c r="B16" s="127"/>
      <c r="C16" s="127"/>
      <c r="D16" s="127"/>
      <c r="E16" s="127"/>
    </row>
    <row r="17" spans="1:5" x14ac:dyDescent="0.25">
      <c r="A17" s="122" t="s">
        <v>56</v>
      </c>
      <c r="B17" s="128" t="s">
        <v>23</v>
      </c>
      <c r="C17" s="121" t="s">
        <v>11</v>
      </c>
      <c r="D17" s="128">
        <v>0.13</v>
      </c>
      <c r="E17" s="128">
        <v>4650.2</v>
      </c>
    </row>
    <row r="18" spans="1:5" s="96" customFormat="1" ht="28.5" x14ac:dyDescent="0.2">
      <c r="A18" s="123" t="s">
        <v>251</v>
      </c>
      <c r="B18" s="127"/>
      <c r="C18" s="127"/>
      <c r="D18" s="127"/>
      <c r="E18" s="127"/>
    </row>
    <row r="19" spans="1:5" ht="30" x14ac:dyDescent="0.25">
      <c r="A19" s="122" t="s">
        <v>252</v>
      </c>
      <c r="B19" s="128">
        <v>0.25</v>
      </c>
      <c r="C19" s="121" t="s">
        <v>113</v>
      </c>
      <c r="D19" s="128">
        <f>E19/B19</f>
        <v>4513.4799999999996</v>
      </c>
      <c r="E19" s="128">
        <v>1128.3699999999999</v>
      </c>
    </row>
    <row r="20" spans="1:5" ht="30" x14ac:dyDescent="0.25">
      <c r="A20" s="122" t="s">
        <v>253</v>
      </c>
      <c r="B20" s="128" t="s">
        <v>304</v>
      </c>
      <c r="C20" s="121" t="s">
        <v>12</v>
      </c>
      <c r="D20" s="128">
        <f>E20</f>
        <v>161326.31</v>
      </c>
      <c r="E20" s="128">
        <v>161326.31</v>
      </c>
    </row>
    <row r="21" spans="1:5" x14ac:dyDescent="0.25">
      <c r="A21" s="122" t="s">
        <v>254</v>
      </c>
      <c r="B21" s="128" t="s">
        <v>304</v>
      </c>
      <c r="C21" s="121" t="s">
        <v>12</v>
      </c>
      <c r="D21" s="128">
        <f t="shared" ref="D21:D27" si="0">E21</f>
        <v>4131.59</v>
      </c>
      <c r="E21" s="128">
        <f>2939.15+1192.44</f>
        <v>4131.59</v>
      </c>
    </row>
    <row r="22" spans="1:5" ht="30" x14ac:dyDescent="0.25">
      <c r="A22" s="122" t="s">
        <v>255</v>
      </c>
      <c r="B22" s="128" t="s">
        <v>24</v>
      </c>
      <c r="C22" s="121" t="s">
        <v>11</v>
      </c>
      <c r="D22" s="128">
        <f t="shared" si="0"/>
        <v>840.06</v>
      </c>
      <c r="E22" s="128">
        <v>840.06</v>
      </c>
    </row>
    <row r="23" spans="1:5" s="96" customFormat="1" ht="28.5" x14ac:dyDescent="0.2">
      <c r="A23" s="123" t="s">
        <v>98</v>
      </c>
      <c r="B23" s="127"/>
      <c r="C23" s="127"/>
      <c r="D23" s="128"/>
      <c r="E23" s="127"/>
    </row>
    <row r="24" spans="1:5" ht="30" x14ac:dyDescent="0.25">
      <c r="A24" s="122" t="s">
        <v>184</v>
      </c>
      <c r="B24" s="128" t="s">
        <v>24</v>
      </c>
      <c r="C24" s="121" t="s">
        <v>11</v>
      </c>
      <c r="D24" s="128">
        <f t="shared" si="0"/>
        <v>17650.080000000002</v>
      </c>
      <c r="E24" s="128">
        <v>17650.080000000002</v>
      </c>
    </row>
    <row r="25" spans="1:5" s="96" customFormat="1" x14ac:dyDescent="0.2">
      <c r="A25" s="123" t="s">
        <v>185</v>
      </c>
      <c r="B25" s="127"/>
      <c r="C25" s="127"/>
      <c r="D25" s="128"/>
      <c r="E25" s="127"/>
    </row>
    <row r="26" spans="1:5" x14ac:dyDescent="0.25">
      <c r="A26" s="122" t="s">
        <v>256</v>
      </c>
      <c r="B26" s="128" t="s">
        <v>305</v>
      </c>
      <c r="C26" s="121" t="s">
        <v>11</v>
      </c>
      <c r="D26" s="128">
        <f t="shared" si="0"/>
        <v>19800</v>
      </c>
      <c r="E26" s="128">
        <v>19800</v>
      </c>
    </row>
    <row r="27" spans="1:5" x14ac:dyDescent="0.25">
      <c r="A27" s="122" t="s">
        <v>186</v>
      </c>
      <c r="B27" s="128" t="s">
        <v>305</v>
      </c>
      <c r="C27" s="121" t="s">
        <v>257</v>
      </c>
      <c r="D27" s="128">
        <f t="shared" si="0"/>
        <v>9350</v>
      </c>
      <c r="E27" s="128">
        <v>9350</v>
      </c>
    </row>
    <row r="28" spans="1:5" s="96" customFormat="1" ht="28.5" x14ac:dyDescent="0.2">
      <c r="A28" s="123" t="s">
        <v>258</v>
      </c>
      <c r="B28" s="127"/>
      <c r="C28" s="127"/>
      <c r="D28" s="127"/>
      <c r="E28" s="127"/>
    </row>
    <row r="29" spans="1:5" x14ac:dyDescent="0.25">
      <c r="A29" s="122" t="s">
        <v>259</v>
      </c>
      <c r="B29" s="128">
        <v>2</v>
      </c>
      <c r="C29" s="121" t="s">
        <v>13</v>
      </c>
      <c r="D29" s="128">
        <f>E29/B29</f>
        <v>1773.97</v>
      </c>
      <c r="E29" s="128">
        <v>3547.94</v>
      </c>
    </row>
    <row r="30" spans="1:5" x14ac:dyDescent="0.25">
      <c r="A30" s="122" t="s">
        <v>260</v>
      </c>
      <c r="B30" s="128">
        <v>1</v>
      </c>
      <c r="C30" s="121" t="s">
        <v>13</v>
      </c>
      <c r="D30" s="128">
        <f t="shared" ref="D30:D90" si="1">E30/B30</f>
        <v>646.49</v>
      </c>
      <c r="E30" s="128">
        <v>646.49</v>
      </c>
    </row>
    <row r="31" spans="1:5" x14ac:dyDescent="0.25">
      <c r="A31" s="122" t="s">
        <v>261</v>
      </c>
      <c r="B31" s="128">
        <v>1</v>
      </c>
      <c r="C31" s="121" t="s">
        <v>13</v>
      </c>
      <c r="D31" s="128">
        <f t="shared" si="1"/>
        <v>7678.85</v>
      </c>
      <c r="E31" s="128">
        <v>7678.85</v>
      </c>
    </row>
    <row r="32" spans="1:5" ht="30" x14ac:dyDescent="0.25">
      <c r="A32" s="122" t="s">
        <v>262</v>
      </c>
      <c r="B32" s="128">
        <v>0.04</v>
      </c>
      <c r="C32" s="121" t="s">
        <v>263</v>
      </c>
      <c r="D32" s="128">
        <f t="shared" si="1"/>
        <v>36728.75</v>
      </c>
      <c r="E32" s="128">
        <v>1469.15</v>
      </c>
    </row>
    <row r="33" spans="1:5" ht="30" x14ac:dyDescent="0.25">
      <c r="A33" s="122" t="s">
        <v>211</v>
      </c>
      <c r="B33" s="128">
        <v>0.03</v>
      </c>
      <c r="C33" s="121" t="s">
        <v>15</v>
      </c>
      <c r="D33" s="128">
        <f t="shared" si="1"/>
        <v>63542.666666666672</v>
      </c>
      <c r="E33" s="128">
        <v>1906.28</v>
      </c>
    </row>
    <row r="34" spans="1:5" ht="30" x14ac:dyDescent="0.25">
      <c r="A34" s="122" t="s">
        <v>213</v>
      </c>
      <c r="B34" s="128">
        <v>0.03</v>
      </c>
      <c r="C34" s="121" t="s">
        <v>15</v>
      </c>
      <c r="D34" s="128">
        <f t="shared" si="1"/>
        <v>31173.666666666668</v>
      </c>
      <c r="E34" s="128">
        <v>935.21</v>
      </c>
    </row>
    <row r="35" spans="1:5" ht="30" x14ac:dyDescent="0.25">
      <c r="A35" s="122" t="s">
        <v>264</v>
      </c>
      <c r="B35" s="128">
        <v>1</v>
      </c>
      <c r="C35" s="121" t="s">
        <v>13</v>
      </c>
      <c r="D35" s="128">
        <f t="shared" si="1"/>
        <v>303.61</v>
      </c>
      <c r="E35" s="128">
        <v>303.61</v>
      </c>
    </row>
    <row r="36" spans="1:5" x14ac:dyDescent="0.25">
      <c r="A36" s="122" t="s">
        <v>265</v>
      </c>
      <c r="B36" s="128">
        <v>1</v>
      </c>
      <c r="C36" s="121" t="s">
        <v>13</v>
      </c>
      <c r="D36" s="128">
        <f t="shared" si="1"/>
        <v>907.2</v>
      </c>
      <c r="E36" s="128">
        <v>907.2</v>
      </c>
    </row>
    <row r="37" spans="1:5" ht="30" x14ac:dyDescent="0.25">
      <c r="A37" s="122" t="s">
        <v>266</v>
      </c>
      <c r="B37" s="128">
        <v>0.02</v>
      </c>
      <c r="C37" s="121" t="s">
        <v>15</v>
      </c>
      <c r="D37" s="128">
        <f t="shared" si="1"/>
        <v>67292</v>
      </c>
      <c r="E37" s="128">
        <v>1345.84</v>
      </c>
    </row>
    <row r="38" spans="1:5" ht="30" x14ac:dyDescent="0.25">
      <c r="A38" s="122" t="s">
        <v>267</v>
      </c>
      <c r="B38" s="128">
        <v>2</v>
      </c>
      <c r="C38" s="121" t="s">
        <v>120</v>
      </c>
      <c r="D38" s="128">
        <f t="shared" si="1"/>
        <v>1170.49</v>
      </c>
      <c r="E38" s="128">
        <v>2340.98</v>
      </c>
    </row>
    <row r="39" spans="1:5" x14ac:dyDescent="0.25">
      <c r="A39" s="122" t="s">
        <v>83</v>
      </c>
      <c r="B39" s="128">
        <v>3</v>
      </c>
      <c r="C39" s="121" t="s">
        <v>84</v>
      </c>
      <c r="D39" s="128">
        <f t="shared" si="1"/>
        <v>91.240000000000009</v>
      </c>
      <c r="E39" s="128">
        <v>273.72000000000003</v>
      </c>
    </row>
    <row r="40" spans="1:5" ht="30" x14ac:dyDescent="0.25">
      <c r="A40" s="122" t="s">
        <v>105</v>
      </c>
      <c r="B40" s="128">
        <v>1</v>
      </c>
      <c r="C40" s="121" t="s">
        <v>106</v>
      </c>
      <c r="D40" s="128">
        <f t="shared" si="1"/>
        <v>666.22</v>
      </c>
      <c r="E40" s="128">
        <v>666.22</v>
      </c>
    </row>
    <row r="41" spans="1:5" x14ac:dyDescent="0.25">
      <c r="A41" s="122" t="s">
        <v>107</v>
      </c>
      <c r="B41" s="128">
        <v>1</v>
      </c>
      <c r="C41" s="121" t="s">
        <v>15</v>
      </c>
      <c r="D41" s="128">
        <f t="shared" si="1"/>
        <v>812.33</v>
      </c>
      <c r="E41" s="128">
        <v>812.33</v>
      </c>
    </row>
    <row r="42" spans="1:5" ht="30" x14ac:dyDescent="0.25">
      <c r="A42" s="122" t="s">
        <v>268</v>
      </c>
      <c r="B42" s="128">
        <v>1</v>
      </c>
      <c r="C42" s="121" t="s">
        <v>13</v>
      </c>
      <c r="D42" s="128">
        <f t="shared" si="1"/>
        <v>150.94</v>
      </c>
      <c r="E42" s="128">
        <v>150.94</v>
      </c>
    </row>
    <row r="43" spans="1:5" ht="30" x14ac:dyDescent="0.25">
      <c r="A43" s="122" t="s">
        <v>119</v>
      </c>
      <c r="B43" s="128">
        <v>0.54</v>
      </c>
      <c r="C43" s="121" t="s">
        <v>16</v>
      </c>
      <c r="D43" s="128">
        <f t="shared" si="1"/>
        <v>1802.9629629629628</v>
      </c>
      <c r="E43" s="128">
        <v>973.6</v>
      </c>
    </row>
    <row r="44" spans="1:5" ht="30" x14ac:dyDescent="0.25">
      <c r="A44" s="122" t="s">
        <v>188</v>
      </c>
      <c r="B44" s="128">
        <v>1</v>
      </c>
      <c r="C44" s="121" t="s">
        <v>189</v>
      </c>
      <c r="D44" s="128">
        <f t="shared" si="1"/>
        <v>537.41999999999996</v>
      </c>
      <c r="E44" s="128">
        <v>537.41999999999996</v>
      </c>
    </row>
    <row r="45" spans="1:5" ht="30" x14ac:dyDescent="0.25">
      <c r="A45" s="122" t="s">
        <v>269</v>
      </c>
      <c r="B45" s="128">
        <v>0.4</v>
      </c>
      <c r="C45" s="121" t="s">
        <v>16</v>
      </c>
      <c r="D45" s="128">
        <f t="shared" si="1"/>
        <v>3630.5499999999997</v>
      </c>
      <c r="E45" s="128">
        <v>1452.22</v>
      </c>
    </row>
    <row r="46" spans="1:5" ht="30" x14ac:dyDescent="0.25">
      <c r="A46" s="122" t="s">
        <v>61</v>
      </c>
      <c r="B46" s="128">
        <v>0.1</v>
      </c>
      <c r="C46" s="121" t="s">
        <v>16</v>
      </c>
      <c r="D46" s="128">
        <f t="shared" si="1"/>
        <v>1791.3</v>
      </c>
      <c r="E46" s="128">
        <v>179.13</v>
      </c>
    </row>
    <row r="47" spans="1:5" x14ac:dyDescent="0.25">
      <c r="A47" s="122" t="s">
        <v>62</v>
      </c>
      <c r="B47" s="128">
        <v>0.09</v>
      </c>
      <c r="C47" s="121" t="s">
        <v>17</v>
      </c>
      <c r="D47" s="128">
        <f t="shared" si="1"/>
        <v>27284.666666666668</v>
      </c>
      <c r="E47" s="128">
        <v>2455.62</v>
      </c>
    </row>
    <row r="48" spans="1:5" ht="30" x14ac:dyDescent="0.25">
      <c r="A48" s="122" t="s">
        <v>63</v>
      </c>
      <c r="B48" s="128">
        <v>3.0979999999999999</v>
      </c>
      <c r="C48" s="121" t="s">
        <v>16</v>
      </c>
      <c r="D48" s="128">
        <f t="shared" si="1"/>
        <v>1805.4648160103293</v>
      </c>
      <c r="E48" s="128">
        <v>5593.33</v>
      </c>
    </row>
    <row r="49" spans="1:5" x14ac:dyDescent="0.25">
      <c r="A49" s="122" t="s">
        <v>270</v>
      </c>
      <c r="B49" s="128">
        <v>0.01</v>
      </c>
      <c r="C49" s="121" t="s">
        <v>17</v>
      </c>
      <c r="D49" s="128">
        <f t="shared" si="1"/>
        <v>27452.999999999996</v>
      </c>
      <c r="E49" s="128">
        <v>274.52999999999997</v>
      </c>
    </row>
    <row r="50" spans="1:5" ht="30" x14ac:dyDescent="0.25">
      <c r="A50" s="122" t="s">
        <v>65</v>
      </c>
      <c r="B50" s="128">
        <v>1</v>
      </c>
      <c r="C50" s="121" t="s">
        <v>14</v>
      </c>
      <c r="D50" s="128">
        <f t="shared" si="1"/>
        <v>549.39</v>
      </c>
      <c r="E50" s="128">
        <v>549.39</v>
      </c>
    </row>
    <row r="51" spans="1:5" x14ac:dyDescent="0.25">
      <c r="A51" s="122" t="s">
        <v>66</v>
      </c>
      <c r="B51" s="128">
        <v>0.34499999999999997</v>
      </c>
      <c r="C51" s="121" t="s">
        <v>15</v>
      </c>
      <c r="D51" s="128">
        <f t="shared" si="1"/>
        <v>15725.333333333334</v>
      </c>
      <c r="E51" s="128">
        <v>5425.24</v>
      </c>
    </row>
    <row r="52" spans="1:5" ht="30" x14ac:dyDescent="0.25">
      <c r="A52" s="122" t="s">
        <v>67</v>
      </c>
      <c r="B52" s="128">
        <v>4</v>
      </c>
      <c r="C52" s="121" t="s">
        <v>20</v>
      </c>
      <c r="D52" s="128">
        <f t="shared" si="1"/>
        <v>225.345</v>
      </c>
      <c r="E52" s="128">
        <v>901.38</v>
      </c>
    </row>
    <row r="53" spans="1:5" x14ac:dyDescent="0.25">
      <c r="A53" s="122" t="s">
        <v>271</v>
      </c>
      <c r="B53" s="128">
        <v>0.01</v>
      </c>
      <c r="C53" s="121" t="s">
        <v>18</v>
      </c>
      <c r="D53" s="128">
        <f t="shared" si="1"/>
        <v>27708.999999999996</v>
      </c>
      <c r="E53" s="128">
        <v>277.08999999999997</v>
      </c>
    </row>
    <row r="54" spans="1:5" x14ac:dyDescent="0.25">
      <c r="A54" s="122" t="s">
        <v>85</v>
      </c>
      <c r="B54" s="128">
        <v>3</v>
      </c>
      <c r="C54" s="121" t="s">
        <v>84</v>
      </c>
      <c r="D54" s="128">
        <f t="shared" si="1"/>
        <v>73.066666666666663</v>
      </c>
      <c r="E54" s="128">
        <v>219.2</v>
      </c>
    </row>
    <row r="55" spans="1:5" x14ac:dyDescent="0.25">
      <c r="A55" s="122" t="s">
        <v>272</v>
      </c>
      <c r="B55" s="128">
        <v>1</v>
      </c>
      <c r="C55" s="121" t="s">
        <v>13</v>
      </c>
      <c r="D55" s="128">
        <f t="shared" si="1"/>
        <v>7308.67</v>
      </c>
      <c r="E55" s="128">
        <v>7308.67</v>
      </c>
    </row>
    <row r="56" spans="1:5" x14ac:dyDescent="0.25">
      <c r="A56" s="122" t="s">
        <v>191</v>
      </c>
      <c r="B56" s="128">
        <v>1</v>
      </c>
      <c r="C56" s="121" t="s">
        <v>14</v>
      </c>
      <c r="D56" s="128">
        <f t="shared" si="1"/>
        <v>8476.82</v>
      </c>
      <c r="E56" s="128">
        <v>8476.82</v>
      </c>
    </row>
    <row r="57" spans="1:5" x14ac:dyDescent="0.25">
      <c r="A57" s="122" t="s">
        <v>273</v>
      </c>
      <c r="B57" s="128">
        <v>1</v>
      </c>
      <c r="C57" s="121" t="s">
        <v>84</v>
      </c>
      <c r="D57" s="128">
        <f t="shared" si="1"/>
        <v>1679.59</v>
      </c>
      <c r="E57" s="128">
        <v>1679.59</v>
      </c>
    </row>
    <row r="58" spans="1:5" ht="30" x14ac:dyDescent="0.25">
      <c r="A58" s="122" t="s">
        <v>274</v>
      </c>
      <c r="B58" s="128">
        <v>1</v>
      </c>
      <c r="C58" s="121" t="s">
        <v>21</v>
      </c>
      <c r="D58" s="128">
        <f t="shared" si="1"/>
        <v>716.63</v>
      </c>
      <c r="E58" s="128">
        <v>716.63</v>
      </c>
    </row>
    <row r="59" spans="1:5" ht="30" x14ac:dyDescent="0.25">
      <c r="A59" s="122" t="s">
        <v>275</v>
      </c>
      <c r="B59" s="128">
        <v>1</v>
      </c>
      <c r="C59" s="121" t="s">
        <v>21</v>
      </c>
      <c r="D59" s="128">
        <f t="shared" si="1"/>
        <v>604.44000000000005</v>
      </c>
      <c r="E59" s="128">
        <v>604.44000000000005</v>
      </c>
    </row>
    <row r="60" spans="1:5" x14ac:dyDescent="0.25">
      <c r="A60" s="122" t="s">
        <v>69</v>
      </c>
      <c r="B60" s="128">
        <v>31</v>
      </c>
      <c r="C60" s="121" t="s">
        <v>21</v>
      </c>
      <c r="D60" s="128">
        <f t="shared" si="1"/>
        <v>271.45935483870966</v>
      </c>
      <c r="E60" s="128">
        <v>8415.24</v>
      </c>
    </row>
    <row r="61" spans="1:5" s="96" customFormat="1" ht="28.5" x14ac:dyDescent="0.2">
      <c r="A61" s="123" t="s">
        <v>276</v>
      </c>
      <c r="B61" s="127"/>
      <c r="C61" s="127"/>
      <c r="D61" s="128"/>
      <c r="E61" s="127"/>
    </row>
    <row r="62" spans="1:5" x14ac:dyDescent="0.25">
      <c r="A62" s="122" t="s">
        <v>277</v>
      </c>
      <c r="B62" s="128">
        <v>0.01</v>
      </c>
      <c r="C62" s="121" t="s">
        <v>18</v>
      </c>
      <c r="D62" s="128">
        <f t="shared" si="1"/>
        <v>21100</v>
      </c>
      <c r="E62" s="128">
        <v>211</v>
      </c>
    </row>
    <row r="63" spans="1:5" ht="30" x14ac:dyDescent="0.25">
      <c r="A63" s="122" t="s">
        <v>278</v>
      </c>
      <c r="B63" s="128" t="s">
        <v>22</v>
      </c>
      <c r="C63" s="121" t="s">
        <v>279</v>
      </c>
      <c r="D63" s="128">
        <f>E63</f>
        <v>1010.61</v>
      </c>
      <c r="E63" s="128">
        <v>1010.61</v>
      </c>
    </row>
    <row r="64" spans="1:5" ht="30" x14ac:dyDescent="0.25">
      <c r="A64" s="122" t="s">
        <v>280</v>
      </c>
      <c r="B64" s="128">
        <v>0.252</v>
      </c>
      <c r="C64" s="121" t="s">
        <v>199</v>
      </c>
      <c r="D64" s="128">
        <f t="shared" si="1"/>
        <v>3296.468253968254</v>
      </c>
      <c r="E64" s="128">
        <v>830.71</v>
      </c>
    </row>
    <row r="65" spans="1:5" ht="30" x14ac:dyDescent="0.25">
      <c r="A65" s="122" t="s">
        <v>281</v>
      </c>
      <c r="B65" s="128">
        <v>8.5000000000000006E-2</v>
      </c>
      <c r="C65" s="121" t="s">
        <v>19</v>
      </c>
      <c r="D65" s="128">
        <f t="shared" si="1"/>
        <v>20259.999999999996</v>
      </c>
      <c r="E65" s="128">
        <v>1722.1</v>
      </c>
    </row>
    <row r="66" spans="1:5" x14ac:dyDescent="0.25">
      <c r="A66" s="122" t="s">
        <v>72</v>
      </c>
      <c r="B66" s="128">
        <v>0.16</v>
      </c>
      <c r="C66" s="121" t="s">
        <v>18</v>
      </c>
      <c r="D66" s="128">
        <f t="shared" si="1"/>
        <v>4015.8124999999995</v>
      </c>
      <c r="E66" s="128">
        <v>642.53</v>
      </c>
    </row>
    <row r="67" spans="1:5" x14ac:dyDescent="0.25">
      <c r="A67" s="122" t="s">
        <v>282</v>
      </c>
      <c r="B67" s="128">
        <v>8.532</v>
      </c>
      <c r="C67" s="121" t="s">
        <v>12</v>
      </c>
      <c r="D67" s="128">
        <f t="shared" si="1"/>
        <v>2596.4252226910457</v>
      </c>
      <c r="E67" s="128">
        <v>22152.7</v>
      </c>
    </row>
    <row r="68" spans="1:5" ht="45" x14ac:dyDescent="0.25">
      <c r="A68" s="122" t="s">
        <v>283</v>
      </c>
      <c r="B68" s="128">
        <v>5.04</v>
      </c>
      <c r="C68" s="121" t="s">
        <v>12</v>
      </c>
      <c r="D68" s="128">
        <f t="shared" si="1"/>
        <v>286.77579365079362</v>
      </c>
      <c r="E68" s="128">
        <v>1445.35</v>
      </c>
    </row>
    <row r="69" spans="1:5" ht="30" x14ac:dyDescent="0.25">
      <c r="A69" s="122" t="s">
        <v>284</v>
      </c>
      <c r="B69" s="128">
        <v>0.32400000000000001</v>
      </c>
      <c r="C69" s="121" t="s">
        <v>12</v>
      </c>
      <c r="D69" s="128">
        <f t="shared" si="1"/>
        <v>912.53086419753095</v>
      </c>
      <c r="E69" s="128">
        <v>295.66000000000003</v>
      </c>
    </row>
    <row r="70" spans="1:5" ht="30" x14ac:dyDescent="0.25">
      <c r="A70" s="122" t="s">
        <v>90</v>
      </c>
      <c r="B70" s="128">
        <v>2.1999999999999999E-2</v>
      </c>
      <c r="C70" s="121" t="s">
        <v>15</v>
      </c>
      <c r="D70" s="128">
        <f t="shared" si="1"/>
        <v>50010.909090909096</v>
      </c>
      <c r="E70" s="128">
        <v>1100.24</v>
      </c>
    </row>
    <row r="71" spans="1:5" x14ac:dyDescent="0.25">
      <c r="A71" s="122" t="s">
        <v>285</v>
      </c>
      <c r="B71" s="128">
        <v>0.02</v>
      </c>
      <c r="C71" s="121" t="s">
        <v>18</v>
      </c>
      <c r="D71" s="128">
        <f t="shared" si="1"/>
        <v>45930.5</v>
      </c>
      <c r="E71" s="128">
        <v>918.61</v>
      </c>
    </row>
    <row r="72" spans="1:5" x14ac:dyDescent="0.25">
      <c r="A72" s="122" t="s">
        <v>286</v>
      </c>
      <c r="B72" s="128">
        <v>0.1</v>
      </c>
      <c r="C72" s="121" t="s">
        <v>123</v>
      </c>
      <c r="D72" s="128">
        <f t="shared" si="1"/>
        <v>2126.2999999999997</v>
      </c>
      <c r="E72" s="128">
        <v>212.63</v>
      </c>
    </row>
    <row r="73" spans="1:5" ht="30" x14ac:dyDescent="0.25">
      <c r="A73" s="122" t="s">
        <v>287</v>
      </c>
      <c r="B73" s="128">
        <v>0.2</v>
      </c>
      <c r="C73" s="121" t="s">
        <v>123</v>
      </c>
      <c r="D73" s="128">
        <f t="shared" si="1"/>
        <v>2165</v>
      </c>
      <c r="E73" s="128">
        <v>433</v>
      </c>
    </row>
    <row r="74" spans="1:5" x14ac:dyDescent="0.25">
      <c r="A74" s="122" t="s">
        <v>196</v>
      </c>
      <c r="B74" s="128">
        <v>0.02</v>
      </c>
      <c r="C74" s="121" t="s">
        <v>17</v>
      </c>
      <c r="D74" s="128">
        <f t="shared" si="1"/>
        <v>27462.5</v>
      </c>
      <c r="E74" s="128">
        <v>549.25</v>
      </c>
    </row>
    <row r="75" spans="1:5" x14ac:dyDescent="0.25">
      <c r="A75" s="122" t="s">
        <v>288</v>
      </c>
      <c r="B75" s="128">
        <v>0.17</v>
      </c>
      <c r="C75" s="121" t="s">
        <v>16</v>
      </c>
      <c r="D75" s="128">
        <f t="shared" si="1"/>
        <v>1901.5882352941173</v>
      </c>
      <c r="E75" s="128">
        <v>323.27</v>
      </c>
    </row>
    <row r="76" spans="1:5" ht="30" x14ac:dyDescent="0.25">
      <c r="A76" s="122" t="s">
        <v>70</v>
      </c>
      <c r="B76" s="128">
        <v>1.5249999999999999</v>
      </c>
      <c r="C76" s="121" t="s">
        <v>16</v>
      </c>
      <c r="D76" s="128">
        <f t="shared" si="1"/>
        <v>1814.2688524590167</v>
      </c>
      <c r="E76" s="128">
        <v>2766.76</v>
      </c>
    </row>
    <row r="77" spans="1:5" ht="30" x14ac:dyDescent="0.25">
      <c r="A77" s="122" t="s">
        <v>197</v>
      </c>
      <c r="B77" s="128">
        <v>1.5780000000000001</v>
      </c>
      <c r="C77" s="121" t="s">
        <v>16</v>
      </c>
      <c r="D77" s="128">
        <f t="shared" si="1"/>
        <v>1834.4043092522179</v>
      </c>
      <c r="E77" s="128">
        <v>2894.69</v>
      </c>
    </row>
    <row r="78" spans="1:5" ht="45" x14ac:dyDescent="0.25">
      <c r="A78" s="122" t="s">
        <v>289</v>
      </c>
      <c r="B78" s="128">
        <v>0.4</v>
      </c>
      <c r="C78" s="121" t="s">
        <v>16</v>
      </c>
      <c r="D78" s="128">
        <f t="shared" si="1"/>
        <v>2012.2499999999998</v>
      </c>
      <c r="E78" s="128">
        <v>804.9</v>
      </c>
    </row>
    <row r="79" spans="1:5" x14ac:dyDescent="0.25">
      <c r="A79" s="122" t="s">
        <v>198</v>
      </c>
      <c r="B79" s="128">
        <v>0.14399999999999999</v>
      </c>
      <c r="C79" s="121" t="s">
        <v>199</v>
      </c>
      <c r="D79" s="128">
        <f t="shared" si="1"/>
        <v>615.20833333333337</v>
      </c>
      <c r="E79" s="128">
        <v>88.59</v>
      </c>
    </row>
    <row r="80" spans="1:5" ht="30" x14ac:dyDescent="0.25">
      <c r="A80" s="122" t="s">
        <v>290</v>
      </c>
      <c r="B80" s="128">
        <v>30</v>
      </c>
      <c r="C80" s="121" t="s">
        <v>291</v>
      </c>
      <c r="D80" s="128">
        <f t="shared" si="1"/>
        <v>73.864000000000004</v>
      </c>
      <c r="E80" s="128">
        <v>2215.92</v>
      </c>
    </row>
    <row r="81" spans="1:5" ht="30" x14ac:dyDescent="0.25">
      <c r="A81" s="122" t="s">
        <v>292</v>
      </c>
      <c r="B81" s="128">
        <v>4.5</v>
      </c>
      <c r="C81" s="121" t="s">
        <v>71</v>
      </c>
      <c r="D81" s="128">
        <f t="shared" si="1"/>
        <v>122.49555555555555</v>
      </c>
      <c r="E81" s="128">
        <v>551.23</v>
      </c>
    </row>
    <row r="82" spans="1:5" ht="30" x14ac:dyDescent="0.25">
      <c r="A82" s="122" t="s">
        <v>86</v>
      </c>
      <c r="B82" s="128">
        <v>20</v>
      </c>
      <c r="C82" s="121" t="s">
        <v>87</v>
      </c>
      <c r="D82" s="128">
        <f t="shared" si="1"/>
        <v>53.345000000000006</v>
      </c>
      <c r="E82" s="128">
        <v>1066.9000000000001</v>
      </c>
    </row>
    <row r="83" spans="1:5" x14ac:dyDescent="0.25">
      <c r="A83" s="122" t="s">
        <v>134</v>
      </c>
      <c r="B83" s="128">
        <v>8</v>
      </c>
      <c r="C83" s="121" t="s">
        <v>106</v>
      </c>
      <c r="D83" s="128">
        <f t="shared" si="1"/>
        <v>222.87</v>
      </c>
      <c r="E83" s="128">
        <v>1782.96</v>
      </c>
    </row>
    <row r="84" spans="1:5" ht="30" x14ac:dyDescent="0.25">
      <c r="A84" s="122" t="s">
        <v>201</v>
      </c>
      <c r="B84" s="128" t="s">
        <v>306</v>
      </c>
      <c r="C84" s="121" t="s">
        <v>16</v>
      </c>
      <c r="D84" s="128">
        <f>E84</f>
        <v>2936.04</v>
      </c>
      <c r="E84" s="128">
        <v>2936.04</v>
      </c>
    </row>
    <row r="85" spans="1:5" x14ac:dyDescent="0.25">
      <c r="A85" s="122" t="s">
        <v>293</v>
      </c>
      <c r="B85" s="128">
        <v>12</v>
      </c>
      <c r="C85" s="121" t="s">
        <v>294</v>
      </c>
      <c r="D85" s="128">
        <f t="shared" si="1"/>
        <v>239.53333333333333</v>
      </c>
      <c r="E85" s="128">
        <v>2874.4</v>
      </c>
    </row>
    <row r="86" spans="1:5" ht="30" x14ac:dyDescent="0.25">
      <c r="A86" s="122" t="s">
        <v>202</v>
      </c>
      <c r="B86" s="128">
        <v>0.2</v>
      </c>
      <c r="C86" s="121" t="s">
        <v>16</v>
      </c>
      <c r="D86" s="128">
        <f t="shared" si="1"/>
        <v>1929.05</v>
      </c>
      <c r="E86" s="128">
        <v>385.81</v>
      </c>
    </row>
    <row r="87" spans="1:5" x14ac:dyDescent="0.25">
      <c r="A87" s="122" t="s">
        <v>295</v>
      </c>
      <c r="B87" s="128">
        <v>0.12</v>
      </c>
      <c r="C87" s="121" t="s">
        <v>16</v>
      </c>
      <c r="D87" s="128">
        <f t="shared" si="1"/>
        <v>1922.0833333333335</v>
      </c>
      <c r="E87" s="128">
        <v>230.65</v>
      </c>
    </row>
    <row r="88" spans="1:5" x14ac:dyDescent="0.25">
      <c r="A88" s="122" t="s">
        <v>296</v>
      </c>
      <c r="B88" s="128">
        <v>0.12</v>
      </c>
      <c r="C88" s="121" t="s">
        <v>15</v>
      </c>
      <c r="D88" s="128">
        <f t="shared" si="1"/>
        <v>11590.333333333334</v>
      </c>
      <c r="E88" s="128">
        <v>1390.84</v>
      </c>
    </row>
    <row r="89" spans="1:5" ht="30" x14ac:dyDescent="0.25">
      <c r="A89" s="122" t="s">
        <v>297</v>
      </c>
      <c r="B89" s="128">
        <v>0.01</v>
      </c>
      <c r="C89" s="121" t="s">
        <v>18</v>
      </c>
      <c r="D89" s="128">
        <f t="shared" si="1"/>
        <v>30514.999999999996</v>
      </c>
      <c r="E89" s="128">
        <v>305.14999999999998</v>
      </c>
    </row>
    <row r="90" spans="1:5" ht="30" x14ac:dyDescent="0.25">
      <c r="A90" s="122" t="s">
        <v>204</v>
      </c>
      <c r="B90" s="128">
        <v>0.02</v>
      </c>
      <c r="C90" s="121" t="s">
        <v>18</v>
      </c>
      <c r="D90" s="128">
        <f t="shared" si="1"/>
        <v>48333</v>
      </c>
      <c r="E90" s="128">
        <v>966.66</v>
      </c>
    </row>
    <row r="91" spans="1:5" s="96" customFormat="1" ht="28.5" x14ac:dyDescent="0.2">
      <c r="A91" s="123" t="s">
        <v>39</v>
      </c>
      <c r="B91" s="127"/>
      <c r="C91" s="127"/>
      <c r="D91" s="127"/>
      <c r="E91" s="127"/>
    </row>
    <row r="92" spans="1:5" ht="30" x14ac:dyDescent="0.25">
      <c r="A92" s="122" t="s">
        <v>59</v>
      </c>
      <c r="B92" s="128" t="s">
        <v>305</v>
      </c>
      <c r="C92" s="121" t="s">
        <v>11</v>
      </c>
      <c r="D92" s="128">
        <f>E92</f>
        <v>8760.69</v>
      </c>
      <c r="E92" s="128">
        <v>8760.69</v>
      </c>
    </row>
    <row r="93" spans="1:5" s="96" customFormat="1" ht="14.25" x14ac:dyDescent="0.2">
      <c r="A93" s="123" t="s">
        <v>82</v>
      </c>
      <c r="B93" s="127"/>
      <c r="C93" s="127"/>
      <c r="D93" s="127"/>
      <c r="E93" s="127"/>
    </row>
    <row r="94" spans="1:5" x14ac:dyDescent="0.25">
      <c r="A94" s="122" t="s">
        <v>88</v>
      </c>
      <c r="B94" s="128" t="s">
        <v>305</v>
      </c>
      <c r="C94" s="121" t="s">
        <v>11</v>
      </c>
      <c r="D94" s="128">
        <f>E94</f>
        <v>21600</v>
      </c>
      <c r="E94" s="128">
        <v>21600</v>
      </c>
    </row>
    <row r="95" spans="1:5" s="96" customFormat="1" ht="28.5" x14ac:dyDescent="0.2">
      <c r="A95" s="123" t="s">
        <v>205</v>
      </c>
      <c r="B95" s="127"/>
      <c r="C95" s="127"/>
      <c r="D95" s="127"/>
      <c r="E95" s="127"/>
    </row>
    <row r="96" spans="1:5" x14ac:dyDescent="0.25">
      <c r="A96" s="122" t="s">
        <v>206</v>
      </c>
      <c r="B96" s="128" t="s">
        <v>24</v>
      </c>
      <c r="C96" s="121" t="s">
        <v>11</v>
      </c>
      <c r="D96" s="128">
        <f>E96</f>
        <v>4007.33</v>
      </c>
      <c r="E96" s="128">
        <v>4007.33</v>
      </c>
    </row>
    <row r="97" spans="1:5" s="1" customFormat="1" ht="14.25" x14ac:dyDescent="0.2">
      <c r="A97" s="33" t="s">
        <v>10</v>
      </c>
      <c r="B97" s="34"/>
      <c r="C97" s="34"/>
      <c r="D97" s="35"/>
      <c r="E97" s="36"/>
    </row>
    <row r="98" spans="1:5" s="136" customFormat="1" x14ac:dyDescent="0.25">
      <c r="A98" s="134" t="s">
        <v>310</v>
      </c>
      <c r="B98" s="38"/>
      <c r="C98" s="38"/>
      <c r="D98" s="39"/>
      <c r="E98" s="135">
        <v>8640</v>
      </c>
    </row>
    <row r="99" spans="1:5" s="1" customFormat="1" x14ac:dyDescent="0.2">
      <c r="A99" s="37" t="s">
        <v>77</v>
      </c>
      <c r="B99" s="38" t="s">
        <v>23</v>
      </c>
      <c r="C99" s="50" t="s">
        <v>11</v>
      </c>
      <c r="D99" s="39">
        <f>E99</f>
        <v>38401.809000000016</v>
      </c>
      <c r="E99" s="40">
        <f>SUM(E16:E98)*10%</f>
        <v>38401.809000000016</v>
      </c>
    </row>
    <row r="100" spans="1:5" s="96" customFormat="1" ht="14.25" x14ac:dyDescent="0.2">
      <c r="A100" s="124" t="s">
        <v>25</v>
      </c>
      <c r="B100" s="129"/>
      <c r="C100" s="132"/>
      <c r="D100" s="130"/>
      <c r="E100" s="129">
        <f>SUM(E17:E99)</f>
        <v>422419.89900000015</v>
      </c>
    </row>
    <row r="103" spans="1:5" ht="39.75" customHeight="1" x14ac:dyDescent="0.25">
      <c r="A103" s="222" t="s">
        <v>311</v>
      </c>
      <c r="B103" s="222"/>
      <c r="C103" s="222"/>
      <c r="D103" s="222"/>
      <c r="E103" s="222"/>
    </row>
    <row r="104" spans="1:5" ht="27.75" customHeight="1" x14ac:dyDescent="0.25">
      <c r="A104" s="222" t="s">
        <v>298</v>
      </c>
      <c r="B104" s="222"/>
      <c r="C104" s="222"/>
      <c r="D104" s="222"/>
      <c r="E104" s="222"/>
    </row>
    <row r="105" spans="1:5" ht="24" customHeight="1" x14ac:dyDescent="0.25">
      <c r="A105" s="222" t="s">
        <v>299</v>
      </c>
      <c r="B105" s="222"/>
      <c r="C105" s="222"/>
      <c r="D105" s="222"/>
      <c r="E105" s="222"/>
    </row>
    <row r="106" spans="1:5" ht="30.75" customHeight="1" x14ac:dyDescent="0.25">
      <c r="A106" s="222" t="s">
        <v>300</v>
      </c>
      <c r="B106" s="222"/>
      <c r="C106" s="222"/>
      <c r="D106" s="222"/>
      <c r="E106" s="222"/>
    </row>
    <row r="108" spans="1:5" ht="24.75" customHeight="1" x14ac:dyDescent="0.25"/>
    <row r="109" spans="1:5" ht="18.75" customHeight="1" x14ac:dyDescent="0.25">
      <c r="A109" s="118" t="s">
        <v>312</v>
      </c>
    </row>
    <row r="110" spans="1:5" ht="15.75" customHeight="1" x14ac:dyDescent="0.25">
      <c r="A110" s="119" t="s">
        <v>307</v>
      </c>
    </row>
    <row r="111" spans="1:5" ht="10.5" customHeight="1" x14ac:dyDescent="0.25">
      <c r="B111" s="117"/>
      <c r="D111" s="117" t="s">
        <v>27</v>
      </c>
    </row>
    <row r="113" spans="1:4" x14ac:dyDescent="0.25">
      <c r="A113" s="118" t="s">
        <v>301</v>
      </c>
    </row>
    <row r="114" spans="1:4" ht="10.5" customHeight="1" x14ac:dyDescent="0.25">
      <c r="B114" s="117"/>
      <c r="D114" s="117" t="s">
        <v>27</v>
      </c>
    </row>
    <row r="115" spans="1:4" ht="11.25" customHeight="1" x14ac:dyDescent="0.25"/>
  </sheetData>
  <mergeCells count="10">
    <mergeCell ref="A106:E106"/>
    <mergeCell ref="A103:E103"/>
    <mergeCell ref="A104:E104"/>
    <mergeCell ref="A105:E105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8" zoomScaleNormal="100" workbookViewId="0">
      <selection activeCell="A18" sqref="A1:XFD1048576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5" customFormat="1" ht="35.25" customHeight="1" x14ac:dyDescent="0.3">
      <c r="A1" s="204" t="s">
        <v>313</v>
      </c>
      <c r="B1" s="204"/>
      <c r="C1" s="204"/>
      <c r="D1" s="204"/>
      <c r="E1" s="204"/>
      <c r="F1" s="204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314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5" t="s">
        <v>149</v>
      </c>
      <c r="B5" s="205"/>
      <c r="C5" s="205"/>
      <c r="D5" s="205"/>
      <c r="E5" s="205"/>
      <c r="F5" s="205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0" t="s">
        <v>150</v>
      </c>
      <c r="B6" s="110">
        <v>4</v>
      </c>
      <c r="C6" s="110" t="s">
        <v>151</v>
      </c>
      <c r="D6" s="133">
        <v>2980.9</v>
      </c>
      <c r="E6" s="110" t="s">
        <v>152</v>
      </c>
      <c r="F6" s="112">
        <v>1335</v>
      </c>
      <c r="G6" s="60"/>
      <c r="H6" s="62"/>
      <c r="I6" s="63"/>
      <c r="J6" s="64"/>
      <c r="K6" s="137"/>
      <c r="L6" s="66"/>
      <c r="M6" s="66"/>
      <c r="N6" s="66"/>
      <c r="O6" s="66"/>
      <c r="P6" s="67"/>
      <c r="Q6" s="206"/>
      <c r="R6" s="207"/>
      <c r="S6" s="68"/>
    </row>
    <row r="7" spans="1:19" s="71" customFormat="1" ht="32.25" customHeight="1" x14ac:dyDescent="0.25">
      <c r="A7" s="110" t="s">
        <v>153</v>
      </c>
      <c r="B7" s="110">
        <v>3</v>
      </c>
      <c r="C7" s="110" t="s">
        <v>154</v>
      </c>
      <c r="D7" s="133">
        <v>0</v>
      </c>
      <c r="E7" s="110" t="s">
        <v>155</v>
      </c>
      <c r="F7" s="112">
        <v>890</v>
      </c>
      <c r="G7" s="60"/>
      <c r="H7" s="62"/>
      <c r="I7" s="63"/>
      <c r="J7" s="64"/>
      <c r="K7" s="137"/>
      <c r="L7" s="66"/>
      <c r="M7" s="66"/>
      <c r="N7" s="66"/>
      <c r="O7" s="66"/>
      <c r="P7" s="67"/>
      <c r="Q7" s="206"/>
      <c r="R7" s="208"/>
      <c r="S7" s="70"/>
    </row>
    <row r="8" spans="1:19" s="71" customFormat="1" ht="48.75" customHeight="1" x14ac:dyDescent="0.25">
      <c r="A8" s="110" t="s">
        <v>156</v>
      </c>
      <c r="B8" s="110">
        <v>44</v>
      </c>
      <c r="C8" s="110" t="s">
        <v>157</v>
      </c>
      <c r="D8" s="112">
        <v>272.89999999999998</v>
      </c>
      <c r="E8" s="110" t="s">
        <v>158</v>
      </c>
      <c r="F8" s="112">
        <v>416.9</v>
      </c>
      <c r="G8" s="60"/>
      <c r="H8" s="62"/>
      <c r="I8" s="63"/>
      <c r="J8" s="64"/>
      <c r="K8" s="137"/>
      <c r="L8" s="66"/>
      <c r="M8" s="66"/>
      <c r="N8" s="66"/>
      <c r="O8" s="66"/>
      <c r="P8" s="67"/>
      <c r="Q8" s="206"/>
      <c r="R8" s="207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37"/>
      <c r="L9" s="66"/>
      <c r="M9" s="66"/>
      <c r="N9" s="66"/>
      <c r="O9" s="66"/>
      <c r="P9" s="60"/>
      <c r="Q9" s="137"/>
      <c r="R9" s="138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39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1" t="s">
        <v>159</v>
      </c>
      <c r="B11" s="202"/>
      <c r="C11" s="202"/>
      <c r="D11" s="202"/>
      <c r="E11" s="203"/>
      <c r="F11" s="78" t="s">
        <v>160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07" customFormat="1" ht="30" customHeight="1" x14ac:dyDescent="0.25">
      <c r="A12" s="210" t="s">
        <v>161</v>
      </c>
      <c r="B12" s="211"/>
      <c r="C12" s="211"/>
      <c r="D12" s="211"/>
      <c r="E12" s="212"/>
      <c r="F12" s="105">
        <v>34801.306999999681</v>
      </c>
      <c r="G12" s="106"/>
    </row>
    <row r="13" spans="1:19" s="107" customFormat="1" ht="30" customHeight="1" x14ac:dyDescent="0.25">
      <c r="A13" s="210" t="s">
        <v>162</v>
      </c>
      <c r="B13" s="211"/>
      <c r="C13" s="211"/>
      <c r="D13" s="211"/>
      <c r="E13" s="212"/>
      <c r="F13" s="105">
        <v>89135.990000000107</v>
      </c>
    </row>
    <row r="14" spans="1:19" s="107" customFormat="1" ht="30" customHeight="1" x14ac:dyDescent="0.25">
      <c r="A14" s="210" t="s">
        <v>163</v>
      </c>
      <c r="B14" s="211"/>
      <c r="C14" s="211"/>
      <c r="D14" s="211"/>
      <c r="E14" s="212"/>
      <c r="F14" s="108">
        <f>SUM(F15:F17)</f>
        <v>496699.29</v>
      </c>
    </row>
    <row r="15" spans="1:19" s="77" customFormat="1" ht="28.5" customHeight="1" x14ac:dyDescent="0.25">
      <c r="A15" s="213" t="s">
        <v>164</v>
      </c>
      <c r="B15" s="214"/>
      <c r="C15" s="214"/>
      <c r="D15" s="214"/>
      <c r="E15" s="215"/>
      <c r="F15" s="101">
        <f>504142.8-12241.67+2248.16</f>
        <v>494149.29</v>
      </c>
    </row>
    <row r="16" spans="1:19" s="77" customFormat="1" ht="24.75" hidden="1" customHeight="1" x14ac:dyDescent="0.25">
      <c r="A16" s="213" t="s">
        <v>165</v>
      </c>
      <c r="B16" s="214"/>
      <c r="C16" s="214"/>
      <c r="D16" s="214"/>
      <c r="E16" s="215"/>
      <c r="F16" s="101"/>
    </row>
    <row r="17" spans="1:19" s="77" customFormat="1" ht="30" customHeight="1" x14ac:dyDescent="0.25">
      <c r="A17" s="213" t="s">
        <v>166</v>
      </c>
      <c r="B17" s="214"/>
      <c r="C17" s="214"/>
      <c r="D17" s="214"/>
      <c r="E17" s="215"/>
      <c r="F17" s="101">
        <v>2550</v>
      </c>
    </row>
    <row r="18" spans="1:19" s="107" customFormat="1" ht="30" customHeight="1" x14ac:dyDescent="0.25">
      <c r="A18" s="210" t="s">
        <v>167</v>
      </c>
      <c r="B18" s="211"/>
      <c r="C18" s="211"/>
      <c r="D18" s="211"/>
      <c r="E18" s="212"/>
      <c r="F18" s="108">
        <f>SUM(F19:F21)</f>
        <v>454319</v>
      </c>
    </row>
    <row r="19" spans="1:19" s="77" customFormat="1" ht="30" customHeight="1" x14ac:dyDescent="0.25">
      <c r="A19" s="213" t="s">
        <v>164</v>
      </c>
      <c r="B19" s="214"/>
      <c r="C19" s="214"/>
      <c r="D19" s="214"/>
      <c r="E19" s="215"/>
      <c r="F19" s="101">
        <f>449945.84+2248.16</f>
        <v>452194</v>
      </c>
    </row>
    <row r="20" spans="1:19" s="77" customFormat="1" ht="30" hidden="1" customHeight="1" x14ac:dyDescent="0.25">
      <c r="A20" s="213" t="s">
        <v>165</v>
      </c>
      <c r="B20" s="214"/>
      <c r="C20" s="214"/>
      <c r="D20" s="214"/>
      <c r="E20" s="215"/>
      <c r="F20" s="101"/>
    </row>
    <row r="21" spans="1:19" s="80" customFormat="1" ht="30" customHeight="1" x14ac:dyDescent="0.2">
      <c r="A21" s="213" t="s">
        <v>166</v>
      </c>
      <c r="B21" s="214"/>
      <c r="C21" s="214"/>
      <c r="D21" s="214"/>
      <c r="E21" s="215"/>
      <c r="F21" s="101">
        <v>2125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09" customFormat="1" ht="30" customHeight="1" x14ac:dyDescent="0.25">
      <c r="A22" s="210" t="s">
        <v>168</v>
      </c>
      <c r="B22" s="211"/>
      <c r="C22" s="211"/>
      <c r="D22" s="211"/>
      <c r="E22" s="212"/>
      <c r="F22" s="108">
        <f>F12+F18</f>
        <v>489120.30699999968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210" t="s">
        <v>169</v>
      </c>
      <c r="B23" s="211"/>
      <c r="C23" s="211"/>
      <c r="D23" s="211"/>
      <c r="E23" s="212"/>
      <c r="F23" s="108">
        <f>Лист1!E81</f>
        <v>454150.29500000004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210" t="s">
        <v>315</v>
      </c>
      <c r="B24" s="211"/>
      <c r="C24" s="211"/>
      <c r="D24" s="211"/>
      <c r="E24" s="212"/>
      <c r="F24" s="108">
        <f>F22-F23</f>
        <v>34970.011999999639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210" t="s">
        <v>171</v>
      </c>
      <c r="B25" s="211"/>
      <c r="C25" s="211"/>
      <c r="D25" s="211"/>
      <c r="E25" s="212"/>
      <c r="F25" s="105">
        <f>F13+F14-F18</f>
        <v>131516.28000000003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64.5" customHeight="1" x14ac:dyDescent="0.2">
      <c r="A27" s="209" t="s">
        <v>172</v>
      </c>
      <c r="B27" s="209"/>
      <c r="C27" s="209"/>
      <c r="D27" s="209"/>
    </row>
    <row r="28" spans="1:19" s="55" customFormat="1" ht="21.75" customHeight="1" x14ac:dyDescent="0.25">
      <c r="A28" s="219" t="s">
        <v>173</v>
      </c>
      <c r="B28" s="219"/>
      <c r="C28" s="219"/>
      <c r="D28" s="219"/>
    </row>
    <row r="29" spans="1:19" s="55" customFormat="1" ht="22.5" customHeight="1" x14ac:dyDescent="0.25">
      <c r="A29" s="209" t="s">
        <v>45</v>
      </c>
      <c r="B29" s="209"/>
      <c r="C29" s="209"/>
      <c r="D29" s="209"/>
    </row>
    <row r="30" spans="1:19" s="55" customFormat="1" ht="22.5" customHeight="1" x14ac:dyDescent="0.25">
      <c r="A30" s="209" t="s">
        <v>46</v>
      </c>
      <c r="B30" s="209"/>
      <c r="C30" s="209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6"/>
  <sheetViews>
    <sheetView view="pageBreakPreview" topLeftCell="A8" zoomScaleNormal="100" zoomScaleSheetLayoutView="100" workbookViewId="0">
      <selection activeCell="A21" sqref="A21:E21"/>
    </sheetView>
  </sheetViews>
  <sheetFormatPr defaultRowHeight="15" x14ac:dyDescent="0.25"/>
  <cols>
    <col min="1" max="1" width="58.28515625" style="140" customWidth="1"/>
    <col min="2" max="2" width="13.85546875" style="140" customWidth="1"/>
    <col min="3" max="3" width="12" style="140" customWidth="1"/>
    <col min="4" max="4" width="13.140625" style="140" customWidth="1"/>
    <col min="5" max="5" width="14.7109375" style="140" customWidth="1"/>
    <col min="6" max="255" width="8.140625" style="140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0" customFormat="1" ht="23.25" customHeight="1" x14ac:dyDescent="0.25">
      <c r="A1" s="223"/>
      <c r="B1" s="223"/>
      <c r="C1" s="223"/>
      <c r="D1" s="223"/>
      <c r="E1" s="223"/>
    </row>
    <row r="2" spans="1:5" s="140" customFormat="1" x14ac:dyDescent="0.25">
      <c r="A2" s="223" t="s">
        <v>239</v>
      </c>
      <c r="B2" s="223"/>
      <c r="C2" s="223"/>
      <c r="D2" s="223"/>
      <c r="E2" s="223"/>
    </row>
    <row r="3" spans="1:5" s="140" customFormat="1" ht="15.75" customHeight="1" x14ac:dyDescent="0.25">
      <c r="B3" s="223" t="s">
        <v>302</v>
      </c>
      <c r="C3" s="223"/>
      <c r="D3" s="223"/>
      <c r="E3" s="223"/>
    </row>
    <row r="4" spans="1:5" s="140" customFormat="1" x14ac:dyDescent="0.25">
      <c r="A4" s="225" t="s">
        <v>240</v>
      </c>
      <c r="B4" s="225"/>
      <c r="C4" s="225"/>
      <c r="D4" s="225"/>
      <c r="E4" s="225"/>
    </row>
    <row r="5" spans="1:5" s="140" customFormat="1" x14ac:dyDescent="0.25">
      <c r="A5" s="225" t="s">
        <v>241</v>
      </c>
      <c r="B5" s="225"/>
      <c r="C5" s="225"/>
      <c r="D5" s="225"/>
      <c r="E5" s="225"/>
    </row>
    <row r="6" spans="1:5" s="140" customFormat="1" ht="26.25" customHeight="1" x14ac:dyDescent="0.25">
      <c r="A6" s="223" t="s">
        <v>242</v>
      </c>
      <c r="B6" s="223"/>
      <c r="C6" s="223"/>
      <c r="D6" s="223"/>
      <c r="E6" s="140" t="s">
        <v>316</v>
      </c>
    </row>
    <row r="7" spans="1:5" s="140" customFormat="1" x14ac:dyDescent="0.25">
      <c r="A7" s="223"/>
      <c r="B7" s="223"/>
      <c r="C7" s="223"/>
      <c r="D7" s="223"/>
      <c r="E7" s="223"/>
    </row>
    <row r="8" spans="1:5" s="140" customFormat="1" ht="28.5" customHeight="1" x14ac:dyDescent="0.25">
      <c r="A8" s="224" t="s">
        <v>303</v>
      </c>
      <c r="B8" s="224"/>
      <c r="C8" s="224"/>
      <c r="D8" s="224"/>
      <c r="E8" s="224"/>
    </row>
    <row r="9" spans="1:5" s="140" customFormat="1" ht="29.25" customHeight="1" x14ac:dyDescent="0.25">
      <c r="A9" s="224" t="s">
        <v>244</v>
      </c>
      <c r="B9" s="224"/>
      <c r="C9" s="224"/>
      <c r="D9" s="224"/>
      <c r="E9" s="224"/>
    </row>
    <row r="10" spans="1:5" s="140" customFormat="1" ht="30" customHeight="1" x14ac:dyDescent="0.25">
      <c r="A10" s="224" t="s">
        <v>245</v>
      </c>
      <c r="B10" s="224"/>
      <c r="C10" s="224"/>
      <c r="D10" s="224"/>
      <c r="E10" s="224"/>
    </row>
    <row r="11" spans="1:5" s="140" customFormat="1" ht="30" customHeight="1" x14ac:dyDescent="0.25">
      <c r="A11" s="224" t="s">
        <v>246</v>
      </c>
      <c r="B11" s="224"/>
      <c r="C11" s="224"/>
      <c r="D11" s="224"/>
      <c r="E11" s="224"/>
    </row>
    <row r="12" spans="1:5" s="140" customFormat="1" ht="29.25" customHeight="1" x14ac:dyDescent="0.25">
      <c r="A12" s="224" t="s">
        <v>247</v>
      </c>
      <c r="B12" s="224"/>
      <c r="C12" s="224"/>
      <c r="D12" s="224"/>
      <c r="E12" s="224"/>
    </row>
    <row r="13" spans="1:5" s="140" customFormat="1" ht="28.5" customHeight="1" x14ac:dyDescent="0.25">
      <c r="A13" s="224" t="s">
        <v>248</v>
      </c>
      <c r="B13" s="224"/>
      <c r="C13" s="224"/>
      <c r="D13" s="224"/>
      <c r="E13" s="224"/>
    </row>
    <row r="14" spans="1:5" s="140" customFormat="1" ht="15.75" customHeight="1" x14ac:dyDescent="0.25">
      <c r="A14" s="223"/>
      <c r="B14" s="223"/>
      <c r="C14" s="223"/>
      <c r="D14" s="223"/>
      <c r="E14" s="223"/>
    </row>
    <row r="15" spans="1:5" s="140" customFormat="1" ht="135" x14ac:dyDescent="0.25">
      <c r="A15" s="141" t="s">
        <v>2</v>
      </c>
      <c r="B15" s="142" t="s">
        <v>250</v>
      </c>
      <c r="C15" s="142" t="s">
        <v>0</v>
      </c>
      <c r="D15" s="142" t="s">
        <v>249</v>
      </c>
      <c r="E15" s="142" t="s">
        <v>1</v>
      </c>
    </row>
    <row r="16" spans="1:5" s="140" customFormat="1" x14ac:dyDescent="0.25">
      <c r="A16" s="152" t="s">
        <v>8</v>
      </c>
      <c r="B16" s="143"/>
      <c r="C16" s="143"/>
      <c r="D16" s="143"/>
      <c r="E16" s="143"/>
    </row>
    <row r="17" spans="1:5" s="140" customFormat="1" x14ac:dyDescent="0.25">
      <c r="A17" s="141" t="s">
        <v>56</v>
      </c>
      <c r="B17" s="144" t="s">
        <v>23</v>
      </c>
      <c r="C17" s="144" t="s">
        <v>11</v>
      </c>
      <c r="D17" s="144">
        <v>0.13</v>
      </c>
      <c r="E17" s="144">
        <v>4650.2</v>
      </c>
    </row>
    <row r="18" spans="1:5" s="140" customFormat="1" ht="28.5" x14ac:dyDescent="0.25">
      <c r="A18" s="152" t="s">
        <v>251</v>
      </c>
      <c r="B18" s="143"/>
      <c r="C18" s="143"/>
      <c r="D18" s="143"/>
      <c r="E18" s="143"/>
    </row>
    <row r="19" spans="1:5" s="140" customFormat="1" x14ac:dyDescent="0.25">
      <c r="A19" s="141" t="s">
        <v>317</v>
      </c>
      <c r="B19" s="144" t="s">
        <v>24</v>
      </c>
      <c r="C19" s="144" t="s">
        <v>12</v>
      </c>
      <c r="D19" s="144">
        <f>E19</f>
        <v>1063.21</v>
      </c>
      <c r="E19" s="144">
        <v>1063.21</v>
      </c>
    </row>
    <row r="20" spans="1:5" s="140" customFormat="1" x14ac:dyDescent="0.25">
      <c r="A20" s="141" t="s">
        <v>318</v>
      </c>
      <c r="B20" s="144" t="s">
        <v>24</v>
      </c>
      <c r="C20" s="144" t="s">
        <v>12</v>
      </c>
      <c r="D20" s="144">
        <f t="shared" ref="D20:D33" si="0">E20</f>
        <v>16374</v>
      </c>
      <c r="E20" s="144">
        <v>16374</v>
      </c>
    </row>
    <row r="21" spans="1:5" s="140" customFormat="1" ht="30" x14ac:dyDescent="0.25">
      <c r="A21" s="141" t="s">
        <v>179</v>
      </c>
      <c r="B21" s="144" t="s">
        <v>24</v>
      </c>
      <c r="C21" s="144" t="s">
        <v>19</v>
      </c>
      <c r="D21" s="144">
        <f t="shared" si="0"/>
        <v>1370.18</v>
      </c>
      <c r="E21" s="144">
        <v>1370.18</v>
      </c>
    </row>
    <row r="22" spans="1:5" s="140" customFormat="1" ht="30" x14ac:dyDescent="0.25">
      <c r="A22" s="141" t="s">
        <v>319</v>
      </c>
      <c r="B22" s="144" t="s">
        <v>24</v>
      </c>
      <c r="C22" s="144" t="s">
        <v>19</v>
      </c>
      <c r="D22" s="144">
        <f t="shared" si="0"/>
        <v>1220.75</v>
      </c>
      <c r="E22" s="144">
        <v>1220.75</v>
      </c>
    </row>
    <row r="23" spans="1:5" s="140" customFormat="1" ht="30" x14ac:dyDescent="0.25">
      <c r="A23" s="141" t="s">
        <v>320</v>
      </c>
      <c r="B23" s="144" t="s">
        <v>24</v>
      </c>
      <c r="C23" s="144" t="s">
        <v>13</v>
      </c>
      <c r="D23" s="144">
        <f t="shared" si="0"/>
        <v>5597.77</v>
      </c>
      <c r="E23" s="144">
        <v>5597.77</v>
      </c>
    </row>
    <row r="24" spans="1:5" s="140" customFormat="1" x14ac:dyDescent="0.25">
      <c r="A24" s="141" t="s">
        <v>181</v>
      </c>
      <c r="B24" s="144">
        <v>2</v>
      </c>
      <c r="C24" s="144" t="s">
        <v>13</v>
      </c>
      <c r="D24" s="144">
        <f>E24/B24</f>
        <v>2015.675</v>
      </c>
      <c r="E24" s="144">
        <v>4031.35</v>
      </c>
    </row>
    <row r="25" spans="1:5" s="140" customFormat="1" ht="30" x14ac:dyDescent="0.25">
      <c r="A25" s="141" t="s">
        <v>321</v>
      </c>
      <c r="B25" s="144">
        <v>1</v>
      </c>
      <c r="C25" s="144" t="s">
        <v>13</v>
      </c>
      <c r="D25" s="144">
        <f t="shared" ref="D25:D26" si="1">E25/B25</f>
        <v>774.67</v>
      </c>
      <c r="E25" s="144">
        <v>774.67</v>
      </c>
    </row>
    <row r="26" spans="1:5" s="140" customFormat="1" x14ac:dyDescent="0.25">
      <c r="A26" s="141" t="s">
        <v>322</v>
      </c>
      <c r="B26" s="144">
        <v>2</v>
      </c>
      <c r="C26" s="144" t="s">
        <v>13</v>
      </c>
      <c r="D26" s="144">
        <f t="shared" si="1"/>
        <v>4738.3950000000004</v>
      </c>
      <c r="E26" s="144">
        <v>9476.7900000000009</v>
      </c>
    </row>
    <row r="27" spans="1:5" s="140" customFormat="1" x14ac:dyDescent="0.25">
      <c r="A27" s="141" t="s">
        <v>253</v>
      </c>
      <c r="B27" s="144" t="s">
        <v>304</v>
      </c>
      <c r="C27" s="144" t="s">
        <v>12</v>
      </c>
      <c r="D27" s="144">
        <f t="shared" si="0"/>
        <v>180105.98</v>
      </c>
      <c r="E27" s="144">
        <v>180105.98</v>
      </c>
    </row>
    <row r="28" spans="1:5" s="140" customFormat="1" x14ac:dyDescent="0.25">
      <c r="A28" s="141" t="s">
        <v>254</v>
      </c>
      <c r="B28" s="144" t="s">
        <v>304</v>
      </c>
      <c r="C28" s="144" t="s">
        <v>12</v>
      </c>
      <c r="D28" s="144">
        <f t="shared" si="0"/>
        <v>2026.93</v>
      </c>
      <c r="E28" s="144">
        <v>2026.93</v>
      </c>
    </row>
    <row r="29" spans="1:5" s="153" customFormat="1" x14ac:dyDescent="0.25">
      <c r="A29" s="141" t="s">
        <v>75</v>
      </c>
      <c r="B29" s="144" t="s">
        <v>24</v>
      </c>
      <c r="C29" s="144" t="s">
        <v>11</v>
      </c>
      <c r="D29" s="144">
        <f t="shared" si="0"/>
        <v>1172.6500000000001</v>
      </c>
      <c r="E29" s="144">
        <v>1172.6500000000001</v>
      </c>
    </row>
    <row r="30" spans="1:5" s="140" customFormat="1" ht="28.5" x14ac:dyDescent="0.25">
      <c r="A30" s="152" t="s">
        <v>98</v>
      </c>
      <c r="B30" s="143"/>
      <c r="C30" s="143"/>
      <c r="D30" s="144"/>
      <c r="E30" s="143"/>
    </row>
    <row r="31" spans="1:5" s="140" customFormat="1" ht="30" x14ac:dyDescent="0.25">
      <c r="A31" s="141" t="s">
        <v>184</v>
      </c>
      <c r="B31" s="144" t="s">
        <v>24</v>
      </c>
      <c r="C31" s="144" t="s">
        <v>11</v>
      </c>
      <c r="D31" s="144">
        <f t="shared" si="0"/>
        <v>31091.97</v>
      </c>
      <c r="E31" s="144">
        <v>31091.97</v>
      </c>
    </row>
    <row r="32" spans="1:5" s="140" customFormat="1" x14ac:dyDescent="0.25">
      <c r="A32" s="152" t="s">
        <v>185</v>
      </c>
      <c r="B32" s="143"/>
      <c r="C32" s="143"/>
      <c r="D32" s="144"/>
      <c r="E32" s="143"/>
    </row>
    <row r="33" spans="1:5" s="140" customFormat="1" x14ac:dyDescent="0.25">
      <c r="A33" s="141" t="s">
        <v>186</v>
      </c>
      <c r="B33" s="144" t="s">
        <v>305</v>
      </c>
      <c r="C33" s="144" t="s">
        <v>257</v>
      </c>
      <c r="D33" s="144">
        <f t="shared" si="0"/>
        <v>10000</v>
      </c>
      <c r="E33" s="144">
        <v>10000</v>
      </c>
    </row>
    <row r="34" spans="1:5" s="140" customFormat="1" ht="28.5" x14ac:dyDescent="0.25">
      <c r="A34" s="152" t="s">
        <v>258</v>
      </c>
      <c r="B34" s="143"/>
      <c r="C34" s="143"/>
      <c r="D34" s="143"/>
      <c r="E34" s="143"/>
    </row>
    <row r="35" spans="1:5" s="140" customFormat="1" ht="30" x14ac:dyDescent="0.25">
      <c r="A35" s="141" t="s">
        <v>207</v>
      </c>
      <c r="B35" s="144">
        <v>3.7999999999999999E-2</v>
      </c>
      <c r="C35" s="144" t="s">
        <v>113</v>
      </c>
      <c r="D35" s="144">
        <f>E35/B35</f>
        <v>22630.000000000004</v>
      </c>
      <c r="E35" s="144">
        <v>859.94</v>
      </c>
    </row>
    <row r="36" spans="1:5" s="140" customFormat="1" x14ac:dyDescent="0.25">
      <c r="A36" s="141" t="s">
        <v>323</v>
      </c>
      <c r="B36" s="144">
        <v>1</v>
      </c>
      <c r="C36" s="144" t="s">
        <v>15</v>
      </c>
      <c r="D36" s="144">
        <f t="shared" ref="D36:D70" si="2">E36/B36</f>
        <v>724.61</v>
      </c>
      <c r="E36" s="144">
        <v>724.61</v>
      </c>
    </row>
    <row r="37" spans="1:5" s="140" customFormat="1" ht="30" x14ac:dyDescent="0.25">
      <c r="A37" s="141" t="s">
        <v>324</v>
      </c>
      <c r="B37" s="144" t="s">
        <v>24</v>
      </c>
      <c r="C37" s="144" t="s">
        <v>16</v>
      </c>
      <c r="D37" s="144">
        <f>E37</f>
        <v>3166.74</v>
      </c>
      <c r="E37" s="144">
        <v>3166.74</v>
      </c>
    </row>
    <row r="38" spans="1:5" s="140" customFormat="1" x14ac:dyDescent="0.25">
      <c r="A38" s="141" t="s">
        <v>325</v>
      </c>
      <c r="B38" s="144">
        <v>3</v>
      </c>
      <c r="C38" s="144" t="s">
        <v>122</v>
      </c>
      <c r="D38" s="144">
        <f t="shared" si="2"/>
        <v>79.959999999999994</v>
      </c>
      <c r="E38" s="144">
        <v>239.88</v>
      </c>
    </row>
    <row r="39" spans="1:5" s="140" customFormat="1" ht="30" x14ac:dyDescent="0.25">
      <c r="A39" s="141" t="s">
        <v>326</v>
      </c>
      <c r="B39" s="144">
        <v>1</v>
      </c>
      <c r="C39" s="144" t="s">
        <v>327</v>
      </c>
      <c r="D39" s="144">
        <f t="shared" si="2"/>
        <v>187.16</v>
      </c>
      <c r="E39" s="144">
        <v>187.16</v>
      </c>
    </row>
    <row r="40" spans="1:5" s="140" customFormat="1" x14ac:dyDescent="0.25">
      <c r="A40" s="141" t="s">
        <v>328</v>
      </c>
      <c r="B40" s="144">
        <v>1</v>
      </c>
      <c r="C40" s="144" t="s">
        <v>84</v>
      </c>
      <c r="D40" s="144">
        <f t="shared" si="2"/>
        <v>101.47</v>
      </c>
      <c r="E40" s="144">
        <v>101.47</v>
      </c>
    </row>
    <row r="41" spans="1:5" s="140" customFormat="1" x14ac:dyDescent="0.25">
      <c r="A41" s="141" t="s">
        <v>60</v>
      </c>
      <c r="B41" s="144">
        <v>1</v>
      </c>
      <c r="C41" s="144" t="s">
        <v>14</v>
      </c>
      <c r="D41" s="144">
        <f t="shared" si="2"/>
        <v>1012.36</v>
      </c>
      <c r="E41" s="144">
        <v>1012.36</v>
      </c>
    </row>
    <row r="42" spans="1:5" s="140" customFormat="1" x14ac:dyDescent="0.25">
      <c r="A42" s="141" t="s">
        <v>347</v>
      </c>
      <c r="B42" s="144">
        <v>1</v>
      </c>
      <c r="C42" s="144" t="s">
        <v>84</v>
      </c>
      <c r="D42" s="144">
        <f t="shared" si="2"/>
        <v>935.32</v>
      </c>
      <c r="E42" s="144">
        <v>935.32</v>
      </c>
    </row>
    <row r="43" spans="1:5" s="140" customFormat="1" x14ac:dyDescent="0.25">
      <c r="A43" s="141" t="s">
        <v>329</v>
      </c>
      <c r="B43" s="144">
        <v>0.17</v>
      </c>
      <c r="C43" s="144" t="s">
        <v>16</v>
      </c>
      <c r="D43" s="144">
        <f t="shared" si="2"/>
        <v>1813.705882352941</v>
      </c>
      <c r="E43" s="144">
        <v>308.33</v>
      </c>
    </row>
    <row r="44" spans="1:5" s="140" customFormat="1" x14ac:dyDescent="0.25">
      <c r="A44" s="141" t="s">
        <v>62</v>
      </c>
      <c r="B44" s="144">
        <v>0.11</v>
      </c>
      <c r="C44" s="144" t="s">
        <v>17</v>
      </c>
      <c r="D44" s="144">
        <f t="shared" si="2"/>
        <v>31419.272727272728</v>
      </c>
      <c r="E44" s="144">
        <v>3456.12</v>
      </c>
    </row>
    <row r="45" spans="1:5" s="140" customFormat="1" ht="30" x14ac:dyDescent="0.25">
      <c r="A45" s="141" t="s">
        <v>63</v>
      </c>
      <c r="B45" s="144">
        <v>3.149</v>
      </c>
      <c r="C45" s="144" t="s">
        <v>16</v>
      </c>
      <c r="D45" s="144">
        <f t="shared" si="2"/>
        <v>2008.7488091457606</v>
      </c>
      <c r="E45" s="144">
        <v>6325.55</v>
      </c>
    </row>
    <row r="46" spans="1:5" s="140" customFormat="1" ht="30" x14ac:dyDescent="0.25">
      <c r="A46" s="141" t="s">
        <v>330</v>
      </c>
      <c r="B46" s="144">
        <v>0.89</v>
      </c>
      <c r="C46" s="144" t="s">
        <v>16</v>
      </c>
      <c r="D46" s="144">
        <f t="shared" si="2"/>
        <v>2232.8089887640449</v>
      </c>
      <c r="E46" s="144">
        <v>1987.2</v>
      </c>
    </row>
    <row r="47" spans="1:5" s="140" customFormat="1" x14ac:dyDescent="0.25">
      <c r="A47" s="141" t="s">
        <v>331</v>
      </c>
      <c r="B47" s="144">
        <v>0.2</v>
      </c>
      <c r="C47" s="144" t="s">
        <v>16</v>
      </c>
      <c r="D47" s="144">
        <f t="shared" si="2"/>
        <v>2232.8999999999996</v>
      </c>
      <c r="E47" s="144">
        <v>446.58</v>
      </c>
    </row>
    <row r="48" spans="1:5" s="140" customFormat="1" x14ac:dyDescent="0.25">
      <c r="A48" s="141" t="s">
        <v>332</v>
      </c>
      <c r="B48" s="144">
        <v>0.02</v>
      </c>
      <c r="C48" s="144" t="s">
        <v>18</v>
      </c>
      <c r="D48" s="144">
        <f t="shared" si="2"/>
        <v>30123</v>
      </c>
      <c r="E48" s="144">
        <v>602.46</v>
      </c>
    </row>
    <row r="49" spans="1:5" s="140" customFormat="1" x14ac:dyDescent="0.25">
      <c r="A49" s="141" t="s">
        <v>66</v>
      </c>
      <c r="B49" s="144">
        <v>0.09</v>
      </c>
      <c r="C49" s="144" t="s">
        <v>15</v>
      </c>
      <c r="D49" s="144">
        <f t="shared" si="2"/>
        <v>16847</v>
      </c>
      <c r="E49" s="144">
        <v>1516.23</v>
      </c>
    </row>
    <row r="50" spans="1:5" s="140" customFormat="1" ht="30" x14ac:dyDescent="0.25">
      <c r="A50" s="141" t="s">
        <v>67</v>
      </c>
      <c r="B50" s="144">
        <v>4</v>
      </c>
      <c r="C50" s="144" t="s">
        <v>20</v>
      </c>
      <c r="D50" s="144">
        <f t="shared" si="2"/>
        <v>252.17250000000001</v>
      </c>
      <c r="E50" s="144">
        <v>1008.69</v>
      </c>
    </row>
    <row r="51" spans="1:5" s="140" customFormat="1" x14ac:dyDescent="0.25">
      <c r="A51" s="141" t="s">
        <v>333</v>
      </c>
      <c r="B51" s="144">
        <v>1</v>
      </c>
      <c r="C51" s="144" t="s">
        <v>84</v>
      </c>
      <c r="D51" s="144">
        <f t="shared" si="2"/>
        <v>81.48</v>
      </c>
      <c r="E51" s="144">
        <v>81.48</v>
      </c>
    </row>
    <row r="52" spans="1:5" s="140" customFormat="1" x14ac:dyDescent="0.25">
      <c r="A52" s="141" t="s">
        <v>334</v>
      </c>
      <c r="B52" s="144">
        <v>4</v>
      </c>
      <c r="C52" s="144" t="s">
        <v>122</v>
      </c>
      <c r="D52" s="144">
        <f t="shared" si="2"/>
        <v>650.16250000000002</v>
      </c>
      <c r="E52" s="144">
        <v>2600.65</v>
      </c>
    </row>
    <row r="53" spans="1:5" s="140" customFormat="1" x14ac:dyDescent="0.25">
      <c r="A53" s="141" t="s">
        <v>272</v>
      </c>
      <c r="B53" s="144">
        <v>1</v>
      </c>
      <c r="C53" s="144" t="s">
        <v>13</v>
      </c>
      <c r="D53" s="144">
        <f t="shared" si="2"/>
        <v>7235.04</v>
      </c>
      <c r="E53" s="144">
        <v>7235.04</v>
      </c>
    </row>
    <row r="54" spans="1:5" s="140" customFormat="1" x14ac:dyDescent="0.25">
      <c r="A54" s="141" t="s">
        <v>335</v>
      </c>
      <c r="B54" s="144" t="s">
        <v>24</v>
      </c>
      <c r="C54" s="144" t="s">
        <v>11</v>
      </c>
      <c r="D54" s="144">
        <f>E54</f>
        <v>7360</v>
      </c>
      <c r="E54" s="144">
        <v>7360</v>
      </c>
    </row>
    <row r="55" spans="1:5" s="140" customFormat="1" x14ac:dyDescent="0.25">
      <c r="A55" s="141" t="s">
        <v>191</v>
      </c>
      <c r="B55" s="144">
        <v>1</v>
      </c>
      <c r="C55" s="144" t="s">
        <v>14</v>
      </c>
      <c r="D55" s="144">
        <f t="shared" si="2"/>
        <v>10729.34</v>
      </c>
      <c r="E55" s="144">
        <v>10729.34</v>
      </c>
    </row>
    <row r="56" spans="1:5" s="140" customFormat="1" ht="30" x14ac:dyDescent="0.25">
      <c r="A56" s="141" t="s">
        <v>274</v>
      </c>
      <c r="B56" s="144">
        <v>1</v>
      </c>
      <c r="C56" s="144" t="s">
        <v>21</v>
      </c>
      <c r="D56" s="144">
        <f t="shared" si="2"/>
        <v>868.12</v>
      </c>
      <c r="E56" s="144">
        <v>868.12</v>
      </c>
    </row>
    <row r="57" spans="1:5" s="140" customFormat="1" x14ac:dyDescent="0.25">
      <c r="A57" s="141" t="s">
        <v>275</v>
      </c>
      <c r="B57" s="144">
        <v>0.01</v>
      </c>
      <c r="C57" s="144" t="s">
        <v>21</v>
      </c>
      <c r="D57" s="144">
        <f t="shared" si="2"/>
        <v>30424</v>
      </c>
      <c r="E57" s="144">
        <v>304.24</v>
      </c>
    </row>
    <row r="58" spans="1:5" s="140" customFormat="1" x14ac:dyDescent="0.25">
      <c r="A58" s="141" t="s">
        <v>69</v>
      </c>
      <c r="B58" s="144">
        <v>34</v>
      </c>
      <c r="C58" s="144" t="s">
        <v>21</v>
      </c>
      <c r="D58" s="144">
        <f t="shared" si="2"/>
        <v>301.81705882352941</v>
      </c>
      <c r="E58" s="144">
        <v>10261.780000000001</v>
      </c>
    </row>
    <row r="59" spans="1:5" s="140" customFormat="1" ht="28.5" x14ac:dyDescent="0.25">
      <c r="A59" s="152" t="s">
        <v>276</v>
      </c>
      <c r="B59" s="143"/>
      <c r="C59" s="143"/>
      <c r="D59" s="144"/>
      <c r="E59" s="143"/>
    </row>
    <row r="60" spans="1:5" s="140" customFormat="1" x14ac:dyDescent="0.25">
      <c r="A60" s="141" t="s">
        <v>336</v>
      </c>
      <c r="B60" s="144">
        <v>0.01</v>
      </c>
      <c r="C60" s="144" t="s">
        <v>18</v>
      </c>
      <c r="D60" s="144">
        <f t="shared" si="2"/>
        <v>34929</v>
      </c>
      <c r="E60" s="144">
        <v>349.29</v>
      </c>
    </row>
    <row r="61" spans="1:5" s="140" customFormat="1" x14ac:dyDescent="0.25">
      <c r="A61" s="141" t="s">
        <v>337</v>
      </c>
      <c r="B61" s="144">
        <v>2.5000000000000001E-2</v>
      </c>
      <c r="C61" s="144" t="s">
        <v>263</v>
      </c>
      <c r="D61" s="144">
        <f t="shared" si="2"/>
        <v>38190</v>
      </c>
      <c r="E61" s="144">
        <v>954.75</v>
      </c>
    </row>
    <row r="62" spans="1:5" s="140" customFormat="1" x14ac:dyDescent="0.25">
      <c r="A62" s="141" t="s">
        <v>338</v>
      </c>
      <c r="B62" s="144">
        <v>0.01</v>
      </c>
      <c r="C62" s="144" t="s">
        <v>279</v>
      </c>
      <c r="D62" s="144">
        <f t="shared" si="2"/>
        <v>23811</v>
      </c>
      <c r="E62" s="144">
        <v>238.11</v>
      </c>
    </row>
    <row r="63" spans="1:5" s="140" customFormat="1" ht="30" x14ac:dyDescent="0.25">
      <c r="A63" s="141" t="s">
        <v>324</v>
      </c>
      <c r="B63" s="144" t="s">
        <v>24</v>
      </c>
      <c r="C63" s="144" t="s">
        <v>16</v>
      </c>
      <c r="D63" s="144">
        <f>E63</f>
        <v>3224.89</v>
      </c>
      <c r="E63" s="144">
        <v>3224.89</v>
      </c>
    </row>
    <row r="64" spans="1:5" s="140" customFormat="1" x14ac:dyDescent="0.25">
      <c r="A64" s="141" t="s">
        <v>345</v>
      </c>
      <c r="B64" s="144">
        <v>0.04</v>
      </c>
      <c r="C64" s="144" t="s">
        <v>346</v>
      </c>
      <c r="D64" s="144">
        <f t="shared" si="2"/>
        <v>56795.25</v>
      </c>
      <c r="E64" s="144">
        <v>2271.81</v>
      </c>
    </row>
    <row r="65" spans="1:5" s="140" customFormat="1" x14ac:dyDescent="0.25">
      <c r="A65" s="141" t="s">
        <v>339</v>
      </c>
      <c r="B65" s="144">
        <v>2.5000000000000001E-2</v>
      </c>
      <c r="C65" s="144" t="s">
        <v>15</v>
      </c>
      <c r="D65" s="144">
        <f t="shared" si="2"/>
        <v>25613.599999999999</v>
      </c>
      <c r="E65" s="144">
        <v>640.34</v>
      </c>
    </row>
    <row r="66" spans="1:5" s="140" customFormat="1" x14ac:dyDescent="0.25">
      <c r="A66" s="141" t="s">
        <v>340</v>
      </c>
      <c r="B66" s="144">
        <v>1</v>
      </c>
      <c r="C66" s="144" t="s">
        <v>13</v>
      </c>
      <c r="D66" s="144">
        <f t="shared" si="2"/>
        <v>9775.64</v>
      </c>
      <c r="E66" s="144">
        <v>9775.64</v>
      </c>
    </row>
    <row r="67" spans="1:5" s="140" customFormat="1" x14ac:dyDescent="0.25">
      <c r="A67" s="141" t="s">
        <v>288</v>
      </c>
      <c r="B67" s="144">
        <v>0.17</v>
      </c>
      <c r="C67" s="144" t="s">
        <v>16</v>
      </c>
      <c r="D67" s="144">
        <f t="shared" si="2"/>
        <v>2069.1176470588234</v>
      </c>
      <c r="E67" s="144">
        <v>351.75</v>
      </c>
    </row>
    <row r="68" spans="1:5" s="140" customFormat="1" ht="30" x14ac:dyDescent="0.25">
      <c r="A68" s="141" t="s">
        <v>70</v>
      </c>
      <c r="B68" s="144">
        <v>1.57</v>
      </c>
      <c r="C68" s="144" t="s">
        <v>16</v>
      </c>
      <c r="D68" s="144">
        <f t="shared" si="2"/>
        <v>2025.4458598726112</v>
      </c>
      <c r="E68" s="144">
        <v>3179.95</v>
      </c>
    </row>
    <row r="69" spans="1:5" s="140" customFormat="1" ht="30" x14ac:dyDescent="0.25">
      <c r="A69" s="141" t="s">
        <v>197</v>
      </c>
      <c r="B69" s="144">
        <v>1.579</v>
      </c>
      <c r="C69" s="144" t="s">
        <v>16</v>
      </c>
      <c r="D69" s="144">
        <f t="shared" si="2"/>
        <v>2008.0113996200128</v>
      </c>
      <c r="E69" s="144">
        <v>3170.65</v>
      </c>
    </row>
    <row r="70" spans="1:5" s="140" customFormat="1" x14ac:dyDescent="0.25">
      <c r="A70" s="141" t="s">
        <v>134</v>
      </c>
      <c r="B70" s="144">
        <v>8</v>
      </c>
      <c r="C70" s="144" t="s">
        <v>106</v>
      </c>
      <c r="D70" s="144">
        <f t="shared" si="2"/>
        <v>373.95625000000001</v>
      </c>
      <c r="E70" s="144">
        <v>2991.65</v>
      </c>
    </row>
    <row r="71" spans="1:5" s="140" customFormat="1" x14ac:dyDescent="0.25">
      <c r="A71" s="141" t="s">
        <v>201</v>
      </c>
      <c r="B71" s="144" t="s">
        <v>344</v>
      </c>
      <c r="C71" s="144" t="s">
        <v>16</v>
      </c>
      <c r="D71" s="144">
        <f>E71</f>
        <v>4727.49</v>
      </c>
      <c r="E71" s="144">
        <v>4727.49</v>
      </c>
    </row>
    <row r="72" spans="1:5" s="140" customFormat="1" ht="28.5" x14ac:dyDescent="0.25">
      <c r="A72" s="152" t="s">
        <v>39</v>
      </c>
      <c r="B72" s="143"/>
      <c r="C72" s="143"/>
      <c r="D72" s="143"/>
      <c r="E72" s="143"/>
    </row>
    <row r="73" spans="1:5" s="140" customFormat="1" ht="30" x14ac:dyDescent="0.25">
      <c r="A73" s="141" t="s">
        <v>59</v>
      </c>
      <c r="B73" s="144" t="s">
        <v>305</v>
      </c>
      <c r="C73" s="144" t="s">
        <v>11</v>
      </c>
      <c r="D73" s="144">
        <f>E73</f>
        <v>8284.73</v>
      </c>
      <c r="E73" s="144">
        <v>8284.73</v>
      </c>
    </row>
    <row r="74" spans="1:5" s="140" customFormat="1" x14ac:dyDescent="0.25">
      <c r="A74" s="152" t="s">
        <v>82</v>
      </c>
      <c r="B74" s="143"/>
      <c r="C74" s="143"/>
      <c r="D74" s="144"/>
      <c r="E74" s="143"/>
    </row>
    <row r="75" spans="1:5" s="140" customFormat="1" x14ac:dyDescent="0.25">
      <c r="A75" s="141" t="s">
        <v>88</v>
      </c>
      <c r="B75" s="144" t="s">
        <v>305</v>
      </c>
      <c r="C75" s="144" t="s">
        <v>11</v>
      </c>
      <c r="D75" s="144">
        <f t="shared" ref="D75:D78" si="3">E75</f>
        <v>21600</v>
      </c>
      <c r="E75" s="144">
        <v>21600</v>
      </c>
    </row>
    <row r="76" spans="1:5" s="140" customFormat="1" ht="42.75" x14ac:dyDescent="0.25">
      <c r="A76" s="152" t="s">
        <v>341</v>
      </c>
      <c r="B76" s="143"/>
      <c r="C76" s="143"/>
      <c r="D76" s="144"/>
      <c r="E76" s="143"/>
    </row>
    <row r="77" spans="1:5" s="140" customFormat="1" x14ac:dyDescent="0.25">
      <c r="A77" s="141" t="s">
        <v>206</v>
      </c>
      <c r="B77" s="144" t="s">
        <v>24</v>
      </c>
      <c r="C77" s="144" t="s">
        <v>11</v>
      </c>
      <c r="D77" s="144">
        <f t="shared" si="3"/>
        <v>266.82</v>
      </c>
      <c r="E77" s="144">
        <v>266.82</v>
      </c>
    </row>
    <row r="78" spans="1:5" s="140" customFormat="1" ht="30" x14ac:dyDescent="0.25">
      <c r="A78" s="141" t="s">
        <v>342</v>
      </c>
      <c r="B78" s="144" t="s">
        <v>24</v>
      </c>
      <c r="C78" s="144" t="s">
        <v>11</v>
      </c>
      <c r="D78" s="144">
        <f t="shared" si="3"/>
        <v>1609.69</v>
      </c>
      <c r="E78" s="144">
        <v>1609.69</v>
      </c>
    </row>
    <row r="79" spans="1:5" s="1" customFormat="1" ht="14.25" x14ac:dyDescent="0.2">
      <c r="A79" s="33" t="s">
        <v>10</v>
      </c>
      <c r="B79" s="145"/>
      <c r="C79" s="145"/>
      <c r="D79" s="145"/>
      <c r="E79" s="146"/>
    </row>
    <row r="80" spans="1:5" s="1" customFormat="1" x14ac:dyDescent="0.2">
      <c r="A80" s="37" t="s">
        <v>77</v>
      </c>
      <c r="B80" s="147" t="s">
        <v>23</v>
      </c>
      <c r="C80" s="148" t="s">
        <v>11</v>
      </c>
      <c r="D80" s="147">
        <f>E80</f>
        <v>59236.995000000003</v>
      </c>
      <c r="E80" s="149">
        <f>SUM(E16:E78)*15%</f>
        <v>59236.995000000003</v>
      </c>
    </row>
    <row r="81" spans="1:5" s="140" customFormat="1" x14ac:dyDescent="0.25">
      <c r="A81" s="150" t="s">
        <v>25</v>
      </c>
      <c r="B81" s="144"/>
      <c r="C81" s="144"/>
      <c r="D81" s="144"/>
      <c r="E81" s="151">
        <f>SUM(E17:E80)</f>
        <v>454150.29500000004</v>
      </c>
    </row>
    <row r="82" spans="1:5" s="140" customFormat="1" x14ac:dyDescent="0.25">
      <c r="A82" s="223"/>
      <c r="B82" s="223"/>
      <c r="C82" s="223"/>
      <c r="D82" s="223"/>
      <c r="E82" s="223"/>
    </row>
    <row r="83" spans="1:5" s="140" customFormat="1" x14ac:dyDescent="0.25">
      <c r="A83" s="223"/>
      <c r="B83" s="223"/>
      <c r="C83" s="223"/>
      <c r="D83" s="223"/>
      <c r="E83" s="223"/>
    </row>
    <row r="84" spans="1:5" s="140" customFormat="1" ht="39.75" customHeight="1" x14ac:dyDescent="0.25">
      <c r="A84" s="224" t="s">
        <v>348</v>
      </c>
      <c r="B84" s="224"/>
      <c r="C84" s="224"/>
      <c r="D84" s="224"/>
      <c r="E84" s="224"/>
    </row>
    <row r="85" spans="1:5" s="140" customFormat="1" ht="27.75" customHeight="1" x14ac:dyDescent="0.25">
      <c r="A85" s="224" t="s">
        <v>298</v>
      </c>
      <c r="B85" s="224"/>
      <c r="C85" s="224"/>
      <c r="D85" s="224"/>
      <c r="E85" s="224"/>
    </row>
    <row r="86" spans="1:5" s="140" customFormat="1" ht="24" customHeight="1" x14ac:dyDescent="0.25">
      <c r="A86" s="224" t="s">
        <v>299</v>
      </c>
      <c r="B86" s="224"/>
      <c r="C86" s="224"/>
      <c r="D86" s="224"/>
      <c r="E86" s="224"/>
    </row>
    <row r="87" spans="1:5" s="140" customFormat="1" ht="30.75" customHeight="1" x14ac:dyDescent="0.25">
      <c r="A87" s="224" t="s">
        <v>300</v>
      </c>
      <c r="B87" s="224"/>
      <c r="C87" s="224"/>
      <c r="D87" s="224"/>
      <c r="E87" s="224"/>
    </row>
    <row r="88" spans="1:5" s="140" customFormat="1" x14ac:dyDescent="0.25">
      <c r="A88" s="223"/>
      <c r="B88" s="223"/>
      <c r="C88" s="223"/>
      <c r="D88" s="223"/>
      <c r="E88" s="223"/>
    </row>
    <row r="89" spans="1:5" s="140" customFormat="1" ht="24.75" customHeight="1" x14ac:dyDescent="0.25">
      <c r="B89" s="224"/>
      <c r="C89" s="224"/>
      <c r="D89" s="224"/>
      <c r="E89" s="224"/>
    </row>
    <row r="90" spans="1:5" s="140" customFormat="1" ht="18.75" customHeight="1" x14ac:dyDescent="0.25">
      <c r="A90" s="223" t="s">
        <v>343</v>
      </c>
      <c r="B90" s="223"/>
      <c r="C90" s="223"/>
      <c r="D90" s="223"/>
      <c r="E90" s="223"/>
    </row>
    <row r="91" spans="1:5" s="140" customFormat="1" ht="15.75" customHeight="1" x14ac:dyDescent="0.25">
      <c r="A91" s="223" t="s">
        <v>349</v>
      </c>
      <c r="B91" s="223"/>
      <c r="C91" s="223"/>
      <c r="D91" s="223"/>
      <c r="E91" s="223"/>
    </row>
    <row r="92" spans="1:5" s="140" customFormat="1" ht="10.5" customHeight="1" x14ac:dyDescent="0.25">
      <c r="B92" s="223"/>
      <c r="C92" s="223"/>
      <c r="D92" s="223" t="s">
        <v>27</v>
      </c>
      <c r="E92" s="223"/>
    </row>
    <row r="93" spans="1:5" s="140" customFormat="1" x14ac:dyDescent="0.25">
      <c r="A93" s="223"/>
      <c r="B93" s="223"/>
      <c r="C93" s="223"/>
      <c r="D93" s="223"/>
      <c r="E93" s="223"/>
    </row>
    <row r="94" spans="1:5" s="140" customFormat="1" x14ac:dyDescent="0.25">
      <c r="A94" s="223" t="s">
        <v>301</v>
      </c>
      <c r="B94" s="223"/>
      <c r="C94" s="223"/>
      <c r="D94" s="223"/>
      <c r="E94" s="223"/>
    </row>
    <row r="95" spans="1:5" s="140" customFormat="1" ht="10.5" customHeight="1" x14ac:dyDescent="0.25">
      <c r="B95" s="223"/>
      <c r="C95" s="223"/>
      <c r="D95" s="223" t="s">
        <v>27</v>
      </c>
      <c r="E95" s="223"/>
    </row>
    <row r="96" spans="1:5" s="140" customFormat="1" ht="11.25" customHeight="1" x14ac:dyDescent="0.25">
      <c r="A96" s="223"/>
      <c r="B96" s="223"/>
      <c r="C96" s="223"/>
      <c r="D96" s="223"/>
      <c r="E96" s="223"/>
    </row>
  </sheetData>
  <mergeCells count="31">
    <mergeCell ref="A4:E4"/>
    <mergeCell ref="A96:E96"/>
    <mergeCell ref="B92:C92"/>
    <mergeCell ref="D92:E92"/>
    <mergeCell ref="A93:E93"/>
    <mergeCell ref="A94:E94"/>
    <mergeCell ref="B95:C95"/>
    <mergeCell ref="D95:E95"/>
    <mergeCell ref="A11:E11"/>
    <mergeCell ref="A12:E12"/>
    <mergeCell ref="A13:E13"/>
    <mergeCell ref="A14:E14"/>
    <mergeCell ref="A91:E91"/>
    <mergeCell ref="A82:E82"/>
    <mergeCell ref="A83:E83"/>
    <mergeCell ref="A1:E1"/>
    <mergeCell ref="A2:E2"/>
    <mergeCell ref="B3:E3"/>
    <mergeCell ref="B89:E89"/>
    <mergeCell ref="A90:E90"/>
    <mergeCell ref="A6:D6"/>
    <mergeCell ref="A7:E7"/>
    <mergeCell ref="A8:E8"/>
    <mergeCell ref="A9:E9"/>
    <mergeCell ref="A10:E10"/>
    <mergeCell ref="A84:E84"/>
    <mergeCell ref="A85:E85"/>
    <mergeCell ref="A86:E86"/>
    <mergeCell ref="A87:E87"/>
    <mergeCell ref="A88:E88"/>
    <mergeCell ref="A5:E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8" workbookViewId="0">
      <selection activeCell="A28" sqref="A28:XFD28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5" customFormat="1" ht="35.25" customHeight="1" x14ac:dyDescent="0.3">
      <c r="A1" s="204" t="s">
        <v>372</v>
      </c>
      <c r="B1" s="204"/>
      <c r="C1" s="204"/>
      <c r="D1" s="204"/>
      <c r="E1" s="204"/>
      <c r="F1" s="204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373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5" t="s">
        <v>149</v>
      </c>
      <c r="B5" s="205"/>
      <c r="C5" s="205"/>
      <c r="D5" s="205"/>
      <c r="E5" s="205"/>
      <c r="F5" s="205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0" t="s">
        <v>150</v>
      </c>
      <c r="B6" s="110">
        <v>4</v>
      </c>
      <c r="C6" s="110" t="s">
        <v>151</v>
      </c>
      <c r="D6" s="133">
        <v>2980.9</v>
      </c>
      <c r="E6" s="110" t="s">
        <v>152</v>
      </c>
      <c r="F6" s="112">
        <v>1335</v>
      </c>
      <c r="G6" s="60"/>
      <c r="H6" s="62"/>
      <c r="I6" s="63"/>
      <c r="J6" s="64"/>
      <c r="K6" s="154"/>
      <c r="L6" s="66"/>
      <c r="M6" s="66"/>
      <c r="N6" s="66"/>
      <c r="O6" s="66"/>
      <c r="P6" s="67"/>
      <c r="Q6" s="206"/>
      <c r="R6" s="207"/>
      <c r="S6" s="68"/>
    </row>
    <row r="7" spans="1:19" s="71" customFormat="1" ht="32.25" customHeight="1" x14ac:dyDescent="0.25">
      <c r="A7" s="110" t="s">
        <v>153</v>
      </c>
      <c r="B7" s="110">
        <v>3</v>
      </c>
      <c r="C7" s="110" t="s">
        <v>154</v>
      </c>
      <c r="D7" s="133">
        <v>0</v>
      </c>
      <c r="E7" s="110" t="s">
        <v>155</v>
      </c>
      <c r="F7" s="112">
        <v>890</v>
      </c>
      <c r="G7" s="60"/>
      <c r="H7" s="62"/>
      <c r="I7" s="63"/>
      <c r="J7" s="64"/>
      <c r="K7" s="154"/>
      <c r="L7" s="66"/>
      <c r="M7" s="66"/>
      <c r="N7" s="66"/>
      <c r="O7" s="66"/>
      <c r="P7" s="67"/>
      <c r="Q7" s="206"/>
      <c r="R7" s="208"/>
      <c r="S7" s="70"/>
    </row>
    <row r="8" spans="1:19" s="71" customFormat="1" ht="48.75" customHeight="1" x14ac:dyDescent="0.25">
      <c r="A8" s="110" t="s">
        <v>156</v>
      </c>
      <c r="B8" s="110">
        <v>44</v>
      </c>
      <c r="C8" s="110" t="s">
        <v>157</v>
      </c>
      <c r="D8" s="112">
        <v>272.89999999999998</v>
      </c>
      <c r="E8" s="110" t="s">
        <v>158</v>
      </c>
      <c r="F8" s="112">
        <v>416.9</v>
      </c>
      <c r="G8" s="60"/>
      <c r="H8" s="62"/>
      <c r="I8" s="63"/>
      <c r="J8" s="64"/>
      <c r="K8" s="154"/>
      <c r="L8" s="66"/>
      <c r="M8" s="66"/>
      <c r="N8" s="66"/>
      <c r="O8" s="66"/>
      <c r="P8" s="67"/>
      <c r="Q8" s="206"/>
      <c r="R8" s="207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54"/>
      <c r="L9" s="66"/>
      <c r="M9" s="66"/>
      <c r="N9" s="66"/>
      <c r="O9" s="66"/>
      <c r="P9" s="60"/>
      <c r="Q9" s="154"/>
      <c r="R9" s="155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56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1" t="s">
        <v>159</v>
      </c>
      <c r="B11" s="202"/>
      <c r="C11" s="202"/>
      <c r="D11" s="202"/>
      <c r="E11" s="203"/>
      <c r="F11" s="78" t="s">
        <v>160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07" customFormat="1" ht="30" customHeight="1" x14ac:dyDescent="0.25">
      <c r="A12" s="210" t="s">
        <v>161</v>
      </c>
      <c r="B12" s="211"/>
      <c r="C12" s="211"/>
      <c r="D12" s="211"/>
      <c r="E12" s="212"/>
      <c r="F12" s="105">
        <v>34970.011999999639</v>
      </c>
      <c r="G12" s="185"/>
    </row>
    <row r="13" spans="1:19" s="107" customFormat="1" ht="30" customHeight="1" x14ac:dyDescent="0.25">
      <c r="A13" s="210" t="s">
        <v>162</v>
      </c>
      <c r="B13" s="211"/>
      <c r="C13" s="211"/>
      <c r="D13" s="211"/>
      <c r="E13" s="212"/>
      <c r="F13" s="105">
        <v>131516.28000000003</v>
      </c>
    </row>
    <row r="14" spans="1:19" s="107" customFormat="1" ht="30" customHeight="1" x14ac:dyDescent="0.25">
      <c r="A14" s="210" t="s">
        <v>163</v>
      </c>
      <c r="B14" s="211"/>
      <c r="C14" s="211"/>
      <c r="D14" s="211"/>
      <c r="E14" s="212"/>
      <c r="F14" s="108">
        <f>SUM(F15:F17)</f>
        <v>512767.39</v>
      </c>
    </row>
    <row r="15" spans="1:19" s="77" customFormat="1" ht="28.5" customHeight="1" x14ac:dyDescent="0.25">
      <c r="A15" s="213" t="s">
        <v>164</v>
      </c>
      <c r="B15" s="214"/>
      <c r="C15" s="214"/>
      <c r="D15" s="214"/>
      <c r="E15" s="215"/>
      <c r="F15" s="101">
        <v>510217.39</v>
      </c>
    </row>
    <row r="16" spans="1:19" s="77" customFormat="1" ht="24.75" hidden="1" customHeight="1" x14ac:dyDescent="0.25">
      <c r="A16" s="213" t="s">
        <v>165</v>
      </c>
      <c r="B16" s="214"/>
      <c r="C16" s="214"/>
      <c r="D16" s="214"/>
      <c r="E16" s="215"/>
      <c r="F16" s="101"/>
    </row>
    <row r="17" spans="1:19" s="77" customFormat="1" ht="30" customHeight="1" x14ac:dyDescent="0.25">
      <c r="A17" s="213" t="s">
        <v>166</v>
      </c>
      <c r="B17" s="214"/>
      <c r="C17" s="214"/>
      <c r="D17" s="214"/>
      <c r="E17" s="215"/>
      <c r="F17" s="101">
        <v>2550</v>
      </c>
    </row>
    <row r="18" spans="1:19" s="107" customFormat="1" ht="30" customHeight="1" x14ac:dyDescent="0.25">
      <c r="A18" s="210" t="s">
        <v>167</v>
      </c>
      <c r="B18" s="211"/>
      <c r="C18" s="211"/>
      <c r="D18" s="211"/>
      <c r="E18" s="212"/>
      <c r="F18" s="108">
        <f>SUM(F19:F21)</f>
        <v>554058.35</v>
      </c>
    </row>
    <row r="19" spans="1:19" s="77" customFormat="1" ht="30" customHeight="1" x14ac:dyDescent="0.25">
      <c r="A19" s="213" t="s">
        <v>164</v>
      </c>
      <c r="B19" s="214"/>
      <c r="C19" s="214"/>
      <c r="D19" s="214"/>
      <c r="E19" s="215"/>
      <c r="F19" s="101">
        <v>551508.35</v>
      </c>
    </row>
    <row r="20" spans="1:19" s="77" customFormat="1" ht="30" hidden="1" customHeight="1" x14ac:dyDescent="0.25">
      <c r="A20" s="213" t="s">
        <v>165</v>
      </c>
      <c r="B20" s="214"/>
      <c r="C20" s="214"/>
      <c r="D20" s="214"/>
      <c r="E20" s="215"/>
      <c r="F20" s="101"/>
    </row>
    <row r="21" spans="1:19" s="80" customFormat="1" ht="30" customHeight="1" x14ac:dyDescent="0.2">
      <c r="A21" s="213" t="s">
        <v>166</v>
      </c>
      <c r="B21" s="214"/>
      <c r="C21" s="214"/>
      <c r="D21" s="214"/>
      <c r="E21" s="215"/>
      <c r="F21" s="101">
        <v>2550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09" customFormat="1" ht="30" customHeight="1" x14ac:dyDescent="0.25">
      <c r="A22" s="210" t="s">
        <v>168</v>
      </c>
      <c r="B22" s="211"/>
      <c r="C22" s="211"/>
      <c r="D22" s="211"/>
      <c r="E22" s="212"/>
      <c r="F22" s="108">
        <f>F12+F18</f>
        <v>589028.36199999962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210" t="s">
        <v>169</v>
      </c>
      <c r="B23" s="211"/>
      <c r="C23" s="211"/>
      <c r="D23" s="211"/>
      <c r="E23" s="212"/>
      <c r="F23" s="108">
        <f>акт21!E82</f>
        <v>443274.239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210" t="s">
        <v>315</v>
      </c>
      <c r="B24" s="211"/>
      <c r="C24" s="211"/>
      <c r="D24" s="211"/>
      <c r="E24" s="212"/>
      <c r="F24" s="108">
        <f>F22-F23</f>
        <v>145754.12299999961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210" t="s">
        <v>171</v>
      </c>
      <c r="B25" s="211"/>
      <c r="C25" s="211"/>
      <c r="D25" s="211"/>
      <c r="E25" s="212"/>
      <c r="F25" s="105">
        <f>F13+F14-F18</f>
        <v>90225.320000000065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64.5" customHeight="1" x14ac:dyDescent="0.2">
      <c r="A27" s="209" t="s">
        <v>172</v>
      </c>
      <c r="B27" s="209"/>
      <c r="C27" s="209"/>
      <c r="D27" s="209"/>
    </row>
    <row r="28" spans="1:19" s="55" customFormat="1" ht="21.75" hidden="1" customHeight="1" x14ac:dyDescent="0.25">
      <c r="A28" s="219" t="s">
        <v>374</v>
      </c>
      <c r="B28" s="219"/>
      <c r="C28" s="219"/>
      <c r="D28" s="219"/>
    </row>
    <row r="29" spans="1:19" s="55" customFormat="1" ht="22.5" customHeight="1" x14ac:dyDescent="0.25">
      <c r="A29" s="209" t="s">
        <v>45</v>
      </c>
      <c r="B29" s="209"/>
      <c r="C29" s="209"/>
      <c r="D29" s="209"/>
    </row>
    <row r="30" spans="1:19" s="55" customFormat="1" ht="22.5" customHeight="1" x14ac:dyDescent="0.25">
      <c r="A30" s="209" t="s">
        <v>46</v>
      </c>
      <c r="B30" s="209"/>
      <c r="C30" s="209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topLeftCell="A69" zoomScaleNormal="100" workbookViewId="0">
      <selection activeCell="A86" sqref="A86:E86"/>
    </sheetView>
  </sheetViews>
  <sheetFormatPr defaultColWidth="8.140625" defaultRowHeight="15" x14ac:dyDescent="0.25"/>
  <cols>
    <col min="1" max="1" width="62.85546875" style="157" customWidth="1"/>
    <col min="2" max="2" width="15.85546875" style="157" customWidth="1"/>
    <col min="3" max="3" width="15" style="157" customWidth="1"/>
    <col min="4" max="4" width="17.5703125" style="157" customWidth="1"/>
    <col min="5" max="5" width="15.7109375" style="157" customWidth="1"/>
    <col min="6" max="6" width="9.42578125" style="157" bestFit="1" customWidth="1"/>
    <col min="7" max="255" width="8.140625" style="157"/>
    <col min="256" max="256" width="8.7109375" style="157" customWidth="1"/>
    <col min="257" max="257" width="31.5703125" style="157" customWidth="1"/>
    <col min="258" max="258" width="13.85546875" style="157" customWidth="1"/>
    <col min="259" max="259" width="19.140625" style="157" customWidth="1"/>
    <col min="260" max="260" width="17.5703125" style="157" customWidth="1"/>
    <col min="261" max="261" width="14.7109375" style="157" customWidth="1"/>
    <col min="262" max="511" width="8.140625" style="157"/>
    <col min="512" max="512" width="8.7109375" style="157" customWidth="1"/>
    <col min="513" max="513" width="31.5703125" style="157" customWidth="1"/>
    <col min="514" max="514" width="13.85546875" style="157" customWidth="1"/>
    <col min="515" max="515" width="19.140625" style="157" customWidth="1"/>
    <col min="516" max="516" width="17.5703125" style="157" customWidth="1"/>
    <col min="517" max="517" width="14.7109375" style="157" customWidth="1"/>
    <col min="518" max="767" width="8.140625" style="157"/>
    <col min="768" max="768" width="8.7109375" style="157" customWidth="1"/>
    <col min="769" max="769" width="31.5703125" style="157" customWidth="1"/>
    <col min="770" max="770" width="13.85546875" style="157" customWidth="1"/>
    <col min="771" max="771" width="19.140625" style="157" customWidth="1"/>
    <col min="772" max="772" width="17.5703125" style="157" customWidth="1"/>
    <col min="773" max="773" width="14.7109375" style="157" customWidth="1"/>
    <col min="774" max="1023" width="8.140625" style="157"/>
    <col min="1024" max="1024" width="8.7109375" style="157" customWidth="1"/>
    <col min="1025" max="1025" width="31.5703125" style="157" customWidth="1"/>
    <col min="1026" max="1026" width="13.85546875" style="157" customWidth="1"/>
    <col min="1027" max="1027" width="19.140625" style="157" customWidth="1"/>
    <col min="1028" max="1028" width="17.5703125" style="157" customWidth="1"/>
    <col min="1029" max="1029" width="14.7109375" style="157" customWidth="1"/>
    <col min="1030" max="1279" width="8.140625" style="157"/>
    <col min="1280" max="1280" width="8.7109375" style="157" customWidth="1"/>
    <col min="1281" max="1281" width="31.5703125" style="157" customWidth="1"/>
    <col min="1282" max="1282" width="13.85546875" style="157" customWidth="1"/>
    <col min="1283" max="1283" width="19.140625" style="157" customWidth="1"/>
    <col min="1284" max="1284" width="17.5703125" style="157" customWidth="1"/>
    <col min="1285" max="1285" width="14.7109375" style="157" customWidth="1"/>
    <col min="1286" max="1535" width="8.140625" style="157"/>
    <col min="1536" max="1536" width="8.7109375" style="157" customWidth="1"/>
    <col min="1537" max="1537" width="31.5703125" style="157" customWidth="1"/>
    <col min="1538" max="1538" width="13.85546875" style="157" customWidth="1"/>
    <col min="1539" max="1539" width="19.140625" style="157" customWidth="1"/>
    <col min="1540" max="1540" width="17.5703125" style="157" customWidth="1"/>
    <col min="1541" max="1541" width="14.7109375" style="157" customWidth="1"/>
    <col min="1542" max="1791" width="8.140625" style="157"/>
    <col min="1792" max="1792" width="8.7109375" style="157" customWidth="1"/>
    <col min="1793" max="1793" width="31.5703125" style="157" customWidth="1"/>
    <col min="1794" max="1794" width="13.85546875" style="157" customWidth="1"/>
    <col min="1795" max="1795" width="19.140625" style="157" customWidth="1"/>
    <col min="1796" max="1796" width="17.5703125" style="157" customWidth="1"/>
    <col min="1797" max="1797" width="14.7109375" style="157" customWidth="1"/>
    <col min="1798" max="2047" width="8.140625" style="157"/>
    <col min="2048" max="2048" width="8.7109375" style="157" customWidth="1"/>
    <col min="2049" max="2049" width="31.5703125" style="157" customWidth="1"/>
    <col min="2050" max="2050" width="13.85546875" style="157" customWidth="1"/>
    <col min="2051" max="2051" width="19.140625" style="157" customWidth="1"/>
    <col min="2052" max="2052" width="17.5703125" style="157" customWidth="1"/>
    <col min="2053" max="2053" width="14.7109375" style="157" customWidth="1"/>
    <col min="2054" max="2303" width="8.140625" style="157"/>
    <col min="2304" max="2304" width="8.7109375" style="157" customWidth="1"/>
    <col min="2305" max="2305" width="31.5703125" style="157" customWidth="1"/>
    <col min="2306" max="2306" width="13.85546875" style="157" customWidth="1"/>
    <col min="2307" max="2307" width="19.140625" style="157" customWidth="1"/>
    <col min="2308" max="2308" width="17.5703125" style="157" customWidth="1"/>
    <col min="2309" max="2309" width="14.7109375" style="157" customWidth="1"/>
    <col min="2310" max="2559" width="8.140625" style="157"/>
    <col min="2560" max="2560" width="8.7109375" style="157" customWidth="1"/>
    <col min="2561" max="2561" width="31.5703125" style="157" customWidth="1"/>
    <col min="2562" max="2562" width="13.85546875" style="157" customWidth="1"/>
    <col min="2563" max="2563" width="19.140625" style="157" customWidth="1"/>
    <col min="2564" max="2564" width="17.5703125" style="157" customWidth="1"/>
    <col min="2565" max="2565" width="14.7109375" style="157" customWidth="1"/>
    <col min="2566" max="2815" width="8.140625" style="157"/>
    <col min="2816" max="2816" width="8.7109375" style="157" customWidth="1"/>
    <col min="2817" max="2817" width="31.5703125" style="157" customWidth="1"/>
    <col min="2818" max="2818" width="13.85546875" style="157" customWidth="1"/>
    <col min="2819" max="2819" width="19.140625" style="157" customWidth="1"/>
    <col min="2820" max="2820" width="17.5703125" style="157" customWidth="1"/>
    <col min="2821" max="2821" width="14.7109375" style="157" customWidth="1"/>
    <col min="2822" max="3071" width="8.140625" style="157"/>
    <col min="3072" max="3072" width="8.7109375" style="157" customWidth="1"/>
    <col min="3073" max="3073" width="31.5703125" style="157" customWidth="1"/>
    <col min="3074" max="3074" width="13.85546875" style="157" customWidth="1"/>
    <col min="3075" max="3075" width="19.140625" style="157" customWidth="1"/>
    <col min="3076" max="3076" width="17.5703125" style="157" customWidth="1"/>
    <col min="3077" max="3077" width="14.7109375" style="157" customWidth="1"/>
    <col min="3078" max="3327" width="8.140625" style="157"/>
    <col min="3328" max="3328" width="8.7109375" style="157" customWidth="1"/>
    <col min="3329" max="3329" width="31.5703125" style="157" customWidth="1"/>
    <col min="3330" max="3330" width="13.85546875" style="157" customWidth="1"/>
    <col min="3331" max="3331" width="19.140625" style="157" customWidth="1"/>
    <col min="3332" max="3332" width="17.5703125" style="157" customWidth="1"/>
    <col min="3333" max="3333" width="14.7109375" style="157" customWidth="1"/>
    <col min="3334" max="3583" width="8.140625" style="157"/>
    <col min="3584" max="3584" width="8.7109375" style="157" customWidth="1"/>
    <col min="3585" max="3585" width="31.5703125" style="157" customWidth="1"/>
    <col min="3586" max="3586" width="13.85546875" style="157" customWidth="1"/>
    <col min="3587" max="3587" width="19.140625" style="157" customWidth="1"/>
    <col min="3588" max="3588" width="17.5703125" style="157" customWidth="1"/>
    <col min="3589" max="3589" width="14.7109375" style="157" customWidth="1"/>
    <col min="3590" max="3839" width="8.140625" style="157"/>
    <col min="3840" max="3840" width="8.7109375" style="157" customWidth="1"/>
    <col min="3841" max="3841" width="31.5703125" style="157" customWidth="1"/>
    <col min="3842" max="3842" width="13.85546875" style="157" customWidth="1"/>
    <col min="3843" max="3843" width="19.140625" style="157" customWidth="1"/>
    <col min="3844" max="3844" width="17.5703125" style="157" customWidth="1"/>
    <col min="3845" max="3845" width="14.7109375" style="157" customWidth="1"/>
    <col min="3846" max="4095" width="8.140625" style="157"/>
    <col min="4096" max="4096" width="8.7109375" style="157" customWidth="1"/>
    <col min="4097" max="4097" width="31.5703125" style="157" customWidth="1"/>
    <col min="4098" max="4098" width="13.85546875" style="157" customWidth="1"/>
    <col min="4099" max="4099" width="19.140625" style="157" customWidth="1"/>
    <col min="4100" max="4100" width="17.5703125" style="157" customWidth="1"/>
    <col min="4101" max="4101" width="14.7109375" style="157" customWidth="1"/>
    <col min="4102" max="4351" width="8.140625" style="157"/>
    <col min="4352" max="4352" width="8.7109375" style="157" customWidth="1"/>
    <col min="4353" max="4353" width="31.5703125" style="157" customWidth="1"/>
    <col min="4354" max="4354" width="13.85546875" style="157" customWidth="1"/>
    <col min="4355" max="4355" width="19.140625" style="157" customWidth="1"/>
    <col min="4356" max="4356" width="17.5703125" style="157" customWidth="1"/>
    <col min="4357" max="4357" width="14.7109375" style="157" customWidth="1"/>
    <col min="4358" max="4607" width="8.140625" style="157"/>
    <col min="4608" max="4608" width="8.7109375" style="157" customWidth="1"/>
    <col min="4609" max="4609" width="31.5703125" style="157" customWidth="1"/>
    <col min="4610" max="4610" width="13.85546875" style="157" customWidth="1"/>
    <col min="4611" max="4611" width="19.140625" style="157" customWidth="1"/>
    <col min="4612" max="4612" width="17.5703125" style="157" customWidth="1"/>
    <col min="4613" max="4613" width="14.7109375" style="157" customWidth="1"/>
    <col min="4614" max="4863" width="8.140625" style="157"/>
    <col min="4864" max="4864" width="8.7109375" style="157" customWidth="1"/>
    <col min="4865" max="4865" width="31.5703125" style="157" customWidth="1"/>
    <col min="4866" max="4866" width="13.85546875" style="157" customWidth="1"/>
    <col min="4867" max="4867" width="19.140625" style="157" customWidth="1"/>
    <col min="4868" max="4868" width="17.5703125" style="157" customWidth="1"/>
    <col min="4869" max="4869" width="14.7109375" style="157" customWidth="1"/>
    <col min="4870" max="5119" width="8.140625" style="157"/>
    <col min="5120" max="5120" width="8.7109375" style="157" customWidth="1"/>
    <col min="5121" max="5121" width="31.5703125" style="157" customWidth="1"/>
    <col min="5122" max="5122" width="13.85546875" style="157" customWidth="1"/>
    <col min="5123" max="5123" width="19.140625" style="157" customWidth="1"/>
    <col min="5124" max="5124" width="17.5703125" style="157" customWidth="1"/>
    <col min="5125" max="5125" width="14.7109375" style="157" customWidth="1"/>
    <col min="5126" max="5375" width="8.140625" style="157"/>
    <col min="5376" max="5376" width="8.7109375" style="157" customWidth="1"/>
    <col min="5377" max="5377" width="31.5703125" style="157" customWidth="1"/>
    <col min="5378" max="5378" width="13.85546875" style="157" customWidth="1"/>
    <col min="5379" max="5379" width="19.140625" style="157" customWidth="1"/>
    <col min="5380" max="5380" width="17.5703125" style="157" customWidth="1"/>
    <col min="5381" max="5381" width="14.7109375" style="157" customWidth="1"/>
    <col min="5382" max="5631" width="8.140625" style="157"/>
    <col min="5632" max="5632" width="8.7109375" style="157" customWidth="1"/>
    <col min="5633" max="5633" width="31.5703125" style="157" customWidth="1"/>
    <col min="5634" max="5634" width="13.85546875" style="157" customWidth="1"/>
    <col min="5635" max="5635" width="19.140625" style="157" customWidth="1"/>
    <col min="5636" max="5636" width="17.5703125" style="157" customWidth="1"/>
    <col min="5637" max="5637" width="14.7109375" style="157" customWidth="1"/>
    <col min="5638" max="5887" width="8.140625" style="157"/>
    <col min="5888" max="5888" width="8.7109375" style="157" customWidth="1"/>
    <col min="5889" max="5889" width="31.5703125" style="157" customWidth="1"/>
    <col min="5890" max="5890" width="13.85546875" style="157" customWidth="1"/>
    <col min="5891" max="5891" width="19.140625" style="157" customWidth="1"/>
    <col min="5892" max="5892" width="17.5703125" style="157" customWidth="1"/>
    <col min="5893" max="5893" width="14.7109375" style="157" customWidth="1"/>
    <col min="5894" max="6143" width="8.140625" style="157"/>
    <col min="6144" max="6144" width="8.7109375" style="157" customWidth="1"/>
    <col min="6145" max="6145" width="31.5703125" style="157" customWidth="1"/>
    <col min="6146" max="6146" width="13.85546875" style="157" customWidth="1"/>
    <col min="6147" max="6147" width="19.140625" style="157" customWidth="1"/>
    <col min="6148" max="6148" width="17.5703125" style="157" customWidth="1"/>
    <col min="6149" max="6149" width="14.7109375" style="157" customWidth="1"/>
    <col min="6150" max="6399" width="8.140625" style="157"/>
    <col min="6400" max="6400" width="8.7109375" style="157" customWidth="1"/>
    <col min="6401" max="6401" width="31.5703125" style="157" customWidth="1"/>
    <col min="6402" max="6402" width="13.85546875" style="157" customWidth="1"/>
    <col min="6403" max="6403" width="19.140625" style="157" customWidth="1"/>
    <col min="6404" max="6404" width="17.5703125" style="157" customWidth="1"/>
    <col min="6405" max="6405" width="14.7109375" style="157" customWidth="1"/>
    <col min="6406" max="6655" width="8.140625" style="157"/>
    <col min="6656" max="6656" width="8.7109375" style="157" customWidth="1"/>
    <col min="6657" max="6657" width="31.5703125" style="157" customWidth="1"/>
    <col min="6658" max="6658" width="13.85546875" style="157" customWidth="1"/>
    <col min="6659" max="6659" width="19.140625" style="157" customWidth="1"/>
    <col min="6660" max="6660" width="17.5703125" style="157" customWidth="1"/>
    <col min="6661" max="6661" width="14.7109375" style="157" customWidth="1"/>
    <col min="6662" max="6911" width="8.140625" style="157"/>
    <col min="6912" max="6912" width="8.7109375" style="157" customWidth="1"/>
    <col min="6913" max="6913" width="31.5703125" style="157" customWidth="1"/>
    <col min="6914" max="6914" width="13.85546875" style="157" customWidth="1"/>
    <col min="6915" max="6915" width="19.140625" style="157" customWidth="1"/>
    <col min="6916" max="6916" width="17.5703125" style="157" customWidth="1"/>
    <col min="6917" max="6917" width="14.7109375" style="157" customWidth="1"/>
    <col min="6918" max="7167" width="8.140625" style="157"/>
    <col min="7168" max="7168" width="8.7109375" style="157" customWidth="1"/>
    <col min="7169" max="7169" width="31.5703125" style="157" customWidth="1"/>
    <col min="7170" max="7170" width="13.85546875" style="157" customWidth="1"/>
    <col min="7171" max="7171" width="19.140625" style="157" customWidth="1"/>
    <col min="7172" max="7172" width="17.5703125" style="157" customWidth="1"/>
    <col min="7173" max="7173" width="14.7109375" style="157" customWidth="1"/>
    <col min="7174" max="7423" width="8.140625" style="157"/>
    <col min="7424" max="7424" width="8.7109375" style="157" customWidth="1"/>
    <col min="7425" max="7425" width="31.5703125" style="157" customWidth="1"/>
    <col min="7426" max="7426" width="13.85546875" style="157" customWidth="1"/>
    <col min="7427" max="7427" width="19.140625" style="157" customWidth="1"/>
    <col min="7428" max="7428" width="17.5703125" style="157" customWidth="1"/>
    <col min="7429" max="7429" width="14.7109375" style="157" customWidth="1"/>
    <col min="7430" max="7679" width="8.140625" style="157"/>
    <col min="7680" max="7680" width="8.7109375" style="157" customWidth="1"/>
    <col min="7681" max="7681" width="31.5703125" style="157" customWidth="1"/>
    <col min="7682" max="7682" width="13.85546875" style="157" customWidth="1"/>
    <col min="7683" max="7683" width="19.140625" style="157" customWidth="1"/>
    <col min="7684" max="7684" width="17.5703125" style="157" customWidth="1"/>
    <col min="7685" max="7685" width="14.7109375" style="157" customWidth="1"/>
    <col min="7686" max="7935" width="8.140625" style="157"/>
    <col min="7936" max="7936" width="8.7109375" style="157" customWidth="1"/>
    <col min="7937" max="7937" width="31.5703125" style="157" customWidth="1"/>
    <col min="7938" max="7938" width="13.85546875" style="157" customWidth="1"/>
    <col min="7939" max="7939" width="19.140625" style="157" customWidth="1"/>
    <col min="7940" max="7940" width="17.5703125" style="157" customWidth="1"/>
    <col min="7941" max="7941" width="14.7109375" style="157" customWidth="1"/>
    <col min="7942" max="8191" width="8.140625" style="157"/>
    <col min="8192" max="8192" width="8.7109375" style="157" customWidth="1"/>
    <col min="8193" max="8193" width="31.5703125" style="157" customWidth="1"/>
    <col min="8194" max="8194" width="13.85546875" style="157" customWidth="1"/>
    <col min="8195" max="8195" width="19.140625" style="157" customWidth="1"/>
    <col min="8196" max="8196" width="17.5703125" style="157" customWidth="1"/>
    <col min="8197" max="8197" width="14.7109375" style="157" customWidth="1"/>
    <col min="8198" max="8447" width="8.140625" style="157"/>
    <col min="8448" max="8448" width="8.7109375" style="157" customWidth="1"/>
    <col min="8449" max="8449" width="31.5703125" style="157" customWidth="1"/>
    <col min="8450" max="8450" width="13.85546875" style="157" customWidth="1"/>
    <col min="8451" max="8451" width="19.140625" style="157" customWidth="1"/>
    <col min="8452" max="8452" width="17.5703125" style="157" customWidth="1"/>
    <col min="8453" max="8453" width="14.7109375" style="157" customWidth="1"/>
    <col min="8454" max="8703" width="8.140625" style="157"/>
    <col min="8704" max="8704" width="8.7109375" style="157" customWidth="1"/>
    <col min="8705" max="8705" width="31.5703125" style="157" customWidth="1"/>
    <col min="8706" max="8706" width="13.85546875" style="157" customWidth="1"/>
    <col min="8707" max="8707" width="19.140625" style="157" customWidth="1"/>
    <col min="8708" max="8708" width="17.5703125" style="157" customWidth="1"/>
    <col min="8709" max="8709" width="14.7109375" style="157" customWidth="1"/>
    <col min="8710" max="8959" width="8.140625" style="157"/>
    <col min="8960" max="8960" width="8.7109375" style="157" customWidth="1"/>
    <col min="8961" max="8961" width="31.5703125" style="157" customWidth="1"/>
    <col min="8962" max="8962" width="13.85546875" style="157" customWidth="1"/>
    <col min="8963" max="8963" width="19.140625" style="157" customWidth="1"/>
    <col min="8964" max="8964" width="17.5703125" style="157" customWidth="1"/>
    <col min="8965" max="8965" width="14.7109375" style="157" customWidth="1"/>
    <col min="8966" max="9215" width="8.140625" style="157"/>
    <col min="9216" max="9216" width="8.7109375" style="157" customWidth="1"/>
    <col min="9217" max="9217" width="31.5703125" style="157" customWidth="1"/>
    <col min="9218" max="9218" width="13.85546875" style="157" customWidth="1"/>
    <col min="9219" max="9219" width="19.140625" style="157" customWidth="1"/>
    <col min="9220" max="9220" width="17.5703125" style="157" customWidth="1"/>
    <col min="9221" max="9221" width="14.7109375" style="157" customWidth="1"/>
    <col min="9222" max="9471" width="8.140625" style="157"/>
    <col min="9472" max="9472" width="8.7109375" style="157" customWidth="1"/>
    <col min="9473" max="9473" width="31.5703125" style="157" customWidth="1"/>
    <col min="9474" max="9474" width="13.85546875" style="157" customWidth="1"/>
    <col min="9475" max="9475" width="19.140625" style="157" customWidth="1"/>
    <col min="9476" max="9476" width="17.5703125" style="157" customWidth="1"/>
    <col min="9477" max="9477" width="14.7109375" style="157" customWidth="1"/>
    <col min="9478" max="9727" width="8.140625" style="157"/>
    <col min="9728" max="9728" width="8.7109375" style="157" customWidth="1"/>
    <col min="9729" max="9729" width="31.5703125" style="157" customWidth="1"/>
    <col min="9730" max="9730" width="13.85546875" style="157" customWidth="1"/>
    <col min="9731" max="9731" width="19.140625" style="157" customWidth="1"/>
    <col min="9732" max="9732" width="17.5703125" style="157" customWidth="1"/>
    <col min="9733" max="9733" width="14.7109375" style="157" customWidth="1"/>
    <col min="9734" max="9983" width="8.140625" style="157"/>
    <col min="9984" max="9984" width="8.7109375" style="157" customWidth="1"/>
    <col min="9985" max="9985" width="31.5703125" style="157" customWidth="1"/>
    <col min="9986" max="9986" width="13.85546875" style="157" customWidth="1"/>
    <col min="9987" max="9987" width="19.140625" style="157" customWidth="1"/>
    <col min="9988" max="9988" width="17.5703125" style="157" customWidth="1"/>
    <col min="9989" max="9989" width="14.7109375" style="157" customWidth="1"/>
    <col min="9990" max="10239" width="8.140625" style="157"/>
    <col min="10240" max="10240" width="8.7109375" style="157" customWidth="1"/>
    <col min="10241" max="10241" width="31.5703125" style="157" customWidth="1"/>
    <col min="10242" max="10242" width="13.85546875" style="157" customWidth="1"/>
    <col min="10243" max="10243" width="19.140625" style="157" customWidth="1"/>
    <col min="10244" max="10244" width="17.5703125" style="157" customWidth="1"/>
    <col min="10245" max="10245" width="14.7109375" style="157" customWidth="1"/>
    <col min="10246" max="10495" width="8.140625" style="157"/>
    <col min="10496" max="10496" width="8.7109375" style="157" customWidth="1"/>
    <col min="10497" max="10497" width="31.5703125" style="157" customWidth="1"/>
    <col min="10498" max="10498" width="13.85546875" style="157" customWidth="1"/>
    <col min="10499" max="10499" width="19.140625" style="157" customWidth="1"/>
    <col min="10500" max="10500" width="17.5703125" style="157" customWidth="1"/>
    <col min="10501" max="10501" width="14.7109375" style="157" customWidth="1"/>
    <col min="10502" max="10751" width="8.140625" style="157"/>
    <col min="10752" max="10752" width="8.7109375" style="157" customWidth="1"/>
    <col min="10753" max="10753" width="31.5703125" style="157" customWidth="1"/>
    <col min="10754" max="10754" width="13.85546875" style="157" customWidth="1"/>
    <col min="10755" max="10755" width="19.140625" style="157" customWidth="1"/>
    <col min="10756" max="10756" width="17.5703125" style="157" customWidth="1"/>
    <col min="10757" max="10757" width="14.7109375" style="157" customWidth="1"/>
    <col min="10758" max="11007" width="8.140625" style="157"/>
    <col min="11008" max="11008" width="8.7109375" style="157" customWidth="1"/>
    <col min="11009" max="11009" width="31.5703125" style="157" customWidth="1"/>
    <col min="11010" max="11010" width="13.85546875" style="157" customWidth="1"/>
    <col min="11011" max="11011" width="19.140625" style="157" customWidth="1"/>
    <col min="11012" max="11012" width="17.5703125" style="157" customWidth="1"/>
    <col min="11013" max="11013" width="14.7109375" style="157" customWidth="1"/>
    <col min="11014" max="11263" width="8.140625" style="157"/>
    <col min="11264" max="11264" width="8.7109375" style="157" customWidth="1"/>
    <col min="11265" max="11265" width="31.5703125" style="157" customWidth="1"/>
    <col min="11266" max="11266" width="13.85546875" style="157" customWidth="1"/>
    <col min="11267" max="11267" width="19.140625" style="157" customWidth="1"/>
    <col min="11268" max="11268" width="17.5703125" style="157" customWidth="1"/>
    <col min="11269" max="11269" width="14.7109375" style="157" customWidth="1"/>
    <col min="11270" max="11519" width="8.140625" style="157"/>
    <col min="11520" max="11520" width="8.7109375" style="157" customWidth="1"/>
    <col min="11521" max="11521" width="31.5703125" style="157" customWidth="1"/>
    <col min="11522" max="11522" width="13.85546875" style="157" customWidth="1"/>
    <col min="11523" max="11523" width="19.140625" style="157" customWidth="1"/>
    <col min="11524" max="11524" width="17.5703125" style="157" customWidth="1"/>
    <col min="11525" max="11525" width="14.7109375" style="157" customWidth="1"/>
    <col min="11526" max="11775" width="8.140625" style="157"/>
    <col min="11776" max="11776" width="8.7109375" style="157" customWidth="1"/>
    <col min="11777" max="11777" width="31.5703125" style="157" customWidth="1"/>
    <col min="11778" max="11778" width="13.85546875" style="157" customWidth="1"/>
    <col min="11779" max="11779" width="19.140625" style="157" customWidth="1"/>
    <col min="11780" max="11780" width="17.5703125" style="157" customWidth="1"/>
    <col min="11781" max="11781" width="14.7109375" style="157" customWidth="1"/>
    <col min="11782" max="12031" width="8.140625" style="157"/>
    <col min="12032" max="12032" width="8.7109375" style="157" customWidth="1"/>
    <col min="12033" max="12033" width="31.5703125" style="157" customWidth="1"/>
    <col min="12034" max="12034" width="13.85546875" style="157" customWidth="1"/>
    <col min="12035" max="12035" width="19.140625" style="157" customWidth="1"/>
    <col min="12036" max="12036" width="17.5703125" style="157" customWidth="1"/>
    <col min="12037" max="12037" width="14.7109375" style="157" customWidth="1"/>
    <col min="12038" max="12287" width="8.140625" style="157"/>
    <col min="12288" max="12288" width="8.7109375" style="157" customWidth="1"/>
    <col min="12289" max="12289" width="31.5703125" style="157" customWidth="1"/>
    <col min="12290" max="12290" width="13.85546875" style="157" customWidth="1"/>
    <col min="12291" max="12291" width="19.140625" style="157" customWidth="1"/>
    <col min="12292" max="12292" width="17.5703125" style="157" customWidth="1"/>
    <col min="12293" max="12293" width="14.7109375" style="157" customWidth="1"/>
    <col min="12294" max="12543" width="8.140625" style="157"/>
    <col min="12544" max="12544" width="8.7109375" style="157" customWidth="1"/>
    <col min="12545" max="12545" width="31.5703125" style="157" customWidth="1"/>
    <col min="12546" max="12546" width="13.85546875" style="157" customWidth="1"/>
    <col min="12547" max="12547" width="19.140625" style="157" customWidth="1"/>
    <col min="12548" max="12548" width="17.5703125" style="157" customWidth="1"/>
    <col min="12549" max="12549" width="14.7109375" style="157" customWidth="1"/>
    <col min="12550" max="12799" width="8.140625" style="157"/>
    <col min="12800" max="12800" width="8.7109375" style="157" customWidth="1"/>
    <col min="12801" max="12801" width="31.5703125" style="157" customWidth="1"/>
    <col min="12802" max="12802" width="13.85546875" style="157" customWidth="1"/>
    <col min="12803" max="12803" width="19.140625" style="157" customWidth="1"/>
    <col min="12804" max="12804" width="17.5703125" style="157" customWidth="1"/>
    <col min="12805" max="12805" width="14.7109375" style="157" customWidth="1"/>
    <col min="12806" max="13055" width="8.140625" style="157"/>
    <col min="13056" max="13056" width="8.7109375" style="157" customWidth="1"/>
    <col min="13057" max="13057" width="31.5703125" style="157" customWidth="1"/>
    <col min="13058" max="13058" width="13.85546875" style="157" customWidth="1"/>
    <col min="13059" max="13059" width="19.140625" style="157" customWidth="1"/>
    <col min="13060" max="13060" width="17.5703125" style="157" customWidth="1"/>
    <col min="13061" max="13061" width="14.7109375" style="157" customWidth="1"/>
    <col min="13062" max="13311" width="8.140625" style="157"/>
    <col min="13312" max="13312" width="8.7109375" style="157" customWidth="1"/>
    <col min="13313" max="13313" width="31.5703125" style="157" customWidth="1"/>
    <col min="13314" max="13314" width="13.85546875" style="157" customWidth="1"/>
    <col min="13315" max="13315" width="19.140625" style="157" customWidth="1"/>
    <col min="13316" max="13316" width="17.5703125" style="157" customWidth="1"/>
    <col min="13317" max="13317" width="14.7109375" style="157" customWidth="1"/>
    <col min="13318" max="13567" width="8.140625" style="157"/>
    <col min="13568" max="13568" width="8.7109375" style="157" customWidth="1"/>
    <col min="13569" max="13569" width="31.5703125" style="157" customWidth="1"/>
    <col min="13570" max="13570" width="13.85546875" style="157" customWidth="1"/>
    <col min="13571" max="13571" width="19.140625" style="157" customWidth="1"/>
    <col min="13572" max="13572" width="17.5703125" style="157" customWidth="1"/>
    <col min="13573" max="13573" width="14.7109375" style="157" customWidth="1"/>
    <col min="13574" max="13823" width="8.140625" style="157"/>
    <col min="13824" max="13824" width="8.7109375" style="157" customWidth="1"/>
    <col min="13825" max="13825" width="31.5703125" style="157" customWidth="1"/>
    <col min="13826" max="13826" width="13.85546875" style="157" customWidth="1"/>
    <col min="13827" max="13827" width="19.140625" style="157" customWidth="1"/>
    <col min="13828" max="13828" width="17.5703125" style="157" customWidth="1"/>
    <col min="13829" max="13829" width="14.7109375" style="157" customWidth="1"/>
    <col min="13830" max="14079" width="8.140625" style="157"/>
    <col min="14080" max="14080" width="8.7109375" style="157" customWidth="1"/>
    <col min="14081" max="14081" width="31.5703125" style="157" customWidth="1"/>
    <col min="14082" max="14082" width="13.85546875" style="157" customWidth="1"/>
    <col min="14083" max="14083" width="19.140625" style="157" customWidth="1"/>
    <col min="14084" max="14084" width="17.5703125" style="157" customWidth="1"/>
    <col min="14085" max="14085" width="14.7109375" style="157" customWidth="1"/>
    <col min="14086" max="14335" width="8.140625" style="157"/>
    <col min="14336" max="14336" width="8.7109375" style="157" customWidth="1"/>
    <col min="14337" max="14337" width="31.5703125" style="157" customWidth="1"/>
    <col min="14338" max="14338" width="13.85546875" style="157" customWidth="1"/>
    <col min="14339" max="14339" width="19.140625" style="157" customWidth="1"/>
    <col min="14340" max="14340" width="17.5703125" style="157" customWidth="1"/>
    <col min="14341" max="14341" width="14.7109375" style="157" customWidth="1"/>
    <col min="14342" max="14591" width="8.140625" style="157"/>
    <col min="14592" max="14592" width="8.7109375" style="157" customWidth="1"/>
    <col min="14593" max="14593" width="31.5703125" style="157" customWidth="1"/>
    <col min="14594" max="14594" width="13.85546875" style="157" customWidth="1"/>
    <col min="14595" max="14595" width="19.140625" style="157" customWidth="1"/>
    <col min="14596" max="14596" width="17.5703125" style="157" customWidth="1"/>
    <col min="14597" max="14597" width="14.7109375" style="157" customWidth="1"/>
    <col min="14598" max="14847" width="8.140625" style="157"/>
    <col min="14848" max="14848" width="8.7109375" style="157" customWidth="1"/>
    <col min="14849" max="14849" width="31.5703125" style="157" customWidth="1"/>
    <col min="14850" max="14850" width="13.85546875" style="157" customWidth="1"/>
    <col min="14851" max="14851" width="19.140625" style="157" customWidth="1"/>
    <col min="14852" max="14852" width="17.5703125" style="157" customWidth="1"/>
    <col min="14853" max="14853" width="14.7109375" style="157" customWidth="1"/>
    <col min="14854" max="15103" width="8.140625" style="157"/>
    <col min="15104" max="15104" width="8.7109375" style="157" customWidth="1"/>
    <col min="15105" max="15105" width="31.5703125" style="157" customWidth="1"/>
    <col min="15106" max="15106" width="13.85546875" style="157" customWidth="1"/>
    <col min="15107" max="15107" width="19.140625" style="157" customWidth="1"/>
    <col min="15108" max="15108" width="17.5703125" style="157" customWidth="1"/>
    <col min="15109" max="15109" width="14.7109375" style="157" customWidth="1"/>
    <col min="15110" max="15359" width="8.140625" style="157"/>
    <col min="15360" max="15360" width="8.7109375" style="157" customWidth="1"/>
    <col min="15361" max="15361" width="31.5703125" style="157" customWidth="1"/>
    <col min="15362" max="15362" width="13.85546875" style="157" customWidth="1"/>
    <col min="15363" max="15363" width="19.140625" style="157" customWidth="1"/>
    <col min="15364" max="15364" width="17.5703125" style="157" customWidth="1"/>
    <col min="15365" max="15365" width="14.7109375" style="157" customWidth="1"/>
    <col min="15366" max="15615" width="8.140625" style="157"/>
    <col min="15616" max="15616" width="8.7109375" style="157" customWidth="1"/>
    <col min="15617" max="15617" width="31.5703125" style="157" customWidth="1"/>
    <col min="15618" max="15618" width="13.85546875" style="157" customWidth="1"/>
    <col min="15619" max="15619" width="19.140625" style="157" customWidth="1"/>
    <col min="15620" max="15620" width="17.5703125" style="157" customWidth="1"/>
    <col min="15621" max="15621" width="14.7109375" style="157" customWidth="1"/>
    <col min="15622" max="15871" width="8.140625" style="157"/>
    <col min="15872" max="15872" width="8.7109375" style="157" customWidth="1"/>
    <col min="15873" max="15873" width="31.5703125" style="157" customWidth="1"/>
    <col min="15874" max="15874" width="13.85546875" style="157" customWidth="1"/>
    <col min="15875" max="15875" width="19.140625" style="157" customWidth="1"/>
    <col min="15876" max="15876" width="17.5703125" style="157" customWidth="1"/>
    <col min="15877" max="15877" width="14.7109375" style="157" customWidth="1"/>
    <col min="15878" max="16127" width="8.140625" style="157"/>
    <col min="16128" max="16128" width="8.7109375" style="157" customWidth="1"/>
    <col min="16129" max="16129" width="31.5703125" style="157" customWidth="1"/>
    <col min="16130" max="16130" width="13.85546875" style="157" customWidth="1"/>
    <col min="16131" max="16131" width="19.140625" style="157" customWidth="1"/>
    <col min="16132" max="16132" width="17.5703125" style="157" customWidth="1"/>
    <col min="16133" max="16133" width="14.7109375" style="157" customWidth="1"/>
    <col min="16134" max="16384" width="8.140625" style="157"/>
  </cols>
  <sheetData>
    <row r="1" spans="1:5" hidden="1" x14ac:dyDescent="0.25">
      <c r="A1" s="223"/>
      <c r="B1" s="223"/>
      <c r="C1" s="223"/>
      <c r="D1" s="223"/>
      <c r="E1" s="223"/>
    </row>
    <row r="2" spans="1:5" hidden="1" x14ac:dyDescent="0.25">
      <c r="A2" s="223" t="s">
        <v>239</v>
      </c>
      <c r="B2" s="223"/>
      <c r="C2" s="223"/>
      <c r="D2" s="223"/>
      <c r="E2" s="223"/>
    </row>
    <row r="3" spans="1:5" ht="15.75" customHeight="1" x14ac:dyDescent="0.25">
      <c r="A3" s="225" t="s">
        <v>302</v>
      </c>
      <c r="B3" s="225"/>
      <c r="C3" s="225"/>
      <c r="D3" s="225"/>
      <c r="E3" s="225"/>
    </row>
    <row r="4" spans="1:5" x14ac:dyDescent="0.25">
      <c r="A4" s="225" t="s">
        <v>240</v>
      </c>
      <c r="B4" s="225"/>
      <c r="C4" s="225"/>
      <c r="D4" s="225"/>
      <c r="E4" s="225"/>
    </row>
    <row r="5" spans="1:5" x14ac:dyDescent="0.25">
      <c r="A5" s="225" t="s">
        <v>241</v>
      </c>
      <c r="B5" s="225"/>
      <c r="C5" s="225"/>
      <c r="D5" s="225"/>
      <c r="E5" s="225"/>
    </row>
    <row r="6" spans="1:5" x14ac:dyDescent="0.25">
      <c r="A6" s="223" t="s">
        <v>242</v>
      </c>
      <c r="B6" s="223"/>
      <c r="C6" s="223"/>
      <c r="D6" s="223"/>
      <c r="E6" s="157" t="s">
        <v>350</v>
      </c>
    </row>
    <row r="7" spans="1:5" x14ac:dyDescent="0.25">
      <c r="A7" s="223"/>
      <c r="B7" s="223"/>
      <c r="C7" s="223"/>
      <c r="D7" s="223"/>
      <c r="E7" s="223"/>
    </row>
    <row r="8" spans="1:5" x14ac:dyDescent="0.25">
      <c r="A8" s="224" t="s">
        <v>303</v>
      </c>
      <c r="B8" s="224"/>
      <c r="C8" s="224"/>
      <c r="D8" s="224"/>
      <c r="E8" s="224"/>
    </row>
    <row r="9" spans="1:5" x14ac:dyDescent="0.25">
      <c r="A9" s="224" t="s">
        <v>244</v>
      </c>
      <c r="B9" s="224"/>
      <c r="C9" s="224"/>
      <c r="D9" s="224"/>
      <c r="E9" s="224"/>
    </row>
    <row r="10" spans="1:5" x14ac:dyDescent="0.25">
      <c r="A10" s="224" t="s">
        <v>245</v>
      </c>
      <c r="B10" s="224"/>
      <c r="C10" s="224"/>
      <c r="D10" s="224"/>
      <c r="E10" s="224"/>
    </row>
    <row r="11" spans="1:5" x14ac:dyDescent="0.25">
      <c r="A11" s="224" t="s">
        <v>246</v>
      </c>
      <c r="B11" s="224"/>
      <c r="C11" s="224"/>
      <c r="D11" s="224"/>
      <c r="E11" s="224"/>
    </row>
    <row r="12" spans="1:5" x14ac:dyDescent="0.25">
      <c r="A12" s="224" t="s">
        <v>247</v>
      </c>
      <c r="B12" s="224"/>
      <c r="C12" s="224"/>
      <c r="D12" s="224"/>
      <c r="E12" s="224"/>
    </row>
    <row r="13" spans="1:5" x14ac:dyDescent="0.25">
      <c r="A13" s="224" t="s">
        <v>248</v>
      </c>
      <c r="B13" s="224"/>
      <c r="C13" s="224"/>
      <c r="D13" s="224"/>
      <c r="E13" s="224"/>
    </row>
    <row r="14" spans="1:5" ht="15.75" thickBot="1" x14ac:dyDescent="0.3">
      <c r="A14" s="223"/>
      <c r="B14" s="223"/>
      <c r="C14" s="223"/>
      <c r="D14" s="223"/>
      <c r="E14" s="223"/>
    </row>
    <row r="15" spans="1:5" ht="120.75" thickBot="1" x14ac:dyDescent="0.3">
      <c r="A15" s="158" t="s">
        <v>2</v>
      </c>
      <c r="B15" s="159" t="s">
        <v>250</v>
      </c>
      <c r="C15" s="159" t="s">
        <v>0</v>
      </c>
      <c r="D15" s="159" t="s">
        <v>249</v>
      </c>
      <c r="E15" s="159" t="s">
        <v>1</v>
      </c>
    </row>
    <row r="16" spans="1:5" x14ac:dyDescent="0.25">
      <c r="A16" s="231" t="s">
        <v>8</v>
      </c>
      <c r="B16" s="232"/>
      <c r="C16" s="232"/>
      <c r="D16" s="232"/>
      <c r="E16" s="160"/>
    </row>
    <row r="17" spans="1:5" x14ac:dyDescent="0.25">
      <c r="A17" s="161" t="s">
        <v>56</v>
      </c>
      <c r="B17" s="162" t="s">
        <v>23</v>
      </c>
      <c r="C17" s="163" t="s">
        <v>11</v>
      </c>
      <c r="D17" s="164">
        <v>0.14000000000000001</v>
      </c>
      <c r="E17" s="165">
        <v>5007.79</v>
      </c>
    </row>
    <row r="18" spans="1:5" x14ac:dyDescent="0.25">
      <c r="A18" s="227" t="s">
        <v>251</v>
      </c>
      <c r="B18" s="228"/>
      <c r="C18" s="228"/>
      <c r="D18" s="229"/>
      <c r="E18" s="166"/>
    </row>
    <row r="19" spans="1:5" x14ac:dyDescent="0.25">
      <c r="A19" s="161" t="s">
        <v>351</v>
      </c>
      <c r="B19" s="162" t="s">
        <v>24</v>
      </c>
      <c r="C19" s="163" t="s">
        <v>22</v>
      </c>
      <c r="D19" s="164">
        <f>E19</f>
        <v>405.46</v>
      </c>
      <c r="E19" s="165">
        <v>405.46</v>
      </c>
    </row>
    <row r="20" spans="1:5" x14ac:dyDescent="0.25">
      <c r="A20" s="161" t="s">
        <v>352</v>
      </c>
      <c r="B20" s="167">
        <v>1</v>
      </c>
      <c r="C20" s="163" t="s">
        <v>178</v>
      </c>
      <c r="D20" s="164"/>
      <c r="E20" s="165">
        <v>1100.6199999999999</v>
      </c>
    </row>
    <row r="21" spans="1:5" s="187" customFormat="1" ht="24.6" customHeight="1" x14ac:dyDescent="0.25">
      <c r="A21" s="141" t="s">
        <v>179</v>
      </c>
      <c r="B21" s="144" t="s">
        <v>24</v>
      </c>
      <c r="C21" s="144" t="s">
        <v>19</v>
      </c>
      <c r="D21" s="144">
        <f t="shared" ref="D21" si="0">E21</f>
        <v>1370.18</v>
      </c>
      <c r="E21" s="144">
        <v>1370.18</v>
      </c>
    </row>
    <row r="22" spans="1:5" ht="30" x14ac:dyDescent="0.25">
      <c r="A22" s="161" t="s">
        <v>229</v>
      </c>
      <c r="B22" s="162" t="s">
        <v>24</v>
      </c>
      <c r="C22" s="168" t="s">
        <v>11</v>
      </c>
      <c r="D22" s="164">
        <f>E22</f>
        <v>5647.28</v>
      </c>
      <c r="E22" s="165">
        <f>1758.28+389+3500</f>
        <v>5647.28</v>
      </c>
    </row>
    <row r="23" spans="1:5" s="186" customFormat="1" ht="13.9" customHeight="1" x14ac:dyDescent="0.25">
      <c r="A23" s="161" t="s">
        <v>375</v>
      </c>
      <c r="B23" s="162" t="s">
        <v>24</v>
      </c>
      <c r="C23" s="168" t="s">
        <v>11</v>
      </c>
      <c r="D23" s="164">
        <f>E23</f>
        <v>3125</v>
      </c>
      <c r="E23" s="165">
        <f>2625+500</f>
        <v>3125</v>
      </c>
    </row>
    <row r="24" spans="1:5" x14ac:dyDescent="0.25">
      <c r="A24" s="161" t="s">
        <v>253</v>
      </c>
      <c r="B24" s="162" t="s">
        <v>304</v>
      </c>
      <c r="C24" s="163" t="s">
        <v>12</v>
      </c>
      <c r="D24" s="164">
        <f>E24</f>
        <v>189585.24</v>
      </c>
      <c r="E24" s="165">
        <v>189585.24</v>
      </c>
    </row>
    <row r="25" spans="1:5" x14ac:dyDescent="0.25">
      <c r="A25" s="161" t="s">
        <v>254</v>
      </c>
      <c r="B25" s="162" t="s">
        <v>304</v>
      </c>
      <c r="C25" s="163" t="s">
        <v>12</v>
      </c>
      <c r="D25" s="164">
        <f>E25</f>
        <v>1788.6</v>
      </c>
      <c r="E25" s="165">
        <v>1788.6</v>
      </c>
    </row>
    <row r="26" spans="1:5" x14ac:dyDescent="0.25">
      <c r="A26" s="227" t="s">
        <v>98</v>
      </c>
      <c r="B26" s="228"/>
      <c r="C26" s="228"/>
      <c r="D26" s="229"/>
      <c r="E26" s="166"/>
    </row>
    <row r="27" spans="1:5" ht="30" x14ac:dyDescent="0.25">
      <c r="A27" s="161" t="s">
        <v>184</v>
      </c>
      <c r="B27" s="162" t="s">
        <v>24</v>
      </c>
      <c r="C27" s="163" t="s">
        <v>11</v>
      </c>
      <c r="D27" s="164">
        <f>E27</f>
        <v>32550.720000000001</v>
      </c>
      <c r="E27" s="165">
        <v>32550.720000000001</v>
      </c>
    </row>
    <row r="28" spans="1:5" x14ac:dyDescent="0.25">
      <c r="A28" s="227" t="s">
        <v>258</v>
      </c>
      <c r="B28" s="228"/>
      <c r="C28" s="228"/>
      <c r="D28" s="229"/>
      <c r="E28" s="166"/>
    </row>
    <row r="29" spans="1:5" ht="30" x14ac:dyDescent="0.25">
      <c r="A29" s="161" t="s">
        <v>211</v>
      </c>
      <c r="B29" s="169">
        <v>0.03</v>
      </c>
      <c r="C29" s="163" t="s">
        <v>15</v>
      </c>
      <c r="D29" s="164">
        <f t="shared" ref="D29:D64" si="1">E29/B29</f>
        <v>58847.000000000007</v>
      </c>
      <c r="E29" s="165">
        <v>1765.41</v>
      </c>
    </row>
    <row r="30" spans="1:5" ht="30" x14ac:dyDescent="0.25">
      <c r="A30" s="161" t="s">
        <v>213</v>
      </c>
      <c r="B30" s="169">
        <v>0.03</v>
      </c>
      <c r="C30" s="163" t="s">
        <v>15</v>
      </c>
      <c r="D30" s="164">
        <f t="shared" si="1"/>
        <v>34585</v>
      </c>
      <c r="E30" s="165">
        <v>1037.55</v>
      </c>
    </row>
    <row r="31" spans="1:5" x14ac:dyDescent="0.25">
      <c r="A31" s="161" t="s">
        <v>267</v>
      </c>
      <c r="B31" s="167">
        <v>1</v>
      </c>
      <c r="C31" s="163" t="s">
        <v>120</v>
      </c>
      <c r="D31" s="164">
        <f t="shared" si="1"/>
        <v>1277.3</v>
      </c>
      <c r="E31" s="165">
        <v>1277.3</v>
      </c>
    </row>
    <row r="32" spans="1:5" x14ac:dyDescent="0.25">
      <c r="A32" s="161" t="s">
        <v>325</v>
      </c>
      <c r="B32" s="167">
        <v>3</v>
      </c>
      <c r="C32" s="163" t="s">
        <v>122</v>
      </c>
      <c r="D32" s="164">
        <f t="shared" si="1"/>
        <v>87.416666666666671</v>
      </c>
      <c r="E32" s="165">
        <v>262.25</v>
      </c>
    </row>
    <row r="33" spans="1:5" x14ac:dyDescent="0.25">
      <c r="A33" s="161" t="s">
        <v>328</v>
      </c>
      <c r="B33" s="167">
        <v>3</v>
      </c>
      <c r="C33" s="163" t="s">
        <v>84</v>
      </c>
      <c r="D33" s="164">
        <f t="shared" si="1"/>
        <v>98.103333333333339</v>
      </c>
      <c r="E33" s="165">
        <v>294.31</v>
      </c>
    </row>
    <row r="34" spans="1:5" x14ac:dyDescent="0.25">
      <c r="A34" s="161" t="s">
        <v>60</v>
      </c>
      <c r="B34" s="167">
        <v>1</v>
      </c>
      <c r="C34" s="163" t="s">
        <v>14</v>
      </c>
      <c r="D34" s="164">
        <f t="shared" si="1"/>
        <v>1005.22</v>
      </c>
      <c r="E34" s="165">
        <v>1005.22</v>
      </c>
    </row>
    <row r="35" spans="1:5" x14ac:dyDescent="0.25">
      <c r="A35" s="161" t="s">
        <v>107</v>
      </c>
      <c r="B35" s="167">
        <v>1</v>
      </c>
      <c r="C35" s="163" t="s">
        <v>15</v>
      </c>
      <c r="D35" s="164">
        <f t="shared" si="1"/>
        <v>961.8</v>
      </c>
      <c r="E35" s="165">
        <v>961.8</v>
      </c>
    </row>
    <row r="36" spans="1:5" x14ac:dyDescent="0.25">
      <c r="A36" s="161" t="s">
        <v>268</v>
      </c>
      <c r="B36" s="167">
        <v>1</v>
      </c>
      <c r="C36" s="163" t="s">
        <v>13</v>
      </c>
      <c r="D36" s="164">
        <f t="shared" si="1"/>
        <v>149.54</v>
      </c>
      <c r="E36" s="165">
        <v>149.54</v>
      </c>
    </row>
    <row r="37" spans="1:5" x14ac:dyDescent="0.25">
      <c r="A37" s="161" t="s">
        <v>188</v>
      </c>
      <c r="B37" s="167">
        <v>4</v>
      </c>
      <c r="C37" s="163" t="s">
        <v>189</v>
      </c>
      <c r="D37" s="164">
        <f t="shared" si="1"/>
        <v>1095.5250000000001</v>
      </c>
      <c r="E37" s="165">
        <v>4382.1000000000004</v>
      </c>
    </row>
    <row r="38" spans="1:5" ht="30" x14ac:dyDescent="0.25">
      <c r="A38" s="161" t="s">
        <v>353</v>
      </c>
      <c r="B38" s="170">
        <v>0.5</v>
      </c>
      <c r="C38" s="163" t="s">
        <v>16</v>
      </c>
      <c r="D38" s="164">
        <f t="shared" si="1"/>
        <v>4063.02</v>
      </c>
      <c r="E38" s="165">
        <v>2031.51</v>
      </c>
    </row>
    <row r="39" spans="1:5" x14ac:dyDescent="0.25">
      <c r="A39" s="161" t="s">
        <v>62</v>
      </c>
      <c r="B39" s="170">
        <v>0.1</v>
      </c>
      <c r="C39" s="163" t="s">
        <v>17</v>
      </c>
      <c r="D39" s="164">
        <f t="shared" si="1"/>
        <v>29885.599999999999</v>
      </c>
      <c r="E39" s="165">
        <v>2988.56</v>
      </c>
    </row>
    <row r="40" spans="1:5" ht="30" x14ac:dyDescent="0.25">
      <c r="A40" s="161" t="s">
        <v>63</v>
      </c>
      <c r="B40" s="169">
        <v>1.57</v>
      </c>
      <c r="C40" s="163" t="s">
        <v>16</v>
      </c>
      <c r="D40" s="164">
        <f t="shared" si="1"/>
        <v>2035.7707006369426</v>
      </c>
      <c r="E40" s="165">
        <v>3196.16</v>
      </c>
    </row>
    <row r="41" spans="1:5" x14ac:dyDescent="0.25">
      <c r="A41" s="161" t="s">
        <v>354</v>
      </c>
      <c r="B41" s="167">
        <v>1</v>
      </c>
      <c r="C41" s="163" t="s">
        <v>14</v>
      </c>
      <c r="D41" s="164">
        <f t="shared" si="1"/>
        <v>611.75</v>
      </c>
      <c r="E41" s="165">
        <v>611.75</v>
      </c>
    </row>
    <row r="42" spans="1:5" x14ac:dyDescent="0.25">
      <c r="A42" s="161" t="s">
        <v>66</v>
      </c>
      <c r="B42" s="171">
        <v>0.17499999999999999</v>
      </c>
      <c r="C42" s="163" t="s">
        <v>15</v>
      </c>
      <c r="D42" s="164">
        <f t="shared" si="1"/>
        <v>17328.514285714286</v>
      </c>
      <c r="E42" s="165">
        <v>3032.49</v>
      </c>
    </row>
    <row r="43" spans="1:5" ht="30" x14ac:dyDescent="0.25">
      <c r="A43" s="161" t="s">
        <v>67</v>
      </c>
      <c r="B43" s="167">
        <v>4</v>
      </c>
      <c r="C43" s="163" t="s">
        <v>20</v>
      </c>
      <c r="D43" s="164">
        <f t="shared" si="1"/>
        <v>253.17</v>
      </c>
      <c r="E43" s="165">
        <v>1012.68</v>
      </c>
    </row>
    <row r="44" spans="1:5" x14ac:dyDescent="0.25">
      <c r="A44" s="161" t="s">
        <v>333</v>
      </c>
      <c r="B44" s="167">
        <v>3</v>
      </c>
      <c r="C44" s="163" t="s">
        <v>84</v>
      </c>
      <c r="D44" s="164">
        <f t="shared" si="1"/>
        <v>78.583333333333329</v>
      </c>
      <c r="E44" s="165">
        <v>235.75</v>
      </c>
    </row>
    <row r="45" spans="1:5" x14ac:dyDescent="0.25">
      <c r="A45" s="161" t="s">
        <v>272</v>
      </c>
      <c r="B45" s="167">
        <v>1</v>
      </c>
      <c r="C45" s="163" t="s">
        <v>13</v>
      </c>
      <c r="D45" s="164">
        <f t="shared" si="1"/>
        <v>7368.26</v>
      </c>
      <c r="E45" s="165">
        <v>7368.26</v>
      </c>
    </row>
    <row r="46" spans="1:5" x14ac:dyDescent="0.25">
      <c r="A46" s="161" t="s">
        <v>191</v>
      </c>
      <c r="B46" s="167">
        <v>1</v>
      </c>
      <c r="C46" s="163" t="s">
        <v>14</v>
      </c>
      <c r="D46" s="164">
        <f t="shared" si="1"/>
        <v>10936.37</v>
      </c>
      <c r="E46" s="165">
        <v>10936.37</v>
      </c>
    </row>
    <row r="47" spans="1:5" x14ac:dyDescent="0.25">
      <c r="A47" s="161" t="s">
        <v>274</v>
      </c>
      <c r="B47" s="167">
        <v>1</v>
      </c>
      <c r="C47" s="163" t="s">
        <v>21</v>
      </c>
      <c r="D47" s="164">
        <f t="shared" si="1"/>
        <v>857.06</v>
      </c>
      <c r="E47" s="165">
        <v>857.06</v>
      </c>
    </row>
    <row r="48" spans="1:5" x14ac:dyDescent="0.25">
      <c r="A48" s="161" t="s">
        <v>275</v>
      </c>
      <c r="B48" s="167">
        <v>1</v>
      </c>
      <c r="C48" s="163" t="s">
        <v>21</v>
      </c>
      <c r="D48" s="164">
        <f t="shared" si="1"/>
        <v>598.84</v>
      </c>
      <c r="E48" s="165">
        <v>598.84</v>
      </c>
    </row>
    <row r="49" spans="1:5" x14ac:dyDescent="0.25">
      <c r="A49" s="161" t="s">
        <v>69</v>
      </c>
      <c r="B49" s="167">
        <v>31</v>
      </c>
      <c r="C49" s="163" t="s">
        <v>21</v>
      </c>
      <c r="D49" s="164">
        <f t="shared" si="1"/>
        <v>302.42322580645163</v>
      </c>
      <c r="E49" s="165">
        <v>9375.1200000000008</v>
      </c>
    </row>
    <row r="50" spans="1:5" x14ac:dyDescent="0.25">
      <c r="A50" s="227" t="s">
        <v>276</v>
      </c>
      <c r="B50" s="228"/>
      <c r="C50" s="228"/>
      <c r="D50" s="229"/>
      <c r="E50" s="166"/>
    </row>
    <row r="51" spans="1:5" ht="30" x14ac:dyDescent="0.25">
      <c r="A51" s="161" t="s">
        <v>221</v>
      </c>
      <c r="B51" s="171">
        <v>0.183</v>
      </c>
      <c r="C51" s="163" t="s">
        <v>19</v>
      </c>
      <c r="D51" s="164">
        <f t="shared" si="1"/>
        <v>22844.480874316941</v>
      </c>
      <c r="E51" s="165">
        <v>4180.54</v>
      </c>
    </row>
    <row r="52" spans="1:5" x14ac:dyDescent="0.25">
      <c r="A52" s="161" t="s">
        <v>355</v>
      </c>
      <c r="B52" s="171">
        <v>1.4999999999999999E-2</v>
      </c>
      <c r="C52" s="163" t="s">
        <v>19</v>
      </c>
      <c r="D52" s="164">
        <f t="shared" si="1"/>
        <v>34744</v>
      </c>
      <c r="E52" s="165">
        <v>521.16</v>
      </c>
    </row>
    <row r="53" spans="1:5" x14ac:dyDescent="0.25">
      <c r="A53" s="161" t="s">
        <v>356</v>
      </c>
      <c r="B53" s="171">
        <v>1.4999999999999999E-2</v>
      </c>
      <c r="C53" s="163" t="s">
        <v>19</v>
      </c>
      <c r="D53" s="164">
        <f t="shared" si="1"/>
        <v>1593.3333333333333</v>
      </c>
      <c r="E53" s="165">
        <v>23.9</v>
      </c>
    </row>
    <row r="54" spans="1:5" ht="30" x14ac:dyDescent="0.25">
      <c r="A54" s="161" t="s">
        <v>283</v>
      </c>
      <c r="B54" s="169">
        <v>3.01</v>
      </c>
      <c r="C54" s="163" t="s">
        <v>12</v>
      </c>
      <c r="D54" s="164">
        <f t="shared" si="1"/>
        <v>319.08970099667778</v>
      </c>
      <c r="E54" s="165">
        <v>960.46</v>
      </c>
    </row>
    <row r="55" spans="1:5" ht="30" x14ac:dyDescent="0.25">
      <c r="A55" s="161" t="s">
        <v>357</v>
      </c>
      <c r="B55" s="171">
        <v>6.0000000000000001E-3</v>
      </c>
      <c r="C55" s="163" t="s">
        <v>19</v>
      </c>
      <c r="D55" s="164">
        <f t="shared" si="1"/>
        <v>117856.66666666666</v>
      </c>
      <c r="E55" s="165">
        <v>707.14</v>
      </c>
    </row>
    <row r="56" spans="1:5" x14ac:dyDescent="0.25">
      <c r="A56" s="161" t="s">
        <v>358</v>
      </c>
      <c r="B56" s="169">
        <v>0.03</v>
      </c>
      <c r="C56" s="163" t="s">
        <v>18</v>
      </c>
      <c r="D56" s="164">
        <f t="shared" si="1"/>
        <v>54716</v>
      </c>
      <c r="E56" s="165">
        <v>1641.48</v>
      </c>
    </row>
    <row r="57" spans="1:5" x14ac:dyDescent="0.25">
      <c r="A57" s="161" t="s">
        <v>359</v>
      </c>
      <c r="B57" s="169">
        <v>1.33</v>
      </c>
      <c r="C57" s="163" t="s">
        <v>16</v>
      </c>
      <c r="D57" s="164">
        <f t="shared" si="1"/>
        <v>2115.3233082706765</v>
      </c>
      <c r="E57" s="165">
        <v>2813.38</v>
      </c>
    </row>
    <row r="58" spans="1:5" ht="30" x14ac:dyDescent="0.25">
      <c r="A58" s="161" t="s">
        <v>70</v>
      </c>
      <c r="B58" s="171">
        <v>1.579</v>
      </c>
      <c r="C58" s="163" t="s">
        <v>16</v>
      </c>
      <c r="D58" s="164">
        <f t="shared" si="1"/>
        <v>2011.9759341355289</v>
      </c>
      <c r="E58" s="165">
        <v>3176.91</v>
      </c>
    </row>
    <row r="59" spans="1:5" ht="30" x14ac:dyDescent="0.25">
      <c r="A59" s="161" t="s">
        <v>360</v>
      </c>
      <c r="B59" s="171">
        <v>1.579</v>
      </c>
      <c r="C59" s="163" t="s">
        <v>16</v>
      </c>
      <c r="D59" s="164">
        <f t="shared" si="1"/>
        <v>2013.571880937302</v>
      </c>
      <c r="E59" s="165">
        <v>3179.43</v>
      </c>
    </row>
    <row r="60" spans="1:5" ht="30" x14ac:dyDescent="0.25">
      <c r="A60" s="161" t="s">
        <v>361</v>
      </c>
      <c r="B60" s="169">
        <f>2*2.67</f>
        <v>5.34</v>
      </c>
      <c r="C60" s="163" t="s">
        <v>16</v>
      </c>
      <c r="D60" s="164">
        <f t="shared" si="1"/>
        <v>610.41198501872657</v>
      </c>
      <c r="E60" s="165">
        <f>2*1629.8</f>
        <v>3259.6</v>
      </c>
    </row>
    <row r="61" spans="1:5" x14ac:dyDescent="0.25">
      <c r="A61" s="161" t="s">
        <v>362</v>
      </c>
      <c r="B61" s="170">
        <v>0.1</v>
      </c>
      <c r="C61" s="163" t="s">
        <v>16</v>
      </c>
      <c r="D61" s="164">
        <f t="shared" si="1"/>
        <v>2050.1999999999998</v>
      </c>
      <c r="E61" s="165">
        <v>205.02</v>
      </c>
    </row>
    <row r="62" spans="1:5" ht="30" x14ac:dyDescent="0.25">
      <c r="A62" s="161" t="s">
        <v>63</v>
      </c>
      <c r="B62" s="169">
        <v>1.57</v>
      </c>
      <c r="C62" s="163" t="s">
        <v>16</v>
      </c>
      <c r="D62" s="164">
        <f t="shared" si="1"/>
        <v>2005.5414012738852</v>
      </c>
      <c r="E62" s="165">
        <v>3148.7</v>
      </c>
    </row>
    <row r="63" spans="1:5" x14ac:dyDescent="0.25">
      <c r="A63" s="161" t="s">
        <v>363</v>
      </c>
      <c r="B63" s="167">
        <v>12</v>
      </c>
      <c r="C63" s="163" t="s">
        <v>71</v>
      </c>
      <c r="D63" s="164">
        <f t="shared" si="1"/>
        <v>85.622500000000002</v>
      </c>
      <c r="E63" s="165">
        <v>1027.47</v>
      </c>
    </row>
    <row r="64" spans="1:5" ht="30" x14ac:dyDescent="0.25">
      <c r="A64" s="161" t="s">
        <v>364</v>
      </c>
      <c r="B64" s="169">
        <v>0.18</v>
      </c>
      <c r="C64" s="163" t="s">
        <v>19</v>
      </c>
      <c r="D64" s="164">
        <f t="shared" si="1"/>
        <v>4090.2777777777778</v>
      </c>
      <c r="E64" s="165">
        <v>736.25</v>
      </c>
    </row>
    <row r="65" spans="1:7" ht="30" x14ac:dyDescent="0.25">
      <c r="A65" s="161" t="s">
        <v>365</v>
      </c>
      <c r="B65" s="171">
        <v>2.2250000000000001</v>
      </c>
      <c r="C65" s="163" t="s">
        <v>16</v>
      </c>
      <c r="D65" s="164">
        <f>E65/B65</f>
        <v>1217.1595505617977</v>
      </c>
      <c r="E65" s="165">
        <v>2708.18</v>
      </c>
    </row>
    <row r="66" spans="1:7" x14ac:dyDescent="0.25">
      <c r="A66" s="227" t="s">
        <v>39</v>
      </c>
      <c r="B66" s="228"/>
      <c r="C66" s="228"/>
      <c r="D66" s="229"/>
      <c r="E66" s="166"/>
    </row>
    <row r="67" spans="1:7" ht="30" x14ac:dyDescent="0.25">
      <c r="A67" s="161" t="s">
        <v>59</v>
      </c>
      <c r="B67" s="162" t="s">
        <v>305</v>
      </c>
      <c r="C67" s="163" t="s">
        <v>11</v>
      </c>
      <c r="D67" s="164">
        <f>E67</f>
        <v>8459.5</v>
      </c>
      <c r="E67" s="165">
        <v>8459.5</v>
      </c>
    </row>
    <row r="68" spans="1:7" x14ac:dyDescent="0.25">
      <c r="A68" s="227" t="s">
        <v>185</v>
      </c>
      <c r="B68" s="228"/>
      <c r="C68" s="228"/>
      <c r="D68" s="229"/>
      <c r="E68" s="166"/>
    </row>
    <row r="69" spans="1:7" x14ac:dyDescent="0.25">
      <c r="A69" s="161" t="s">
        <v>186</v>
      </c>
      <c r="B69" s="162" t="s">
        <v>305</v>
      </c>
      <c r="C69" s="163" t="s">
        <v>257</v>
      </c>
      <c r="D69" s="164">
        <f>E69</f>
        <v>9350</v>
      </c>
      <c r="E69" s="165">
        <v>9350</v>
      </c>
    </row>
    <row r="70" spans="1:7" x14ac:dyDescent="0.25">
      <c r="A70" s="227" t="s">
        <v>82</v>
      </c>
      <c r="B70" s="228"/>
      <c r="C70" s="228"/>
      <c r="D70" s="229"/>
      <c r="E70" s="166"/>
    </row>
    <row r="71" spans="1:7" x14ac:dyDescent="0.25">
      <c r="A71" s="161" t="s">
        <v>88</v>
      </c>
      <c r="B71" s="162" t="s">
        <v>305</v>
      </c>
      <c r="C71" s="163" t="s">
        <v>11</v>
      </c>
      <c r="D71" s="164">
        <f>E71</f>
        <v>21600</v>
      </c>
      <c r="E71" s="165">
        <v>21600</v>
      </c>
    </row>
    <row r="72" spans="1:7" x14ac:dyDescent="0.25">
      <c r="A72" s="227" t="s">
        <v>341</v>
      </c>
      <c r="B72" s="228"/>
      <c r="C72" s="228"/>
      <c r="D72" s="229"/>
      <c r="E72" s="166"/>
    </row>
    <row r="73" spans="1:7" x14ac:dyDescent="0.25">
      <c r="A73" s="161" t="s">
        <v>206</v>
      </c>
      <c r="B73" s="162" t="s">
        <v>24</v>
      </c>
      <c r="C73" s="163" t="s">
        <v>11</v>
      </c>
      <c r="D73" s="164">
        <f>E73</f>
        <v>1286.3599999999999</v>
      </c>
      <c r="E73" s="165">
        <v>1286.3599999999999</v>
      </c>
    </row>
    <row r="74" spans="1:7" ht="30" x14ac:dyDescent="0.25">
      <c r="A74" s="161" t="s">
        <v>342</v>
      </c>
      <c r="B74" s="162" t="s">
        <v>24</v>
      </c>
      <c r="C74" s="163" t="s">
        <v>11</v>
      </c>
      <c r="D74" s="164">
        <f>E74</f>
        <v>1621.5</v>
      </c>
      <c r="E74" s="165">
        <v>1621.5</v>
      </c>
    </row>
    <row r="75" spans="1:7" ht="15.75" thickBot="1" x14ac:dyDescent="0.3">
      <c r="A75" s="227" t="s">
        <v>366</v>
      </c>
      <c r="B75" s="228"/>
      <c r="C75" s="228"/>
      <c r="D75" s="229"/>
      <c r="E75" s="166"/>
    </row>
    <row r="76" spans="1:7" x14ac:dyDescent="0.25">
      <c r="A76" s="161" t="s">
        <v>367</v>
      </c>
      <c r="B76" s="162" t="s">
        <v>344</v>
      </c>
      <c r="C76" s="163" t="s">
        <v>13</v>
      </c>
      <c r="D76" s="164">
        <f>E76</f>
        <v>20887.96</v>
      </c>
      <c r="E76" s="165">
        <v>20887.96</v>
      </c>
      <c r="F76" s="172">
        <f>SUM(E17:E76)</f>
        <v>385455.86</v>
      </c>
      <c r="G76" s="173" t="s">
        <v>368</v>
      </c>
    </row>
    <row r="77" spans="1:7" s="1" customFormat="1" ht="14.25" x14ac:dyDescent="0.2">
      <c r="A77" s="174" t="s">
        <v>10</v>
      </c>
      <c r="B77" s="175"/>
      <c r="C77" s="175"/>
      <c r="D77" s="175"/>
      <c r="E77" s="175"/>
      <c r="G77" s="17"/>
    </row>
    <row r="78" spans="1:7" s="1" customFormat="1" x14ac:dyDescent="0.2">
      <c r="A78" s="176" t="s">
        <v>77</v>
      </c>
      <c r="B78" s="177" t="s">
        <v>23</v>
      </c>
      <c r="C78" s="177" t="s">
        <v>11</v>
      </c>
      <c r="D78" s="177">
        <f>E78</f>
        <v>57818.378999999994</v>
      </c>
      <c r="E78" s="177">
        <f>SUM(E17:E76)*15%</f>
        <v>57818.378999999994</v>
      </c>
      <c r="G78" s="17"/>
    </row>
    <row r="79" spans="1:7" x14ac:dyDescent="0.25">
      <c r="A79" s="150" t="s">
        <v>25</v>
      </c>
      <c r="B79" s="144"/>
      <c r="C79" s="144"/>
      <c r="D79" s="144"/>
      <c r="E79" s="151">
        <f>F76+E78</f>
        <v>443274.239</v>
      </c>
    </row>
    <row r="80" spans="1:7" x14ac:dyDescent="0.25">
      <c r="A80" s="223"/>
      <c r="B80" s="223"/>
      <c r="C80" s="223"/>
      <c r="D80" s="223"/>
      <c r="E80" s="223"/>
    </row>
    <row r="81" spans="1:6" x14ac:dyDescent="0.25">
      <c r="A81" s="223"/>
      <c r="B81" s="223"/>
      <c r="C81" s="223"/>
      <c r="D81" s="223"/>
      <c r="E81" s="223"/>
    </row>
    <row r="82" spans="1:6" s="180" customFormat="1" x14ac:dyDescent="0.25">
      <c r="A82" s="226" t="s">
        <v>369</v>
      </c>
      <c r="B82" s="226"/>
      <c r="C82" s="226"/>
      <c r="D82" s="226"/>
      <c r="E82" s="178">
        <f>E79</f>
        <v>443274.239</v>
      </c>
      <c r="F82" s="179"/>
    </row>
    <row r="83" spans="1:6" s="180" customFormat="1" x14ac:dyDescent="0.25">
      <c r="A83" s="230" t="str">
        <f>[1]!Сумма_прописью(E82)</f>
        <v>Четыреста  сорок три тысячи двести семьдесят четыре рубля 24 копейки.</v>
      </c>
      <c r="B83" s="230"/>
      <c r="C83" s="230"/>
      <c r="D83" s="230"/>
      <c r="E83" s="230"/>
      <c r="F83" s="181"/>
    </row>
    <row r="84" spans="1:6" s="180" customFormat="1" x14ac:dyDescent="0.25">
      <c r="A84" s="226" t="s">
        <v>298</v>
      </c>
      <c r="B84" s="226"/>
      <c r="C84" s="226"/>
      <c r="D84" s="226"/>
      <c r="E84" s="226"/>
      <c r="F84" s="182"/>
    </row>
    <row r="85" spans="1:6" s="180" customFormat="1" x14ac:dyDescent="0.25">
      <c r="A85" s="226" t="s">
        <v>299</v>
      </c>
      <c r="B85" s="226"/>
      <c r="C85" s="226"/>
      <c r="D85" s="226"/>
      <c r="E85" s="226"/>
      <c r="F85" s="182"/>
    </row>
    <row r="86" spans="1:6" s="180" customFormat="1" x14ac:dyDescent="0.25">
      <c r="A86" s="226" t="s">
        <v>300</v>
      </c>
      <c r="B86" s="226"/>
      <c r="C86" s="226"/>
      <c r="D86" s="226"/>
      <c r="E86" s="226"/>
      <c r="F86" s="182"/>
    </row>
    <row r="87" spans="1:6" s="180" customFormat="1" x14ac:dyDescent="0.25">
      <c r="A87" s="183"/>
      <c r="B87" s="183"/>
      <c r="C87" s="183"/>
      <c r="D87" s="183"/>
      <c r="E87" s="183"/>
      <c r="F87" s="183"/>
    </row>
    <row r="88" spans="1:6" s="180" customFormat="1" x14ac:dyDescent="0.25">
      <c r="A88" s="226" t="s">
        <v>370</v>
      </c>
      <c r="B88" s="226"/>
      <c r="C88" s="226"/>
      <c r="D88" s="226"/>
      <c r="E88" s="226"/>
      <c r="F88" s="182"/>
    </row>
    <row r="89" spans="1:6" x14ac:dyDescent="0.25">
      <c r="A89" s="184" t="s">
        <v>343</v>
      </c>
      <c r="B89" s="184"/>
      <c r="C89" s="184"/>
      <c r="D89" s="184"/>
      <c r="E89" s="184"/>
    </row>
    <row r="90" spans="1:6" x14ac:dyDescent="0.25">
      <c r="A90" s="184" t="s">
        <v>371</v>
      </c>
      <c r="B90" s="184"/>
      <c r="C90" s="184"/>
      <c r="D90" s="184"/>
      <c r="E90" s="184"/>
    </row>
    <row r="91" spans="1:6" x14ac:dyDescent="0.25">
      <c r="B91" s="184"/>
      <c r="C91" s="184"/>
      <c r="D91" s="184" t="s">
        <v>27</v>
      </c>
      <c r="E91" s="184"/>
    </row>
    <row r="92" spans="1:6" x14ac:dyDescent="0.25">
      <c r="A92" s="223"/>
      <c r="B92" s="223"/>
      <c r="C92" s="223"/>
      <c r="D92" s="223"/>
      <c r="E92" s="223"/>
    </row>
    <row r="93" spans="1:6" x14ac:dyDescent="0.25">
      <c r="A93" s="223" t="s">
        <v>301</v>
      </c>
      <c r="B93" s="223"/>
      <c r="C93" s="223"/>
      <c r="D93" s="223"/>
      <c r="E93" s="223"/>
    </row>
    <row r="94" spans="1:6" x14ac:dyDescent="0.25">
      <c r="B94" s="223"/>
      <c r="C94" s="223"/>
      <c r="D94" s="223" t="s">
        <v>27</v>
      </c>
      <c r="E94" s="223"/>
    </row>
  </sheetData>
  <mergeCells count="36">
    <mergeCell ref="A1:E1"/>
    <mergeCell ref="A2:E2"/>
    <mergeCell ref="A6:D6"/>
    <mergeCell ref="A4:E4"/>
    <mergeCell ref="A5:E5"/>
    <mergeCell ref="A3:E3"/>
    <mergeCell ref="A28:D28"/>
    <mergeCell ref="A7:E7"/>
    <mergeCell ref="A8:E8"/>
    <mergeCell ref="A9:E9"/>
    <mergeCell ref="A10:E10"/>
    <mergeCell ref="A11:E11"/>
    <mergeCell ref="A12:E12"/>
    <mergeCell ref="A13:E13"/>
    <mergeCell ref="A14:E14"/>
    <mergeCell ref="A16:D16"/>
    <mergeCell ref="A18:D18"/>
    <mergeCell ref="A26:D26"/>
    <mergeCell ref="A85:E85"/>
    <mergeCell ref="A50:D50"/>
    <mergeCell ref="A66:D66"/>
    <mergeCell ref="A68:D68"/>
    <mergeCell ref="A70:D70"/>
    <mergeCell ref="A72:D72"/>
    <mergeCell ref="A75:D75"/>
    <mergeCell ref="A80:E80"/>
    <mergeCell ref="A81:E81"/>
    <mergeCell ref="A82:D82"/>
    <mergeCell ref="A83:E83"/>
    <mergeCell ref="A84:E84"/>
    <mergeCell ref="A86:E86"/>
    <mergeCell ref="A88:E88"/>
    <mergeCell ref="A92:E92"/>
    <mergeCell ref="A93:E93"/>
    <mergeCell ref="B94:C94"/>
    <mergeCell ref="D94:E94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2022-04-10T15:55:36Z</dcterms:modified>
</cp:coreProperties>
</file>