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15" yWindow="195" windowWidth="16485" windowHeight="1146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'2018'!$A$1:$F$31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Акт!$A$1:$E$80</definedName>
    <definedName name="_xlnm.Print_Area" localSheetId="3">'Акт (2)'!$A$1:$E$102</definedName>
    <definedName name="_xlnm.Print_Area" localSheetId="9">акт21!$A$3:$E$77</definedName>
    <definedName name="_xlnm.Print_Area" localSheetId="7">Лист1!$A$3:$E$87</definedName>
    <definedName name="_xlnm.Print_Area" localSheetId="5">Лист3!$A$2:$E$106</definedName>
  </definedNames>
  <calcPr calcId="145621"/>
</workbook>
</file>

<file path=xl/calcChain.xml><?xml version="1.0" encoding="utf-8"?>
<calcChain xmlns="http://schemas.openxmlformats.org/spreadsheetml/2006/main">
  <c r="F23" i="9" l="1"/>
  <c r="F24" i="9" s="1"/>
  <c r="E61" i="10"/>
  <c r="E62" i="10" l="1"/>
  <c r="E65" i="10" s="1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43" i="10"/>
  <c r="D44" i="10"/>
  <c r="D45" i="10"/>
  <c r="D46" i="10"/>
  <c r="D47" i="10"/>
  <c r="D48" i="10"/>
  <c r="D49" i="10"/>
  <c r="D50" i="10"/>
  <c r="D51" i="10"/>
  <c r="D59" i="10"/>
  <c r="D57" i="10"/>
  <c r="D55" i="10"/>
  <c r="D53" i="10"/>
  <c r="D21" i="10"/>
  <c r="D20" i="10"/>
  <c r="D19" i="10"/>
  <c r="F59" i="10"/>
  <c r="A66" i="10"/>
  <c r="D61" i="10" l="1"/>
  <c r="F18" i="9"/>
  <c r="F22" i="9" s="1"/>
  <c r="F14" i="9"/>
  <c r="F25" i="9" l="1"/>
  <c r="D66" i="8"/>
  <c r="D68" i="8"/>
  <c r="D70" i="8"/>
  <c r="D64" i="8"/>
  <c r="D61" i="8"/>
  <c r="D51" i="8"/>
  <c r="D43" i="8"/>
  <c r="D32" i="8"/>
  <c r="D33" i="8"/>
  <c r="D34" i="8"/>
  <c r="D35" i="8"/>
  <c r="D36" i="8"/>
  <c r="D37" i="8"/>
  <c r="D38" i="8"/>
  <c r="D39" i="8"/>
  <c r="D40" i="8"/>
  <c r="D41" i="8"/>
  <c r="D42" i="8"/>
  <c r="D44" i="8"/>
  <c r="D45" i="8"/>
  <c r="D46" i="8"/>
  <c r="D47" i="8"/>
  <c r="D49" i="8"/>
  <c r="D50" i="8"/>
  <c r="D52" i="8"/>
  <c r="D53" i="8"/>
  <c r="D54" i="8"/>
  <c r="D55" i="8"/>
  <c r="D56" i="8"/>
  <c r="D57" i="8"/>
  <c r="D58" i="8"/>
  <c r="D59" i="8"/>
  <c r="D60" i="8"/>
  <c r="D62" i="8"/>
  <c r="D31" i="8"/>
  <c r="D29" i="8"/>
  <c r="D30" i="8"/>
  <c r="D21" i="8"/>
  <c r="D22" i="8"/>
  <c r="D23" i="8"/>
  <c r="D24" i="8"/>
  <c r="D25" i="8"/>
  <c r="D27" i="8"/>
  <c r="D20" i="8"/>
  <c r="D19" i="8"/>
  <c r="E72" i="8" l="1"/>
  <c r="D72" i="8" s="1"/>
  <c r="E73" i="8" l="1"/>
  <c r="F23" i="7" s="1"/>
  <c r="F18" i="7"/>
  <c r="F22" i="7" s="1"/>
  <c r="F14" i="7"/>
  <c r="F24" i="7" l="1"/>
  <c r="F25" i="7"/>
  <c r="F15" i="6"/>
  <c r="F14" i="6" s="1"/>
  <c r="F25" i="6" s="1"/>
  <c r="F18" i="6"/>
  <c r="F22" i="6" s="1"/>
  <c r="E90" i="3"/>
  <c r="D90" i="3" s="1"/>
  <c r="D88" i="3"/>
  <c r="D86" i="3"/>
  <c r="D84" i="3"/>
  <c r="D82" i="3"/>
  <c r="D76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7" i="3"/>
  <c r="D78" i="3"/>
  <c r="D79" i="3"/>
  <c r="D80" i="3"/>
  <c r="D30" i="3"/>
  <c r="D22" i="3"/>
  <c r="D23" i="3"/>
  <c r="D25" i="3"/>
  <c r="D27" i="3"/>
  <c r="D28" i="3"/>
  <c r="D21" i="3"/>
  <c r="D20" i="3"/>
  <c r="D19" i="3"/>
  <c r="F24" i="6" l="1"/>
  <c r="E91" i="3"/>
  <c r="F23" i="6" s="1"/>
  <c r="E84" i="5"/>
  <c r="D84" i="5" s="1"/>
  <c r="D79" i="5"/>
  <c r="D80" i="5"/>
  <c r="D82" i="5"/>
  <c r="D77" i="5"/>
  <c r="D55" i="5"/>
  <c r="D49" i="5"/>
  <c r="E18" i="5"/>
  <c r="D18" i="5" s="1"/>
  <c r="D14" i="5"/>
  <c r="D16" i="5"/>
  <c r="D12" i="5"/>
  <c r="D10" i="5"/>
  <c r="D7" i="5"/>
  <c r="D9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1" i="5"/>
  <c r="D42" i="5"/>
  <c r="D43" i="5"/>
  <c r="D44" i="5"/>
  <c r="D45" i="5"/>
  <c r="D46" i="5"/>
  <c r="D47" i="5"/>
  <c r="D48" i="5"/>
  <c r="D50" i="5"/>
  <c r="D51" i="5"/>
  <c r="D52" i="5"/>
  <c r="D53" i="5"/>
  <c r="D57" i="5"/>
  <c r="D58" i="5"/>
  <c r="D59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20" i="5"/>
  <c r="E85" i="5" l="1"/>
  <c r="F24" i="4" s="1"/>
  <c r="F16" i="4"/>
  <c r="F13" i="4"/>
  <c r="F19" i="4" l="1"/>
  <c r="F23" i="4" s="1"/>
  <c r="F25" i="4" s="1"/>
  <c r="F15" i="4"/>
  <c r="F26" i="4" l="1"/>
  <c r="D10" i="1"/>
  <c r="D9" i="1"/>
  <c r="D7" i="1"/>
  <c r="D14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37" i="1"/>
  <c r="D36" i="1"/>
  <c r="D35" i="1"/>
  <c r="D34" i="1"/>
  <c r="D33" i="1"/>
  <c r="D39" i="1"/>
  <c r="D43" i="1"/>
  <c r="D42" i="1"/>
  <c r="D41" i="1"/>
  <c r="D46" i="1"/>
  <c r="D47" i="1"/>
  <c r="D48" i="1"/>
  <c r="D49" i="1"/>
  <c r="D50" i="1"/>
  <c r="D51" i="1"/>
  <c r="D52" i="1"/>
  <c r="D53" i="1"/>
  <c r="D54" i="1"/>
  <c r="D55" i="1"/>
  <c r="D45" i="1"/>
  <c r="D62" i="1"/>
  <c r="D60" i="1"/>
  <c r="D58" i="1"/>
  <c r="D57" i="1"/>
</calcChain>
</file>

<file path=xl/sharedStrings.xml><?xml version="1.0" encoding="utf-8"?>
<sst xmlns="http://schemas.openxmlformats.org/spreadsheetml/2006/main" count="954" uniqueCount="335">
  <si>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</si>
  <si>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</si>
  <si>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</si>
  <si>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</si>
  <si>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</si>
  <si>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</si>
  <si>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</si>
  <si>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</si>
  <si>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</si>
  <si>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</si>
  <si>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</si>
  <si>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</si>
  <si>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</si>
  <si>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</si>
  <si>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</si>
  <si>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</si>
  <si>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</si>
  <si>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</si>
  <si>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</si>
  <si>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</si>
  <si>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</si>
  <si>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</si>
  <si>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</si>
  <si>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</si>
  <si>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</si>
  <si>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</si>
  <si>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</si>
  <si>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</si>
  <si>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</si>
  <si>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</si>
  <si>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</si>
  <si>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</si>
  <si>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</si>
  <si>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</si>
  <si>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</si>
  <si>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</si>
  <si>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</si>
  <si>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</si>
  <si>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</si>
  <si>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</si>
  <si>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</si>
  <si>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</si>
  <si>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</si>
  <si>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</si>
  <si>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</si>
  <si>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</si>
  <si>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</si>
  <si>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</si>
  <si>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</si>
  <si>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</si>
  <si>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</si>
  <si>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</si>
  <si>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</si>
  <si>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</si>
  <si>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</si>
  <si>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</si>
  <si>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</si>
  <si>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</si>
  <si>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</si>
  <si>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</si>
  <si>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</si>
  <si>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</si>
  <si>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</si>
  <si>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</si>
  <si>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</si>
  <si>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</si>
  <si>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</si>
  <si>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</si>
  <si>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</si>
  <si>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</si>
  <si>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</si>
  <si>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</si>
  <si>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</si>
  <si>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</si>
  <si>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</si>
  <si>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</si>
  <si>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</si>
  <si>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Смена частей водосточных труб: отливов (отметов)</t>
  </si>
  <si>
    <t xml:space="preserve">     Услуги а/вышки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</si>
  <si>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</si>
  <si>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</si>
  <si>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</si>
  <si>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</si>
  <si>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</si>
  <si>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</si>
  <si>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 xml:space="preserve">     Смена дверных приборов: навесного замка</t>
  </si>
  <si>
    <t xml:space="preserve">     Снятие оконных переплетов: остекленных</t>
  </si>
  <si>
    <t>Отчет по бюджету № 76/17-2017</t>
  </si>
  <si>
    <t>Долг за выполненные работы (доходы за минусом расходов) на  01.01.2018 г. - 293 890,48 руб.</t>
  </si>
  <si>
    <t>Задолженность по оплате за содержание и текущий ремонт на 01.01.2018 г. - 16 260,70 руб.</t>
  </si>
  <si>
    <t>Обслуживание ОДПУ</t>
  </si>
  <si>
    <t>АКТ № 76/17-2017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</si>
  <si>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17 квартала 76.</t>
  </si>
  <si>
    <t xml:space="preserve">     Очистка вручную поверхности фасадов от перхлорвиниловых и масляных красок: с люлей</t>
  </si>
  <si>
    <t xml:space="preserve">     Запуск потока воды: отопление, ГВС</t>
  </si>
  <si>
    <t>1 узел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</si>
  <si>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</si>
  <si>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</si>
  <si>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</si>
  <si>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Регулировка смывных бачков.</t>
  </si>
  <si>
    <t xml:space="preserve">     Очистка воронки и колен от мусора (вышка)</t>
  </si>
  <si>
    <t xml:space="preserve">     Очистка желобов от мусора: вручную (при расчете 1 кг. мусора = 3 м 1 желоба)</t>
  </si>
  <si>
    <t>м</t>
  </si>
  <si>
    <t xml:space="preserve">     Очистка желобов от мусора: вручную (при расчете 1 кг. мусора = 3 м 1 желоба) - в.</t>
  </si>
  <si>
    <t xml:space="preserve">     Очистка кровли от снега толщ. 10 см, сбивание сосулей</t>
  </si>
  <si>
    <t xml:space="preserve">     Техническое обслуживание ОДПУ</t>
  </si>
  <si>
    <t xml:space="preserve">     Замена радиатора на регистр с изготовлением Д-50</t>
  </si>
  <si>
    <t xml:space="preserve">     Ремонт КОРАЛЛа</t>
  </si>
  <si>
    <t xml:space="preserve">     Смена вентилей и клапанов обратных муфтовых диаметром 25мм</t>
  </si>
  <si>
    <t xml:space="preserve">     Перенавеска водосточных труб.</t>
  </si>
  <si>
    <t xml:space="preserve">     Протравка фасадов: простых с люлек</t>
  </si>
  <si>
    <t xml:space="preserve">     Ремонт обделок из листовой стали (парапета, карниза, отливов, поясков, сандриков, брандмауэров)</t>
  </si>
  <si>
    <t xml:space="preserve">     Ремонт отдельных мест покрытия из асбоцементных листов: обыкновенного профиля (мат. ризолин)</t>
  </si>
  <si>
    <t xml:space="preserve">     Смена воронки с вышки</t>
  </si>
  <si>
    <t xml:space="preserve">     Смена оконных приборов: завертки форточные</t>
  </si>
  <si>
    <t xml:space="preserve">     Смена частей водосточных труб: прямых звеньев с земли, лестниц или подмостей</t>
  </si>
  <si>
    <t>Еженедельно</t>
  </si>
  <si>
    <t>Ежемесячно</t>
  </si>
  <si>
    <t>на общую сумму 208 697,44 (Двести восемь тысяч шестьсот девяносто семь) рублей 44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</si>
  <si>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</si>
  <si>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</si>
  <si>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</si>
  <si>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</si>
  <si>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</si>
  <si>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</si>
  <si>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</si>
  <si>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</si>
  <si>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</si>
  <si>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</si>
  <si>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</si>
  <si>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</si>
  <si>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</si>
  <si>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</si>
  <si>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</si>
  <si>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</si>
  <si>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</si>
  <si>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</si>
  <si>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</si>
  <si>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</si>
  <si>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</si>
  <si>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</si>
  <si>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</si>
  <si>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</si>
  <si>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</si>
  <si>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</si>
  <si>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76/17-2018</t>
  </si>
  <si>
    <t>Списание долга за выполненые работы на 01.01.2015</t>
  </si>
  <si>
    <t xml:space="preserve">     Санитарная обработка деревьев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</si>
  <si>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</si>
  <si>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</si>
  <si>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</si>
  <si>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</si>
  <si>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</si>
  <si>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</si>
  <si>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</si>
  <si>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Осмотр выпусков канализации  (засоры, подпоры) прим.</t>
  </si>
  <si>
    <t xml:space="preserve">     Осмотр подвальных помещений (засоры, подпоры) прим.</t>
  </si>
  <si>
    <t xml:space="preserve">     Осмотр, проверка работы приборов ИТП</t>
  </si>
  <si>
    <t xml:space="preserve">     Переборка сборки диаметром: 15 мм</t>
  </si>
  <si>
    <t>1 участок</t>
  </si>
  <si>
    <t xml:space="preserve">     Регулировка системы отопления</t>
  </si>
  <si>
    <t xml:space="preserve">     Ремонт смесителя без душа</t>
  </si>
  <si>
    <t>1 смеситель</t>
  </si>
  <si>
    <t xml:space="preserve">     Снятие замеров температуры ГВС</t>
  </si>
  <si>
    <t>1 замер</t>
  </si>
  <si>
    <t xml:space="preserve">     Укрепление расшатанного унитаза</t>
  </si>
  <si>
    <t xml:space="preserve">     Заделка отверстий, гнезд, и борозд: в перекрытиях железобетонных площадью до 0,1 м2</t>
  </si>
  <si>
    <t xml:space="preserve">     М. Ремонт слухового окна (пристрожка, укрепление)</t>
  </si>
  <si>
    <t>1 створка</t>
  </si>
  <si>
    <t xml:space="preserve">     Осмотр квартир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</si>
  <si>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</si>
  <si>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</si>
  <si>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Очистка канализационного стояка от наледи</t>
  </si>
  <si>
    <t xml:space="preserve">     Очистка кровли от снега, сбивание сосулей</t>
  </si>
  <si>
    <t xml:space="preserve">     Плановые проверки вентиляционных каналов и оголовков</t>
  </si>
  <si>
    <t xml:space="preserve">     Проверка исправности канализационных вытяжек (по жалобе)</t>
  </si>
  <si>
    <t xml:space="preserve">     Прочистка вентиляционных каналов</t>
  </si>
  <si>
    <t xml:space="preserve">     Смена стекол в деревянных переплетах при площади стекла  до: 0,25 м</t>
  </si>
  <si>
    <t xml:space="preserve">     Изоляция трубопровода матами с совмещенным покрывным  слоем</t>
  </si>
  <si>
    <t>1 м3</t>
  </si>
  <si>
    <t xml:space="preserve">     Осмотр замеры рамок холодной воды</t>
  </si>
  <si>
    <t>чел.-ч</t>
  </si>
  <si>
    <t xml:space="preserve">     Смена вентилей Д-15</t>
  </si>
  <si>
    <t xml:space="preserve">     Заделка выбоин в цементных полах площадью до: 0,5 м2</t>
  </si>
  <si>
    <t>100 мест</t>
  </si>
  <si>
    <t xml:space="preserve">     Окраска известковыми составами ранее окрашенных фасадов простых: по штукатурке с земли и лесов</t>
  </si>
  <si>
    <t xml:space="preserve">     Окраска известковыми составами: по кирпичу и бетону</t>
  </si>
  <si>
    <t xml:space="preserve">     Очистка поверхностей от стойких загрязнений (с протравкой)</t>
  </si>
  <si>
    <t xml:space="preserve">     Приготовление растворов вручную.</t>
  </si>
  <si>
    <t xml:space="preserve">     Протравка цементной штукатурки нейтрализующим раствором.</t>
  </si>
  <si>
    <t xml:space="preserve">     Ремонт металлических ограждений.</t>
  </si>
  <si>
    <t xml:space="preserve">     Ремонт примыканий отмостки к цоколю (прим)</t>
  </si>
  <si>
    <t xml:space="preserve">     Ремонт слуховых окон пристрожка, укрепление</t>
  </si>
  <si>
    <t xml:space="preserve">     Ремонт штукатурки фасадов площадью отдельных мест до 5м2</t>
  </si>
  <si>
    <t xml:space="preserve">     Установка подвального окна с изготовлением, остеклением-2и, окраской-фрамуг</t>
  </si>
  <si>
    <t>1 рама</t>
  </si>
  <si>
    <t xml:space="preserve">     Устройство: трапов ходовых на крыльце</t>
  </si>
  <si>
    <t>100 п. м ходов</t>
  </si>
  <si>
    <t xml:space="preserve">     Услуги  по вывозу и утилизации листвы, веток, деревьев, скошенной травы , смета и др.</t>
  </si>
  <si>
    <t>Уборка чердаков и подвалов</t>
  </si>
  <si>
    <t xml:space="preserve">     Уборка, очистка чердаков и подвалов</t>
  </si>
  <si>
    <t>АКТ № 76/17-2018</t>
  </si>
  <si>
    <t>"31" марта 2019 г.</t>
  </si>
  <si>
    <t>по факту</t>
  </si>
  <si>
    <t>по договору</t>
  </si>
  <si>
    <t>по плану</t>
  </si>
  <si>
    <t>1 дерево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</si>
  <si>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</si>
  <si>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</si>
  <si>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</si>
  <si>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233 341,08 руб. (Двести тридцать три тысячи триста сорок один рубль 8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</si>
  <si>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</si>
  <si>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</si>
  <si>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</si>
  <si>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</si>
  <si>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</si>
  <si>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</si>
  <si>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</si>
  <si>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</si>
  <si>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</si>
  <si>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</si>
  <si>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</si>
  <si>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</si>
  <si>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</si>
  <si>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 xml:space="preserve">     Ручная газовая резка круглой стали диаметром до 24 мм срезка замка, кронштейна , штырей</t>
  </si>
  <si>
    <t>10 шт.</t>
  </si>
  <si>
    <t>Благоустройство и обеспечение санитарного состояния МКД и придомовой територии</t>
  </si>
  <si>
    <t xml:space="preserve">     Вырезка сухих ветвей деревьев лиственных пород диаметр: до 350 мм при кол-ве срезанных ветвей  до 5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</si>
  <si>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</si>
  <si>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</si>
  <si>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</si>
  <si>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</si>
  <si>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ключей</t>
  </si>
  <si>
    <t xml:space="preserve">     Изготовление ключей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</si>
  <si>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</si>
  <si>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</si>
  <si>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</si>
  <si>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</si>
  <si>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подвальных помещений и выпуска при подпоре</t>
  </si>
  <si>
    <t>1 осмотр</t>
  </si>
  <si>
    <t xml:space="preserve">     Осмотр подъездов, подвального помещения чердачного помещения</t>
  </si>
  <si>
    <t xml:space="preserve">     Подготовка элеваторного узла</t>
  </si>
  <si>
    <t xml:space="preserve">     Расконсервация системы отопления</t>
  </si>
  <si>
    <t xml:space="preserve">     Ремонт смесителя без душа, без снятия с места, смена прокладок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</si>
  <si>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</si>
  <si>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</si>
  <si>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Железнение цементных покрытий</t>
  </si>
  <si>
    <t xml:space="preserve">     Изготовление щита из доски б/у</t>
  </si>
  <si>
    <t xml:space="preserve">     Обрамление ступеней угловой сталью</t>
  </si>
  <si>
    <t>т</t>
  </si>
  <si>
    <t xml:space="preserve">     Окраска клеевыми составами: простая (потолок)</t>
  </si>
  <si>
    <t xml:space="preserve">     Окраска клеевыми составами: простая (стены)</t>
  </si>
  <si>
    <t xml:space="preserve">     Окраска масляными составами  по дереву: доски объявления</t>
  </si>
  <si>
    <t xml:space="preserve">     Простая масляная окраска ранее окрашенных окон: без подготовки и с расчисткой старой краски до 10%</t>
  </si>
  <si>
    <t xml:space="preserve">     Разборка обшивки:оштукатуренных деревянных коробов</t>
  </si>
  <si>
    <t xml:space="preserve">     Ремонт и восстановление герметизации дверных и оконных проемов</t>
  </si>
  <si>
    <t xml:space="preserve">     Ремонт слухового окна с заменой брусков: с изготовлением элементов по размеру и профилю</t>
  </si>
  <si>
    <t xml:space="preserve">     Ремонт существующего крыльца железобетоном</t>
  </si>
  <si>
    <t xml:space="preserve">     Смена: колен водосточных труб с вышки</t>
  </si>
  <si>
    <t xml:space="preserve">     Смена: прямых звеньев водосточных труб с автовышек</t>
  </si>
  <si>
    <t xml:space="preserve">     Установка досок объявлений с изготовлением</t>
  </si>
  <si>
    <t xml:space="preserve">     Устройство и разборка неинвентарных лесов</t>
  </si>
  <si>
    <t xml:space="preserve">     Шпатлевка стен и потолка</t>
  </si>
  <si>
    <t xml:space="preserve">     Заделка подвальных окон: фанерой</t>
  </si>
  <si>
    <t>10 м2</t>
  </si>
  <si>
    <t xml:space="preserve">     Закрытие слуховых окон и люков выхода на кровлю</t>
  </si>
  <si>
    <t xml:space="preserve">     Проверка исправности канализационных вытяжек</t>
  </si>
  <si>
    <t>1 кв</t>
  </si>
  <si>
    <t xml:space="preserve">     Смена стекол в деревянных переплетах при площади стекла  до: 0,5 м</t>
  </si>
  <si>
    <t xml:space="preserve">     Укладка (установка) щитов из доски б/у (без подгонки)</t>
  </si>
  <si>
    <t xml:space="preserve">     Укрепление воронки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</si>
  <si>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</si>
  <si>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</si>
  <si>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>Текущий ремонт</t>
  </si>
  <si>
    <t xml:space="preserve">     Ремонт подъезда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</si>
  <si>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</si>
  <si>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</si>
  <si>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</si>
  <si>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</si>
  <si>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76/17</t>
  </si>
  <si>
    <t>По тарифу</t>
  </si>
  <si>
    <t>По договору</t>
  </si>
  <si>
    <t>По графику</t>
  </si>
  <si>
    <t>Период: с 01.01.2019 по 31.12.2019 года.</t>
  </si>
  <si>
    <t>Отчет по бюджету № 76/17-2019</t>
  </si>
  <si>
    <t>- субсидия</t>
  </si>
  <si>
    <t xml:space="preserve">           2. Всего за период с "01"января 2019 г. по "31"декабря 2019 г. выполнено работ на общую сумму 306444.96 руб. (Триста шесть тысяч четыреста сорок четыре рубля 96 копеек)</t>
  </si>
  <si>
    <t xml:space="preserve">                         ________________________________________________________      ____________________________________</t>
  </si>
  <si>
    <t>Заказчик -         _______________________________________________________   __________________________________</t>
  </si>
  <si>
    <t>Отчет по бюджету № 76/17-2020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</si>
  <si>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</si>
  <si>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</si>
  <si>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</si>
  <si>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с прим. автогидроподъемника без корчевки пня породы тополь при д. ствола  до 100 см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</si>
  <si>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</si>
  <si>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</si>
  <si>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</si>
  <si>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</si>
  <si>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</si>
  <si>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Запуск потока воды: отопление, ГВС, ХВС</t>
  </si>
  <si>
    <t xml:space="preserve">     Опресовка тепловых узлов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</si>
  <si>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</si>
  <si>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</si>
  <si>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</si>
  <si>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Промывка выпусков канализации (устранение засора)</t>
  </si>
  <si>
    <t xml:space="preserve">     Сдача ИТП представителю энергоснабжающей организации</t>
  </si>
  <si>
    <t xml:space="preserve">     Зачистка деревянных поручней наждачной бумагой</t>
  </si>
  <si>
    <t xml:space="preserve">     Ремонт, укрепление металлический ограждений, металического каркаса козырька</t>
  </si>
  <si>
    <t xml:space="preserve">     Смена: прямых звеньев водосточных труб</t>
  </si>
  <si>
    <t xml:space="preserve">     Шпатлевка поручня</t>
  </si>
  <si>
    <t xml:space="preserve">     Очистка воронки и колен от мусора, снега (вышка)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</si>
  <si>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</si>
  <si>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</si>
  <si>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Замена почтовых ящиков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</si>
  <si>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</si>
  <si>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204337.75 руб. (Двести четыре тысячи триста тридцать семь рублей 75 копеек)</t>
  </si>
  <si>
    <t xml:space="preserve">                         _______________________________________      ____________________________________</t>
  </si>
  <si>
    <t>Отчет по бюджету № 76/17-2021</t>
  </si>
  <si>
    <t>Период: с 01.01.2021 по 31.12.2021 года.</t>
  </si>
  <si>
    <t>31 марта 2022 г.</t>
  </si>
  <si>
    <t xml:space="preserve">     Заделка свища сваркой при длине стыка до 6 мм</t>
  </si>
  <si>
    <t xml:space="preserve">     Осмотр и устранение мелких неисправностей на РХВ</t>
  </si>
  <si>
    <t xml:space="preserve">     Осмотр СТО при промывке дома водоканалом</t>
  </si>
  <si>
    <t xml:space="preserve">     Отключение системы отопления</t>
  </si>
  <si>
    <t xml:space="preserve">     Устранение засора (промывка выпуска) на сетях канализации</t>
  </si>
  <si>
    <t xml:space="preserve">     Ремонт подоконника (прим.)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</si>
  <si>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</si>
  <si>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</si>
  <si>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</si>
  <si>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Укладка (установка) щитов</t>
  </si>
  <si>
    <t>169502.31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</si>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</sst>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4" fillId="0" borderId="0" xfId="0" applyFont="1" applyAlignment="1">
      <alignment horizontal="left" vertical="center" wrapText="1"/>
    </xf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2" xfId="1" applyFont="1" applyBorder="1" applyAlignment="1">
      <alignment wrapText="1"/>
    </xf>
    <xf numFmtId="164" fontId="18" fillId="0" borderId="4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4" xfId="0" applyFont="1" applyFill="1" applyBorder="1" applyAlignment="1">
      <alignment vertical="top" wrapText="1"/>
    </xf>
    <xf numFmtId="0" fontId="14" fillId="2" borderId="15" xfId="2" applyFont="1" applyFill="1" applyBorder="1" applyAlignment="1">
      <alignment vertical="center"/>
    </xf>
    <xf numFmtId="0" fontId="12" fillId="0" borderId="15" xfId="2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0" fontId="24" fillId="0" borderId="14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2" xfId="1" applyFont="1" applyBorder="1" applyAlignment="1">
      <alignment horizontal="center" vertical="top" wrapText="1"/>
    </xf>
    <xf numFmtId="164" fontId="14" fillId="0" borderId="13" xfId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top"/>
    </xf>
    <xf numFmtId="164" fontId="20" fillId="0" borderId="12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2" xfId="1" applyFont="1" applyBorder="1" applyAlignment="1">
      <alignment horizontal="center" vertical="top" wrapText="1"/>
    </xf>
    <xf numFmtId="164" fontId="25" fillId="0" borderId="0" xfId="1" applyFont="1"/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9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0" xfId="0" applyFont="1" applyAlignment="1">
      <alignment horizontal="justify" vertical="center"/>
    </xf>
    <xf numFmtId="0" fontId="16" fillId="0" borderId="17" xfId="0" applyFont="1" applyBorder="1" applyAlignment="1">
      <alignment horizontal="centerContinuous" vertical="center" wrapText="1"/>
    </xf>
    <xf numFmtId="0" fontId="16" fillId="0" borderId="19" xfId="0" applyFont="1" applyBorder="1" applyAlignment="1">
      <alignment horizontal="left" vertical="center"/>
    </xf>
    <xf numFmtId="0" fontId="16" fillId="0" borderId="16" xfId="0" applyFont="1" applyBorder="1" applyAlignment="1">
      <alignment horizontal="center" vertical="center" wrapText="1"/>
    </xf>
    <xf numFmtId="0" fontId="12" fillId="0" borderId="27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164" fontId="20" fillId="6" borderId="0" xfId="1" applyFont="1" applyFill="1" applyAlignment="1">
      <alignment horizontal="left" vertical="top"/>
    </xf>
    <xf numFmtId="0" fontId="16" fillId="6" borderId="18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/>
    </xf>
    <xf numFmtId="2" fontId="16" fillId="6" borderId="1" xfId="0" applyNumberFormat="1" applyFont="1" applyFill="1" applyBorder="1" applyAlignment="1">
      <alignment horizontal="center" vertical="center"/>
    </xf>
    <xf numFmtId="2" fontId="16" fillId="6" borderId="28" xfId="0" applyNumberFormat="1" applyFont="1" applyFill="1" applyBorder="1" applyAlignment="1">
      <alignment horizontal="center" vertical="center"/>
    </xf>
    <xf numFmtId="2" fontId="12" fillId="6" borderId="23" xfId="0" applyNumberFormat="1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164" fontId="16" fillId="0" borderId="0" xfId="1" applyFont="1" applyFill="1" applyBorder="1" applyAlignment="1">
      <alignment horizontal="center" vertical="center"/>
    </xf>
    <xf numFmtId="164" fontId="14" fillId="0" borderId="0" xfId="1" applyFont="1" applyFill="1" applyBorder="1" applyAlignment="1">
      <alignment horizontal="center" vertical="center"/>
    </xf>
    <xf numFmtId="167" fontId="16" fillId="6" borderId="24" xfId="0" applyNumberFormat="1" applyFont="1" applyFill="1" applyBorder="1" applyAlignment="1">
      <alignment horizontal="center" vertical="center"/>
    </xf>
    <xf numFmtId="165" fontId="16" fillId="6" borderId="24" xfId="0" applyNumberFormat="1" applyFont="1" applyFill="1" applyBorder="1" applyAlignment="1">
      <alignment horizontal="center" vertical="center"/>
    </xf>
    <xf numFmtId="168" fontId="16" fillId="6" borderId="24" xfId="0" applyNumberFormat="1" applyFont="1" applyFill="1" applyBorder="1" applyAlignment="1">
      <alignment horizontal="center" vertical="center"/>
    </xf>
    <xf numFmtId="166" fontId="16" fillId="6" borderId="24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0" fillId="4" borderId="5" xfId="1" applyFont="1" applyFill="1" applyBorder="1" applyAlignment="1">
      <alignment horizontal="left" vertical="center"/>
    </xf>
    <xf numFmtId="164" fontId="20" fillId="4" borderId="6" xfId="1" applyFont="1" applyFill="1" applyBorder="1" applyAlignment="1">
      <alignment horizontal="left" vertical="center"/>
    </xf>
    <xf numFmtId="164" fontId="20" fillId="4" borderId="7" xfId="1" applyFont="1" applyFill="1" applyBorder="1" applyAlignment="1">
      <alignment horizontal="left" vertical="center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4" fillId="0" borderId="0" xfId="1" applyFont="1" applyAlignment="1">
      <alignment horizontal="left"/>
    </xf>
    <xf numFmtId="164" fontId="20" fillId="0" borderId="9" xfId="1" applyFont="1" applyBorder="1" applyAlignment="1">
      <alignment horizontal="left" vertical="top" wrapText="1"/>
    </xf>
    <xf numFmtId="164" fontId="20" fillId="0" borderId="10" xfId="1" applyFont="1" applyBorder="1" applyAlignment="1">
      <alignment horizontal="left" vertical="top" wrapText="1"/>
    </xf>
    <xf numFmtId="164" fontId="20" fillId="0" borderId="11" xfId="1" applyFont="1" applyBorder="1" applyAlignment="1">
      <alignment horizontal="left" vertical="top" wrapText="1"/>
    </xf>
    <xf numFmtId="164" fontId="19" fillId="0" borderId="9" xfId="1" applyFont="1" applyBorder="1" applyAlignment="1">
      <alignment horizontal="left" vertical="top" wrapText="1"/>
    </xf>
    <xf numFmtId="164" fontId="19" fillId="0" borderId="10" xfId="1" applyFont="1" applyBorder="1" applyAlignment="1">
      <alignment horizontal="left" vertical="top" wrapText="1"/>
    </xf>
    <xf numFmtId="164" fontId="19" fillId="0" borderId="11" xfId="1" applyFont="1" applyBorder="1" applyAlignment="1">
      <alignment horizontal="left" vertical="top" wrapText="1"/>
    </xf>
    <xf numFmtId="0" fontId="14" fillId="0" borderId="9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164" fontId="16" fillId="0" borderId="0" xfId="1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49" fontId="19" fillId="0" borderId="9" xfId="1" applyNumberFormat="1" applyFont="1" applyBorder="1" applyAlignment="1">
      <alignment horizontal="left" vertical="top" wrapText="1"/>
    </xf>
    <xf numFmtId="49" fontId="19" fillId="0" borderId="10" xfId="1" applyNumberFormat="1" applyFont="1" applyBorder="1" applyAlignment="1">
      <alignment horizontal="left" vertical="top" wrapText="1"/>
    </xf>
    <xf numFmtId="49" fontId="19" fillId="0" borderId="11" xfId="1" applyNumberFormat="1" applyFont="1" applyBorder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0" fontId="16" fillId="0" borderId="0" xfId="0" applyFont="1" applyFill="1" applyAlignment="1">
      <alignment horizontal="center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24" fillId="6" borderId="21" xfId="0" applyFont="1" applyFill="1" applyBorder="1" applyAlignment="1">
      <alignment horizontal="left" vertical="center" wrapText="1"/>
    </xf>
    <xf numFmtId="0" fontId="24" fillId="6" borderId="22" xfId="0" applyFont="1" applyFill="1" applyBorder="1" applyAlignment="1">
      <alignment horizontal="left" vertical="center" wrapText="1"/>
    </xf>
    <xf numFmtId="0" fontId="24" fillId="6" borderId="20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definedNames>
      <definedName name="Сумма_прописью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9"/>
  <sheetViews>
    <sheetView view="pageBreakPreview" topLeftCell="A52" zoomScaleSheetLayoutView="100" workbookViewId="0">
      <selection activeCell="A66" sqref="A66:E66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6" t="s">
        <v>91</v>
      </c>
      <c r="B1" s="166"/>
      <c r="C1" s="166"/>
      <c r="D1" s="166"/>
      <c r="E1" s="166"/>
      <c r="I1" s="3"/>
    </row>
    <row r="2" spans="1:9" ht="29.25" customHeight="1" x14ac:dyDescent="0.2">
      <c r="A2" s="165" t="s">
        <v>92</v>
      </c>
      <c r="B2" s="165"/>
      <c r="C2" s="165"/>
      <c r="D2" s="165"/>
      <c r="E2" s="165"/>
      <c r="I2" s="3"/>
    </row>
    <row r="3" spans="1:9" ht="14.25" x14ac:dyDescent="0.2">
      <c r="A3" s="20" t="s">
        <v>6</v>
      </c>
      <c r="B3" s="21"/>
      <c r="C3" s="21"/>
      <c r="D3" s="167" t="s">
        <v>7</v>
      </c>
      <c r="E3" s="167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ht="14.25" x14ac:dyDescent="0.2">
      <c r="A6" s="33" t="s">
        <v>8</v>
      </c>
      <c r="B6" s="37"/>
      <c r="C6" s="37"/>
      <c r="D6" s="37"/>
      <c r="E6" s="26"/>
      <c r="F6" s="3"/>
    </row>
    <row r="7" spans="1:9" ht="15" x14ac:dyDescent="0.2">
      <c r="A7" s="34" t="s">
        <v>58</v>
      </c>
      <c r="B7" s="38" t="s">
        <v>23</v>
      </c>
      <c r="C7" s="38" t="s">
        <v>11</v>
      </c>
      <c r="D7" s="27">
        <f>E7</f>
        <v>2031.73</v>
      </c>
      <c r="E7" s="27">
        <v>2031.73</v>
      </c>
      <c r="G7" s="17"/>
    </row>
    <row r="8" spans="1:9" ht="14.25" x14ac:dyDescent="0.2">
      <c r="A8" s="33" t="s">
        <v>39</v>
      </c>
      <c r="B8" s="37"/>
      <c r="C8" s="37"/>
      <c r="D8" s="26"/>
      <c r="E8" s="26"/>
      <c r="G8" s="17"/>
    </row>
    <row r="9" spans="1:9" ht="15" x14ac:dyDescent="0.2">
      <c r="A9" s="34" t="s">
        <v>59</v>
      </c>
      <c r="B9" s="38">
        <v>3600</v>
      </c>
      <c r="C9" s="38" t="s">
        <v>12</v>
      </c>
      <c r="D9" s="27">
        <f>E9/B9</f>
        <v>3.9500027777777778</v>
      </c>
      <c r="E9" s="27">
        <v>14220.01</v>
      </c>
      <c r="G9" s="17"/>
    </row>
    <row r="10" spans="1:9" ht="30" x14ac:dyDescent="0.2">
      <c r="A10" s="34" t="s">
        <v>93</v>
      </c>
      <c r="B10" s="38">
        <v>1.4999999999999999E-2</v>
      </c>
      <c r="C10" s="38" t="s">
        <v>19</v>
      </c>
      <c r="D10" s="27">
        <f>E10/B10</f>
        <v>38784.666666666664</v>
      </c>
      <c r="E10" s="27">
        <v>581.77</v>
      </c>
      <c r="G10" s="17"/>
    </row>
    <row r="11" spans="1:9" ht="14.25" x14ac:dyDescent="0.2">
      <c r="A11" s="35" t="s">
        <v>56</v>
      </c>
      <c r="B11" s="39"/>
      <c r="C11" s="39"/>
      <c r="D11" s="36"/>
      <c r="E11" s="36"/>
      <c r="G11" s="17"/>
    </row>
    <row r="12" spans="1:9" ht="30" x14ac:dyDescent="0.2">
      <c r="A12" s="34" t="s">
        <v>60</v>
      </c>
      <c r="B12" s="38" t="s">
        <v>23</v>
      </c>
      <c r="C12" s="38" t="s">
        <v>11</v>
      </c>
      <c r="D12" s="27">
        <v>33100.800000000003</v>
      </c>
      <c r="E12" s="27">
        <v>33100.800000000003</v>
      </c>
      <c r="G12" s="17"/>
    </row>
    <row r="13" spans="1:9" ht="14.25" x14ac:dyDescent="0.2">
      <c r="A13" s="35" t="s">
        <v>40</v>
      </c>
      <c r="B13" s="39"/>
      <c r="C13" s="39"/>
      <c r="D13" s="36"/>
      <c r="E13" s="36"/>
      <c r="G13" s="17"/>
    </row>
    <row r="14" spans="1:9" ht="30" x14ac:dyDescent="0.2">
      <c r="A14" s="34" t="s">
        <v>61</v>
      </c>
      <c r="B14" s="38" t="s">
        <v>25</v>
      </c>
      <c r="C14" s="38" t="s">
        <v>11</v>
      </c>
      <c r="D14" s="27">
        <f>E14</f>
        <v>3235.62</v>
      </c>
      <c r="E14" s="27">
        <v>3235.62</v>
      </c>
      <c r="G14" s="17"/>
    </row>
    <row r="15" spans="1:9" ht="14.25" x14ac:dyDescent="0.2">
      <c r="A15" s="35" t="s">
        <v>41</v>
      </c>
      <c r="B15" s="39"/>
      <c r="C15" s="39"/>
      <c r="D15" s="36"/>
      <c r="E15" s="36"/>
      <c r="G15" s="17"/>
    </row>
    <row r="16" spans="1:9" ht="15" x14ac:dyDescent="0.2">
      <c r="A16" s="34" t="s">
        <v>94</v>
      </c>
      <c r="B16" s="38">
        <v>2</v>
      </c>
      <c r="C16" s="38" t="s">
        <v>95</v>
      </c>
      <c r="D16" s="27">
        <f t="shared" ref="D16:D31" si="0">E16/B16</f>
        <v>73.415000000000006</v>
      </c>
      <c r="E16" s="27">
        <v>146.83000000000001</v>
      </c>
      <c r="G16" s="17"/>
    </row>
    <row r="17" spans="1:7" ht="15" x14ac:dyDescent="0.2">
      <c r="A17" s="34" t="s">
        <v>62</v>
      </c>
      <c r="B17" s="38">
        <v>1</v>
      </c>
      <c r="C17" s="38" t="s">
        <v>14</v>
      </c>
      <c r="D17" s="27">
        <f t="shared" si="0"/>
        <v>796.94</v>
      </c>
      <c r="E17" s="27">
        <v>796.94</v>
      </c>
      <c r="G17" s="17"/>
    </row>
    <row r="18" spans="1:7" ht="15" x14ac:dyDescent="0.2">
      <c r="A18" s="34" t="s">
        <v>63</v>
      </c>
      <c r="B18" s="38">
        <v>7.0000000000000007E-2</v>
      </c>
      <c r="C18" s="38" t="s">
        <v>15</v>
      </c>
      <c r="D18" s="27">
        <f t="shared" si="0"/>
        <v>4273.2857142857138</v>
      </c>
      <c r="E18" s="27">
        <v>299.13</v>
      </c>
      <c r="G18" s="17"/>
    </row>
    <row r="19" spans="1:7" ht="45" x14ac:dyDescent="0.2">
      <c r="A19" s="34" t="s">
        <v>64</v>
      </c>
      <c r="B19" s="38">
        <v>1.28</v>
      </c>
      <c r="C19" s="38" t="s">
        <v>16</v>
      </c>
      <c r="D19" s="27">
        <f t="shared" si="0"/>
        <v>1581.7421875</v>
      </c>
      <c r="E19" s="27">
        <v>2024.63</v>
      </c>
      <c r="G19" s="17"/>
    </row>
    <row r="20" spans="1:7" ht="15" x14ac:dyDescent="0.2">
      <c r="A20" s="34" t="s">
        <v>65</v>
      </c>
      <c r="B20" s="38">
        <v>0.03</v>
      </c>
      <c r="C20" s="38" t="s">
        <v>17</v>
      </c>
      <c r="D20" s="27">
        <f t="shared" si="0"/>
        <v>21771.333333333332</v>
      </c>
      <c r="E20" s="27">
        <v>653.14</v>
      </c>
      <c r="G20" s="17"/>
    </row>
    <row r="21" spans="1:7" ht="33.75" customHeight="1" x14ac:dyDescent="0.2">
      <c r="A21" s="34" t="s">
        <v>66</v>
      </c>
      <c r="B21" s="38">
        <v>1</v>
      </c>
      <c r="C21" s="38" t="s">
        <v>16</v>
      </c>
      <c r="D21" s="27">
        <f t="shared" si="0"/>
        <v>1559.09</v>
      </c>
      <c r="E21" s="27">
        <v>1559.09</v>
      </c>
      <c r="G21" s="17"/>
    </row>
    <row r="22" spans="1:7" ht="15" x14ac:dyDescent="0.2">
      <c r="A22" s="34" t="s">
        <v>67</v>
      </c>
      <c r="B22" s="38">
        <v>0.02</v>
      </c>
      <c r="C22" s="38" t="s">
        <v>18</v>
      </c>
      <c r="D22" s="27">
        <f t="shared" si="0"/>
        <v>21561</v>
      </c>
      <c r="E22" s="27">
        <v>431.22</v>
      </c>
      <c r="G22" s="17"/>
    </row>
    <row r="23" spans="1:7" ht="30" x14ac:dyDescent="0.2">
      <c r="A23" s="34" t="s">
        <v>68</v>
      </c>
      <c r="B23" s="38">
        <v>1</v>
      </c>
      <c r="C23" s="38" t="s">
        <v>14</v>
      </c>
      <c r="D23" s="27">
        <f t="shared" si="0"/>
        <v>384.58</v>
      </c>
      <c r="E23" s="27">
        <v>384.58</v>
      </c>
      <c r="G23" s="17"/>
    </row>
    <row r="24" spans="1:7" ht="15" x14ac:dyDescent="0.2">
      <c r="A24" s="34" t="s">
        <v>69</v>
      </c>
      <c r="B24" s="38">
        <v>0.28000000000000003</v>
      </c>
      <c r="C24" s="38" t="s">
        <v>15</v>
      </c>
      <c r="D24" s="27">
        <f t="shared" si="0"/>
        <v>12030.999999999998</v>
      </c>
      <c r="E24" s="27">
        <v>3368.68</v>
      </c>
      <c r="G24" s="17"/>
    </row>
    <row r="25" spans="1:7" ht="30" x14ac:dyDescent="0.2">
      <c r="A25" s="34" t="s">
        <v>70</v>
      </c>
      <c r="B25" s="38">
        <v>6</v>
      </c>
      <c r="C25" s="38" t="s">
        <v>20</v>
      </c>
      <c r="D25" s="27">
        <f t="shared" si="0"/>
        <v>146.53333333333333</v>
      </c>
      <c r="E25" s="27">
        <v>879.2</v>
      </c>
      <c r="G25" s="17"/>
    </row>
    <row r="26" spans="1:7" ht="15" x14ac:dyDescent="0.2">
      <c r="A26" s="34" t="s">
        <v>96</v>
      </c>
      <c r="B26" s="38">
        <v>2</v>
      </c>
      <c r="C26" s="38" t="s">
        <v>95</v>
      </c>
      <c r="D26" s="27">
        <f t="shared" si="0"/>
        <v>59.145000000000003</v>
      </c>
      <c r="E26" s="27">
        <v>118.29</v>
      </c>
      <c r="G26" s="17"/>
    </row>
    <row r="27" spans="1:7" ht="15" x14ac:dyDescent="0.2">
      <c r="A27" s="34" t="s">
        <v>71</v>
      </c>
      <c r="B27" s="38">
        <v>1</v>
      </c>
      <c r="C27" s="38" t="s">
        <v>13</v>
      </c>
      <c r="D27" s="27">
        <f t="shared" si="0"/>
        <v>3369.27</v>
      </c>
      <c r="E27" s="27">
        <v>3369.27</v>
      </c>
      <c r="G27" s="17"/>
    </row>
    <row r="28" spans="1:7" ht="15" x14ac:dyDescent="0.2">
      <c r="A28" s="34" t="s">
        <v>97</v>
      </c>
      <c r="B28" s="38">
        <v>6640</v>
      </c>
      <c r="C28" s="38" t="s">
        <v>98</v>
      </c>
      <c r="D28" s="27">
        <f t="shared" si="0"/>
        <v>1.3102484939759036</v>
      </c>
      <c r="E28" s="27">
        <v>8700.0499999999993</v>
      </c>
      <c r="G28" s="17"/>
    </row>
    <row r="29" spans="1:7" ht="15" x14ac:dyDescent="0.2">
      <c r="A29" s="34" t="s">
        <v>99</v>
      </c>
      <c r="B29" s="38">
        <v>1</v>
      </c>
      <c r="C29" s="38" t="s">
        <v>13</v>
      </c>
      <c r="D29" s="27">
        <f t="shared" si="0"/>
        <v>158.26</v>
      </c>
      <c r="E29" s="27">
        <v>158.26</v>
      </c>
      <c r="G29" s="17"/>
    </row>
    <row r="30" spans="1:7" ht="30" x14ac:dyDescent="0.2">
      <c r="A30" s="34" t="s">
        <v>72</v>
      </c>
      <c r="B30" s="38">
        <v>1</v>
      </c>
      <c r="C30" s="38" t="s">
        <v>21</v>
      </c>
      <c r="D30" s="27">
        <f t="shared" si="0"/>
        <v>519.09</v>
      </c>
      <c r="E30" s="27">
        <v>519.09</v>
      </c>
      <c r="G30" s="17"/>
    </row>
    <row r="31" spans="1:7" ht="15" x14ac:dyDescent="0.2">
      <c r="A31" s="34" t="s">
        <v>73</v>
      </c>
      <c r="B31" s="38">
        <v>30</v>
      </c>
      <c r="C31" s="38" t="s">
        <v>21</v>
      </c>
      <c r="D31" s="27">
        <f t="shared" si="0"/>
        <v>227.16</v>
      </c>
      <c r="E31" s="27">
        <v>6814.8</v>
      </c>
      <c r="G31" s="17"/>
    </row>
    <row r="32" spans="1:7" ht="14.25" x14ac:dyDescent="0.2">
      <c r="A32" s="35" t="s">
        <v>42</v>
      </c>
      <c r="B32" s="39"/>
      <c r="C32" s="39"/>
      <c r="D32" s="36"/>
      <c r="E32" s="36"/>
      <c r="G32" s="17"/>
    </row>
    <row r="33" spans="1:7" ht="30" x14ac:dyDescent="0.2">
      <c r="A33" s="34" t="s">
        <v>74</v>
      </c>
      <c r="B33" s="38">
        <v>0.88</v>
      </c>
      <c r="C33" s="38" t="s">
        <v>16</v>
      </c>
      <c r="D33" s="27">
        <f t="shared" ref="D33:D37" si="1">E33/B33</f>
        <v>1557.090909090909</v>
      </c>
      <c r="E33" s="27">
        <v>1370.24</v>
      </c>
      <c r="G33" s="17"/>
    </row>
    <row r="34" spans="1:7" ht="15" x14ac:dyDescent="0.2">
      <c r="A34" s="34" t="s">
        <v>100</v>
      </c>
      <c r="B34" s="38">
        <v>4</v>
      </c>
      <c r="C34" s="38" t="s">
        <v>13</v>
      </c>
      <c r="D34" s="27">
        <f t="shared" si="1"/>
        <v>645.05499999999995</v>
      </c>
      <c r="E34" s="27">
        <v>2580.2199999999998</v>
      </c>
      <c r="G34" s="17"/>
    </row>
    <row r="35" spans="1:7" ht="30" x14ac:dyDescent="0.2">
      <c r="A35" s="34" t="s">
        <v>101</v>
      </c>
      <c r="B35" s="38">
        <v>110</v>
      </c>
      <c r="C35" s="38" t="s">
        <v>102</v>
      </c>
      <c r="D35" s="27">
        <f t="shared" si="1"/>
        <v>50.436727272727275</v>
      </c>
      <c r="E35" s="27">
        <v>5548.04</v>
      </c>
      <c r="G35" s="17"/>
    </row>
    <row r="36" spans="1:7" ht="30" x14ac:dyDescent="0.2">
      <c r="A36" s="34" t="s">
        <v>103</v>
      </c>
      <c r="B36" s="38">
        <v>15</v>
      </c>
      <c r="C36" s="38" t="s">
        <v>102</v>
      </c>
      <c r="D36" s="27">
        <f t="shared" si="1"/>
        <v>110.92333333333333</v>
      </c>
      <c r="E36" s="27">
        <v>1663.85</v>
      </c>
      <c r="G36" s="17"/>
    </row>
    <row r="37" spans="1:7" ht="30" x14ac:dyDescent="0.2">
      <c r="A37" s="34" t="s">
        <v>104</v>
      </c>
      <c r="B37" s="38">
        <v>35</v>
      </c>
      <c r="C37" s="38" t="s">
        <v>75</v>
      </c>
      <c r="D37" s="27">
        <f t="shared" si="1"/>
        <v>31.29485714285714</v>
      </c>
      <c r="E37" s="27">
        <v>1095.32</v>
      </c>
      <c r="G37" s="17"/>
    </row>
    <row r="38" spans="1:7" ht="14.25" x14ac:dyDescent="0.2">
      <c r="A38" s="35" t="s">
        <v>90</v>
      </c>
      <c r="B38" s="39"/>
      <c r="C38" s="39"/>
      <c r="D38" s="36"/>
      <c r="E38" s="36"/>
      <c r="G38" s="17"/>
    </row>
    <row r="39" spans="1:7" ht="15" x14ac:dyDescent="0.2">
      <c r="A39" s="34" t="s">
        <v>105</v>
      </c>
      <c r="B39" s="38" t="s">
        <v>117</v>
      </c>
      <c r="C39" s="38" t="s">
        <v>11</v>
      </c>
      <c r="D39" s="27">
        <f>E39/12</f>
        <v>1800</v>
      </c>
      <c r="E39" s="27">
        <v>21600</v>
      </c>
      <c r="G39" s="17"/>
    </row>
    <row r="40" spans="1:7" ht="14.25" x14ac:dyDescent="0.2">
      <c r="A40" s="35" t="s">
        <v>43</v>
      </c>
      <c r="B40" s="39"/>
      <c r="C40" s="39"/>
      <c r="D40" s="36"/>
      <c r="E40" s="36"/>
      <c r="G40" s="17"/>
    </row>
    <row r="41" spans="1:7" ht="30" x14ac:dyDescent="0.2">
      <c r="A41" s="34" t="s">
        <v>106</v>
      </c>
      <c r="B41" s="38">
        <v>1</v>
      </c>
      <c r="C41" s="38" t="s">
        <v>13</v>
      </c>
      <c r="D41" s="27">
        <f t="shared" ref="D41:D43" si="2">E41/B41</f>
        <v>4494.97</v>
      </c>
      <c r="E41" s="27">
        <v>4494.97</v>
      </c>
      <c r="G41" s="17"/>
    </row>
    <row r="42" spans="1:7" ht="15" x14ac:dyDescent="0.2">
      <c r="A42" s="34" t="s">
        <v>107</v>
      </c>
      <c r="B42" s="38">
        <v>1</v>
      </c>
      <c r="C42" s="38" t="s">
        <v>13</v>
      </c>
      <c r="D42" s="27">
        <f t="shared" si="2"/>
        <v>782.42</v>
      </c>
      <c r="E42" s="27">
        <v>782.42</v>
      </c>
      <c r="G42" s="17"/>
    </row>
    <row r="43" spans="1:7" ht="30" x14ac:dyDescent="0.2">
      <c r="A43" s="34" t="s">
        <v>108</v>
      </c>
      <c r="B43" s="38">
        <v>0.01</v>
      </c>
      <c r="C43" s="38" t="s">
        <v>18</v>
      </c>
      <c r="D43" s="27">
        <f t="shared" si="2"/>
        <v>75102</v>
      </c>
      <c r="E43" s="27">
        <v>751.02</v>
      </c>
      <c r="G43" s="17"/>
    </row>
    <row r="44" spans="1:7" ht="14.25" x14ac:dyDescent="0.2">
      <c r="A44" s="35" t="s">
        <v>44</v>
      </c>
      <c r="B44" s="39"/>
      <c r="C44" s="39"/>
      <c r="D44" s="36"/>
      <c r="E44" s="36"/>
      <c r="G44" s="17"/>
    </row>
    <row r="45" spans="1:7" ht="15" x14ac:dyDescent="0.2">
      <c r="A45" s="34" t="s">
        <v>109</v>
      </c>
      <c r="B45" s="38">
        <v>2.5000000000000001E-2</v>
      </c>
      <c r="C45" s="38" t="s">
        <v>15</v>
      </c>
      <c r="D45" s="27">
        <f>E45/B45</f>
        <v>42442.799999999996</v>
      </c>
      <c r="E45" s="27">
        <v>1061.07</v>
      </c>
      <c r="G45" s="17"/>
    </row>
    <row r="46" spans="1:7" ht="30" x14ac:dyDescent="0.2">
      <c r="A46" s="34" t="s">
        <v>76</v>
      </c>
      <c r="B46" s="38">
        <v>0.15</v>
      </c>
      <c r="C46" s="38" t="s">
        <v>18</v>
      </c>
      <c r="D46" s="27">
        <f t="shared" ref="D46:D55" si="3">E46/B46</f>
        <v>4697.8666666666668</v>
      </c>
      <c r="E46" s="27">
        <v>704.68</v>
      </c>
      <c r="G46" s="17"/>
    </row>
    <row r="47" spans="1:7" ht="15" x14ac:dyDescent="0.2">
      <c r="A47" s="34" t="s">
        <v>110</v>
      </c>
      <c r="B47" s="38">
        <v>2.5000000000000001E-2</v>
      </c>
      <c r="C47" s="38" t="s">
        <v>19</v>
      </c>
      <c r="D47" s="27">
        <f t="shared" si="3"/>
        <v>21097.199999999997</v>
      </c>
      <c r="E47" s="27">
        <v>527.42999999999995</v>
      </c>
      <c r="G47" s="17"/>
    </row>
    <row r="48" spans="1:7" ht="45" x14ac:dyDescent="0.2">
      <c r="A48" s="34" t="s">
        <v>111</v>
      </c>
      <c r="B48" s="38">
        <v>15</v>
      </c>
      <c r="C48" s="38" t="s">
        <v>102</v>
      </c>
      <c r="D48" s="27">
        <f t="shared" si="3"/>
        <v>181.36199999999999</v>
      </c>
      <c r="E48" s="27">
        <v>2720.43</v>
      </c>
      <c r="G48" s="17"/>
    </row>
    <row r="49" spans="1:7" ht="45" x14ac:dyDescent="0.2">
      <c r="A49" s="34" t="s">
        <v>112</v>
      </c>
      <c r="B49" s="38">
        <v>1</v>
      </c>
      <c r="C49" s="38" t="s">
        <v>12</v>
      </c>
      <c r="D49" s="27">
        <f t="shared" si="3"/>
        <v>238.42</v>
      </c>
      <c r="E49" s="27">
        <v>238.42</v>
      </c>
      <c r="G49" s="17"/>
    </row>
    <row r="50" spans="1:7" ht="15" x14ac:dyDescent="0.2">
      <c r="A50" s="34" t="s">
        <v>113</v>
      </c>
      <c r="B50" s="38">
        <v>0.01</v>
      </c>
      <c r="C50" s="38" t="s">
        <v>18</v>
      </c>
      <c r="D50" s="27">
        <f t="shared" si="3"/>
        <v>178373</v>
      </c>
      <c r="E50" s="27">
        <v>1783.73</v>
      </c>
      <c r="G50" s="17"/>
    </row>
    <row r="51" spans="1:7" ht="15" x14ac:dyDescent="0.2">
      <c r="A51" s="34" t="s">
        <v>85</v>
      </c>
      <c r="B51" s="38">
        <v>0.01</v>
      </c>
      <c r="C51" s="38" t="s">
        <v>57</v>
      </c>
      <c r="D51" s="27">
        <f t="shared" si="3"/>
        <v>25358</v>
      </c>
      <c r="E51" s="27">
        <v>253.58</v>
      </c>
      <c r="G51" s="17"/>
    </row>
    <row r="52" spans="1:7" ht="15" x14ac:dyDescent="0.2">
      <c r="A52" s="34" t="s">
        <v>114</v>
      </c>
      <c r="B52" s="38">
        <v>0.04</v>
      </c>
      <c r="C52" s="38" t="s">
        <v>18</v>
      </c>
      <c r="D52" s="27">
        <f t="shared" si="3"/>
        <v>17580</v>
      </c>
      <c r="E52" s="27">
        <v>703.2</v>
      </c>
      <c r="G52" s="17"/>
    </row>
    <row r="53" spans="1:7" ht="30" x14ac:dyDescent="0.2">
      <c r="A53" s="34" t="s">
        <v>77</v>
      </c>
      <c r="B53" s="38">
        <v>0.03</v>
      </c>
      <c r="C53" s="38" t="s">
        <v>18</v>
      </c>
      <c r="D53" s="27">
        <f t="shared" si="3"/>
        <v>58696.000000000007</v>
      </c>
      <c r="E53" s="27">
        <v>1760.88</v>
      </c>
      <c r="G53" s="17"/>
    </row>
    <row r="54" spans="1:7" ht="30" x14ac:dyDescent="0.2">
      <c r="A54" s="34" t="s">
        <v>115</v>
      </c>
      <c r="B54" s="38">
        <v>2.1999999999999999E-2</v>
      </c>
      <c r="C54" s="38" t="s">
        <v>15</v>
      </c>
      <c r="D54" s="27">
        <f t="shared" si="3"/>
        <v>47104.545454545456</v>
      </c>
      <c r="E54" s="27">
        <v>1036.3</v>
      </c>
      <c r="G54" s="17"/>
    </row>
    <row r="55" spans="1:7" ht="15" x14ac:dyDescent="0.2">
      <c r="A55" s="34" t="s">
        <v>86</v>
      </c>
      <c r="B55" s="38">
        <v>5.0000000000000001E-3</v>
      </c>
      <c r="C55" s="38" t="s">
        <v>19</v>
      </c>
      <c r="D55" s="27">
        <f t="shared" si="3"/>
        <v>21060</v>
      </c>
      <c r="E55" s="27">
        <v>105.3</v>
      </c>
      <c r="G55" s="17"/>
    </row>
    <row r="56" spans="1:7" ht="14.25" x14ac:dyDescent="0.2">
      <c r="A56" s="35" t="s">
        <v>45</v>
      </c>
      <c r="B56" s="39"/>
      <c r="C56" s="39"/>
      <c r="D56" s="36"/>
      <c r="E56" s="36"/>
      <c r="G56" s="17"/>
    </row>
    <row r="57" spans="1:7" ht="15" x14ac:dyDescent="0.2">
      <c r="A57" s="34" t="s">
        <v>78</v>
      </c>
      <c r="B57" s="38" t="s">
        <v>24</v>
      </c>
      <c r="C57" s="38" t="s">
        <v>11</v>
      </c>
      <c r="D57" s="27">
        <f>E57</f>
        <v>1018.78</v>
      </c>
      <c r="E57" s="27">
        <v>1018.78</v>
      </c>
      <c r="G57" s="17"/>
    </row>
    <row r="58" spans="1:7" ht="15" x14ac:dyDescent="0.2">
      <c r="A58" s="34" t="s">
        <v>79</v>
      </c>
      <c r="B58" s="38" t="s">
        <v>24</v>
      </c>
      <c r="C58" s="38" t="s">
        <v>11</v>
      </c>
      <c r="D58" s="27">
        <f>E58</f>
        <v>2464.37</v>
      </c>
      <c r="E58" s="27">
        <v>2464.37</v>
      </c>
      <c r="G58" s="17"/>
    </row>
    <row r="59" spans="1:7" ht="14.25" x14ac:dyDescent="0.2">
      <c r="A59" s="35" t="s">
        <v>9</v>
      </c>
      <c r="B59" s="39"/>
      <c r="C59" s="39"/>
      <c r="D59" s="36"/>
      <c r="E59" s="36"/>
      <c r="G59" s="17"/>
    </row>
    <row r="60" spans="1:7" ht="15" x14ac:dyDescent="0.2">
      <c r="A60" s="34" t="s">
        <v>80</v>
      </c>
      <c r="B60" s="38" t="s">
        <v>116</v>
      </c>
      <c r="C60" s="38" t="s">
        <v>12</v>
      </c>
      <c r="D60" s="27">
        <f>E60</f>
        <v>49805.88</v>
      </c>
      <c r="E60" s="27">
        <v>49805.88</v>
      </c>
      <c r="G60" s="17"/>
    </row>
    <row r="61" spans="1:7" ht="14.25" x14ac:dyDescent="0.2">
      <c r="A61" s="35" t="s">
        <v>10</v>
      </c>
      <c r="B61" s="39"/>
      <c r="C61" s="39"/>
      <c r="D61" s="36"/>
      <c r="E61" s="36"/>
      <c r="G61" s="17"/>
    </row>
    <row r="62" spans="1:7" ht="15" x14ac:dyDescent="0.2">
      <c r="A62" s="34" t="s">
        <v>81</v>
      </c>
      <c r="B62" s="38" t="s">
        <v>23</v>
      </c>
      <c r="C62" s="38" t="s">
        <v>11</v>
      </c>
      <c r="D62" s="27">
        <f>E62</f>
        <v>21234.17</v>
      </c>
      <c r="E62" s="27">
        <v>21234.17</v>
      </c>
      <c r="G62" s="17"/>
    </row>
    <row r="63" spans="1:7" ht="14.25" x14ac:dyDescent="0.2">
      <c r="A63" s="23" t="s">
        <v>26</v>
      </c>
      <c r="B63" s="24"/>
      <c r="C63" s="23"/>
      <c r="D63" s="24"/>
      <c r="E63" s="25">
        <v>208697.44</v>
      </c>
    </row>
    <row r="65" spans="1:5" ht="15" x14ac:dyDescent="0.2">
      <c r="A65" s="168" t="s">
        <v>32</v>
      </c>
      <c r="B65" s="168"/>
      <c r="C65" s="168"/>
      <c r="D65" s="168"/>
      <c r="E65" s="168"/>
    </row>
    <row r="66" spans="1:5" ht="15" x14ac:dyDescent="0.2">
      <c r="A66" s="168" t="s">
        <v>118</v>
      </c>
      <c r="B66" s="168"/>
      <c r="C66" s="168"/>
      <c r="D66" s="168"/>
      <c r="E66" s="168"/>
    </row>
    <row r="67" spans="1:5" ht="15" x14ac:dyDescent="0.2">
      <c r="A67" s="168" t="s">
        <v>33</v>
      </c>
      <c r="B67" s="168"/>
      <c r="C67" s="168"/>
      <c r="D67" s="168"/>
      <c r="E67" s="168"/>
    </row>
    <row r="68" spans="1:5" ht="15" x14ac:dyDescent="0.2">
      <c r="A68" s="168" t="s">
        <v>34</v>
      </c>
      <c r="B68" s="168"/>
      <c r="C68" s="168"/>
      <c r="D68" s="168"/>
      <c r="E68" s="168"/>
    </row>
    <row r="69" spans="1:5" ht="15" x14ac:dyDescent="0.2">
      <c r="A69" s="171" t="s">
        <v>82</v>
      </c>
      <c r="B69" s="171"/>
      <c r="C69" s="171"/>
      <c r="D69" s="171"/>
      <c r="E69" s="171"/>
    </row>
    <row r="70" spans="1:5" ht="15" x14ac:dyDescent="0.2">
      <c r="A70" s="171" t="s">
        <v>83</v>
      </c>
      <c r="B70" s="171"/>
      <c r="C70" s="171"/>
      <c r="D70" s="171"/>
      <c r="E70" s="171"/>
    </row>
    <row r="71" spans="1:5" ht="15" x14ac:dyDescent="0.2">
      <c r="A71" s="18"/>
      <c r="B71" s="18"/>
      <c r="C71" s="18"/>
      <c r="D71" s="18"/>
      <c r="E71" s="18"/>
    </row>
    <row r="72" spans="1:5" ht="15" x14ac:dyDescent="0.25">
      <c r="A72" s="5" t="s">
        <v>27</v>
      </c>
      <c r="B72" s="2"/>
      <c r="C72" s="2"/>
      <c r="D72" s="2"/>
      <c r="E72" s="2"/>
    </row>
    <row r="73" spans="1:5" ht="15" x14ac:dyDescent="0.25">
      <c r="A73" s="5"/>
      <c r="B73" s="2"/>
      <c r="C73" s="2"/>
      <c r="D73" s="2"/>
      <c r="E73" s="2"/>
    </row>
    <row r="74" spans="1:5" ht="15" x14ac:dyDescent="0.2">
      <c r="A74" s="172" t="s">
        <v>52</v>
      </c>
      <c r="B74" s="172"/>
      <c r="C74" s="170" t="s">
        <v>31</v>
      </c>
      <c r="D74" s="170"/>
      <c r="E74" s="4"/>
    </row>
    <row r="75" spans="1:5" ht="15" x14ac:dyDescent="0.25">
      <c r="A75" s="170" t="s">
        <v>53</v>
      </c>
      <c r="B75" s="170"/>
      <c r="C75" s="169" t="s">
        <v>28</v>
      </c>
      <c r="D75" s="169"/>
      <c r="E75" s="2"/>
    </row>
    <row r="76" spans="1:5" ht="15" x14ac:dyDescent="0.25">
      <c r="A76" s="5"/>
      <c r="B76" s="2"/>
      <c r="C76" s="2"/>
      <c r="D76" s="2"/>
      <c r="E76" s="2"/>
    </row>
    <row r="77" spans="1:5" ht="15" x14ac:dyDescent="0.25">
      <c r="A77" s="172" t="s">
        <v>30</v>
      </c>
      <c r="B77" s="172"/>
      <c r="C77" s="170" t="s">
        <v>31</v>
      </c>
      <c r="D77" s="170"/>
      <c r="E77" s="2"/>
    </row>
    <row r="78" spans="1:5" ht="15" x14ac:dyDescent="0.25">
      <c r="A78" s="12" t="s">
        <v>29</v>
      </c>
      <c r="B78" s="4"/>
      <c r="C78" s="169" t="s">
        <v>28</v>
      </c>
      <c r="D78" s="169"/>
      <c r="E78" s="2"/>
    </row>
    <row r="79" spans="1:5" ht="15" x14ac:dyDescent="0.25">
      <c r="A79" s="2"/>
      <c r="B79" s="2"/>
      <c r="C79" s="2"/>
      <c r="D79" s="2"/>
      <c r="E79" s="2"/>
    </row>
  </sheetData>
  <mergeCells count="16">
    <mergeCell ref="A2:E2"/>
    <mergeCell ref="A1:E1"/>
    <mergeCell ref="D3:E3"/>
    <mergeCell ref="A65:E65"/>
    <mergeCell ref="C78:D78"/>
    <mergeCell ref="C75:D75"/>
    <mergeCell ref="C74:D74"/>
    <mergeCell ref="C77:D77"/>
    <mergeCell ref="A66:E66"/>
    <mergeCell ref="A67:E67"/>
    <mergeCell ref="A68:E68"/>
    <mergeCell ref="A70:E70"/>
    <mergeCell ref="A75:B75"/>
    <mergeCell ref="A69:E69"/>
    <mergeCell ref="A74:B74"/>
    <mergeCell ref="A77:B7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view="pageBreakPreview" zoomScale="90" zoomScaleSheetLayoutView="90" workbookViewId="0">
      <selection activeCell="A17" sqref="A17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73" t="s">
        <v>87</v>
      </c>
      <c r="B1" s="173"/>
      <c r="C1" s="173"/>
      <c r="D1" s="173"/>
    </row>
    <row r="2" spans="1:4" x14ac:dyDescent="0.25">
      <c r="A2" s="6"/>
      <c r="B2" s="6"/>
      <c r="C2" s="6"/>
      <c r="D2" s="6"/>
    </row>
    <row r="3" spans="1:4" x14ac:dyDescent="0.25">
      <c r="A3" s="7" t="s">
        <v>51</v>
      </c>
      <c r="B3" s="8"/>
      <c r="C3" s="175"/>
      <c r="D3" s="175"/>
    </row>
    <row r="4" spans="1:4" x14ac:dyDescent="0.25">
      <c r="A4" s="7"/>
      <c r="B4" s="8"/>
      <c r="C4" s="11"/>
      <c r="D4" s="11"/>
    </row>
    <row r="5" spans="1:4" x14ac:dyDescent="0.25">
      <c r="A5" s="28" t="s">
        <v>35</v>
      </c>
      <c r="B5" s="28" t="s">
        <v>36</v>
      </c>
      <c r="C5" s="29" t="s">
        <v>37</v>
      </c>
      <c r="D5" s="29" t="s">
        <v>38</v>
      </c>
    </row>
    <row r="6" spans="1:4" x14ac:dyDescent="0.25">
      <c r="A6" s="40" t="s">
        <v>55</v>
      </c>
      <c r="B6" s="32"/>
      <c r="C6" s="41"/>
      <c r="D6" s="41">
        <v>293447.3</v>
      </c>
    </row>
    <row r="7" spans="1:4" x14ac:dyDescent="0.25">
      <c r="A7" s="19" t="s">
        <v>50</v>
      </c>
      <c r="B7" s="30" t="s">
        <v>22</v>
      </c>
      <c r="C7" s="30">
        <v>155242.79999999999</v>
      </c>
      <c r="D7" s="30">
        <v>155423.01</v>
      </c>
    </row>
    <row r="8" spans="1:4" x14ac:dyDescent="0.25">
      <c r="A8" s="19" t="s">
        <v>54</v>
      </c>
      <c r="B8" s="30" t="s">
        <v>22</v>
      </c>
      <c r="C8" s="30">
        <v>33100.800000000003</v>
      </c>
      <c r="D8" s="30">
        <v>34100.54</v>
      </c>
    </row>
    <row r="9" spans="1:4" x14ac:dyDescent="0.25">
      <c r="A9" s="19" t="s">
        <v>84</v>
      </c>
      <c r="B9" s="30" t="s">
        <v>22</v>
      </c>
      <c r="C9" s="30">
        <v>2317.08</v>
      </c>
      <c r="D9" s="30">
        <v>2297.5700000000002</v>
      </c>
    </row>
    <row r="10" spans="1:4" x14ac:dyDescent="0.25">
      <c r="A10" s="19" t="s">
        <v>90</v>
      </c>
      <c r="B10" s="30" t="s">
        <v>22</v>
      </c>
      <c r="C10" s="30">
        <v>21681</v>
      </c>
      <c r="D10" s="30">
        <v>16433.14</v>
      </c>
    </row>
    <row r="11" spans="1:4" x14ac:dyDescent="0.25">
      <c r="A11" s="19" t="s">
        <v>8</v>
      </c>
      <c r="B11" s="30">
        <v>2031.73</v>
      </c>
      <c r="C11" s="30" t="s">
        <v>22</v>
      </c>
      <c r="D11" s="30" t="s">
        <v>22</v>
      </c>
    </row>
    <row r="12" spans="1:4" x14ac:dyDescent="0.25">
      <c r="A12" s="19" t="s">
        <v>39</v>
      </c>
      <c r="B12" s="30">
        <v>14801.78</v>
      </c>
      <c r="C12" s="30" t="s">
        <v>22</v>
      </c>
      <c r="D12" s="30" t="s">
        <v>22</v>
      </c>
    </row>
    <row r="13" spans="1:4" x14ac:dyDescent="0.25">
      <c r="A13" s="19" t="s">
        <v>56</v>
      </c>
      <c r="B13" s="30">
        <v>33100.800000000003</v>
      </c>
      <c r="C13" s="30" t="s">
        <v>22</v>
      </c>
      <c r="D13" s="30" t="s">
        <v>22</v>
      </c>
    </row>
    <row r="14" spans="1:4" ht="25.5" x14ac:dyDescent="0.25">
      <c r="A14" s="19" t="s">
        <v>40</v>
      </c>
      <c r="B14" s="30">
        <v>3235.62</v>
      </c>
      <c r="C14" s="30" t="s">
        <v>22</v>
      </c>
      <c r="D14" s="30" t="s">
        <v>22</v>
      </c>
    </row>
    <row r="15" spans="1:4" x14ac:dyDescent="0.25">
      <c r="A15" s="19" t="s">
        <v>41</v>
      </c>
      <c r="B15" s="30">
        <v>30223.21</v>
      </c>
      <c r="C15" s="30" t="s">
        <v>22</v>
      </c>
      <c r="D15" s="30" t="s">
        <v>22</v>
      </c>
    </row>
    <row r="16" spans="1:4" x14ac:dyDescent="0.25">
      <c r="A16" s="19" t="s">
        <v>42</v>
      </c>
      <c r="B16" s="30">
        <v>12257.67</v>
      </c>
      <c r="C16" s="30" t="s">
        <v>22</v>
      </c>
      <c r="D16" s="30" t="s">
        <v>22</v>
      </c>
    </row>
    <row r="17" spans="1:4" x14ac:dyDescent="0.25">
      <c r="A17" s="19" t="s">
        <v>90</v>
      </c>
      <c r="B17" s="30">
        <v>21600</v>
      </c>
      <c r="C17" s="30" t="s">
        <v>22</v>
      </c>
      <c r="D17" s="30" t="s">
        <v>22</v>
      </c>
    </row>
    <row r="18" spans="1:4" x14ac:dyDescent="0.25">
      <c r="A18" s="19" t="s">
        <v>43</v>
      </c>
      <c r="B18" s="30">
        <v>6028.42</v>
      </c>
      <c r="C18" s="30" t="s">
        <v>22</v>
      </c>
      <c r="D18" s="30" t="s">
        <v>22</v>
      </c>
    </row>
    <row r="19" spans="1:4" x14ac:dyDescent="0.25">
      <c r="A19" s="19" t="s">
        <v>44</v>
      </c>
      <c r="B19" s="30">
        <v>10895.01</v>
      </c>
      <c r="C19" s="30" t="s">
        <v>22</v>
      </c>
      <c r="D19" s="30" t="s">
        <v>22</v>
      </c>
    </row>
    <row r="20" spans="1:4" x14ac:dyDescent="0.25">
      <c r="A20" s="19" t="s">
        <v>45</v>
      </c>
      <c r="B20" s="30">
        <v>3483.15</v>
      </c>
      <c r="C20" s="30" t="s">
        <v>22</v>
      </c>
      <c r="D20" s="30" t="s">
        <v>22</v>
      </c>
    </row>
    <row r="21" spans="1:4" x14ac:dyDescent="0.25">
      <c r="A21" s="19" t="s">
        <v>9</v>
      </c>
      <c r="B21" s="30">
        <v>49805.88</v>
      </c>
      <c r="C21" s="30" t="s">
        <v>22</v>
      </c>
      <c r="D21" s="30" t="s">
        <v>22</v>
      </c>
    </row>
    <row r="22" spans="1:4" x14ac:dyDescent="0.25">
      <c r="A22" s="19" t="s">
        <v>10</v>
      </c>
      <c r="B22" s="30">
        <v>21234.17</v>
      </c>
      <c r="C22" s="30" t="s">
        <v>22</v>
      </c>
      <c r="D22" s="30" t="s">
        <v>22</v>
      </c>
    </row>
    <row r="23" spans="1:4" x14ac:dyDescent="0.25">
      <c r="A23" s="31" t="s">
        <v>26</v>
      </c>
      <c r="B23" s="32">
        <v>208697.44</v>
      </c>
      <c r="C23" s="32">
        <v>212341.68</v>
      </c>
      <c r="D23" s="32">
        <v>208254.26</v>
      </c>
    </row>
    <row r="24" spans="1:4" s="10" customFormat="1" ht="24.75" customHeight="1" x14ac:dyDescent="0.25">
      <c r="A24" s="174" t="s">
        <v>88</v>
      </c>
      <c r="B24" s="174"/>
      <c r="C24" s="174"/>
      <c r="D24" s="174"/>
    </row>
    <row r="25" spans="1:4" s="10" customFormat="1" ht="24.75" customHeight="1" x14ac:dyDescent="0.25">
      <c r="A25" s="174" t="s">
        <v>89</v>
      </c>
      <c r="B25" s="174"/>
      <c r="C25" s="174"/>
      <c r="D25" s="174"/>
    </row>
    <row r="26" spans="1:4" s="10" customFormat="1" ht="24.75" customHeight="1" x14ac:dyDescent="0.25">
      <c r="A26" s="2"/>
      <c r="B26" s="2"/>
      <c r="C26" s="2"/>
      <c r="D26" s="2"/>
    </row>
    <row r="27" spans="1:4" x14ac:dyDescent="0.25">
      <c r="A27" s="9" t="s">
        <v>48</v>
      </c>
      <c r="B27" s="8"/>
      <c r="C27" s="8"/>
      <c r="D27" s="6"/>
    </row>
    <row r="28" spans="1:4" ht="22.5" customHeight="1" x14ac:dyDescent="0.25">
      <c r="A28" s="8" t="s">
        <v>49</v>
      </c>
      <c r="B28" s="8"/>
      <c r="C28" s="8"/>
      <c r="D28" s="6"/>
    </row>
    <row r="29" spans="1:4" ht="22.5" customHeight="1" x14ac:dyDescent="0.25">
      <c r="A29" s="9" t="s">
        <v>46</v>
      </c>
      <c r="B29" s="8"/>
      <c r="C29" s="8"/>
      <c r="D29" s="6"/>
    </row>
    <row r="30" spans="1:4" ht="22.5" customHeight="1" x14ac:dyDescent="0.25">
      <c r="A30" s="9" t="s">
        <v>47</v>
      </c>
      <c r="B30" s="8"/>
      <c r="C30" s="8"/>
      <c r="D30" s="6"/>
    </row>
    <row r="31" spans="1:4" ht="22.5" customHeight="1" x14ac:dyDescent="0.25">
      <c r="A31" s="1"/>
      <c r="B31" s="1"/>
      <c r="C31" s="1"/>
    </row>
  </sheetData>
  <mergeCells count="4">
    <mergeCell ref="A1:D1"/>
    <mergeCell ref="A24:D24"/>
    <mergeCell ref="A25:D25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view="pageBreakPreview" zoomScale="60" workbookViewId="0">
      <selection activeCell="A6" sqref="A6:F8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16384" width="9.140625" style="73"/>
  </cols>
  <sheetData>
    <row r="1" spans="1:19" s="45" customFormat="1" ht="35.25" customHeight="1" x14ac:dyDescent="0.3">
      <c r="A1" s="179" t="s">
        <v>145</v>
      </c>
      <c r="B1" s="179"/>
      <c r="C1" s="179"/>
      <c r="D1" s="179"/>
      <c r="E1" s="179"/>
      <c r="F1" s="179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119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0" t="s">
        <v>120</v>
      </c>
      <c r="B5" s="180"/>
      <c r="C5" s="180"/>
      <c r="D5" s="180"/>
      <c r="E5" s="180"/>
      <c r="F5" s="18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9" t="s">
        <v>121</v>
      </c>
      <c r="B6" s="99">
        <v>3</v>
      </c>
      <c r="C6" s="99" t="s">
        <v>122</v>
      </c>
      <c r="D6" s="100">
        <v>1379.2</v>
      </c>
      <c r="E6" s="99" t="s">
        <v>123</v>
      </c>
      <c r="F6" s="101">
        <v>846.3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1"/>
      <c r="R6" s="182"/>
      <c r="S6" s="58"/>
    </row>
    <row r="7" spans="1:19" s="61" customFormat="1" ht="32.25" customHeight="1" x14ac:dyDescent="0.25">
      <c r="A7" s="99" t="s">
        <v>124</v>
      </c>
      <c r="B7" s="99">
        <v>2</v>
      </c>
      <c r="C7" s="99" t="s">
        <v>125</v>
      </c>
      <c r="D7" s="100">
        <v>0</v>
      </c>
      <c r="E7" s="99" t="s">
        <v>126</v>
      </c>
      <c r="F7" s="101">
        <v>564.20000000000005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1"/>
      <c r="R7" s="183"/>
      <c r="S7" s="60"/>
    </row>
    <row r="8" spans="1:19" s="61" customFormat="1" ht="33.75" customHeight="1" x14ac:dyDescent="0.25">
      <c r="A8" s="99" t="s">
        <v>127</v>
      </c>
      <c r="B8" s="99">
        <v>24</v>
      </c>
      <c r="C8" s="99" t="s">
        <v>128</v>
      </c>
      <c r="D8" s="101">
        <v>135.30000000000001</v>
      </c>
      <c r="E8" s="99" t="s">
        <v>129</v>
      </c>
      <c r="F8" s="101">
        <v>317.89999999999998</v>
      </c>
      <c r="G8" s="50"/>
      <c r="H8" s="52"/>
      <c r="I8" s="53"/>
      <c r="J8" s="54"/>
      <c r="K8" s="55"/>
      <c r="L8" s="56"/>
      <c r="M8" s="56"/>
      <c r="N8" s="56"/>
      <c r="O8" s="56"/>
      <c r="P8" s="57"/>
      <c r="Q8" s="181"/>
      <c r="R8" s="182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55"/>
      <c r="L9" s="56"/>
      <c r="M9" s="56"/>
      <c r="N9" s="56"/>
      <c r="O9" s="56"/>
      <c r="P9" s="50"/>
      <c r="Q9" s="55"/>
      <c r="R9" s="64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66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76" t="s">
        <v>130</v>
      </c>
      <c r="B11" s="177"/>
      <c r="C11" s="177"/>
      <c r="D11" s="177"/>
      <c r="E11" s="178"/>
      <c r="F11" s="68" t="s">
        <v>131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3" customFormat="1" ht="30" customHeight="1" x14ac:dyDescent="0.25">
      <c r="A12" s="191" t="s">
        <v>146</v>
      </c>
      <c r="B12" s="192"/>
      <c r="C12" s="192"/>
      <c r="D12" s="192"/>
      <c r="E12" s="193"/>
      <c r="F12" s="91">
        <v>279163.77</v>
      </c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</row>
    <row r="13" spans="1:19" s="96" customFormat="1" ht="30" customHeight="1" x14ac:dyDescent="0.25">
      <c r="A13" s="185" t="s">
        <v>132</v>
      </c>
      <c r="B13" s="186"/>
      <c r="C13" s="186"/>
      <c r="D13" s="186"/>
      <c r="E13" s="187"/>
      <c r="F13" s="94">
        <f>-293890.48+F12</f>
        <v>-14726.709999999963</v>
      </c>
      <c r="G13" s="95"/>
    </row>
    <row r="14" spans="1:19" s="96" customFormat="1" ht="30" customHeight="1" x14ac:dyDescent="0.25">
      <c r="A14" s="185" t="s">
        <v>133</v>
      </c>
      <c r="B14" s="186"/>
      <c r="C14" s="186"/>
      <c r="D14" s="186"/>
      <c r="E14" s="187"/>
      <c r="F14" s="94">
        <v>14112.07</v>
      </c>
    </row>
    <row r="15" spans="1:19" s="96" customFormat="1" ht="30" customHeight="1" x14ac:dyDescent="0.25">
      <c r="A15" s="185" t="s">
        <v>134</v>
      </c>
      <c r="B15" s="186"/>
      <c r="C15" s="186"/>
      <c r="D15" s="186"/>
      <c r="E15" s="187"/>
      <c r="F15" s="97">
        <f>SUM(F16:F18)</f>
        <v>212342.47999999998</v>
      </c>
    </row>
    <row r="16" spans="1:19" s="67" customFormat="1" ht="28.5" customHeight="1" x14ac:dyDescent="0.25">
      <c r="A16" s="188" t="s">
        <v>135</v>
      </c>
      <c r="B16" s="189"/>
      <c r="C16" s="189"/>
      <c r="D16" s="189"/>
      <c r="E16" s="190"/>
      <c r="F16" s="90">
        <f>190661.36+21681.12</f>
        <v>212342.47999999998</v>
      </c>
    </row>
    <row r="17" spans="1:19" s="67" customFormat="1" ht="24.75" hidden="1" customHeight="1" x14ac:dyDescent="0.25">
      <c r="A17" s="188" t="s">
        <v>136</v>
      </c>
      <c r="B17" s="189"/>
      <c r="C17" s="189"/>
      <c r="D17" s="189"/>
      <c r="E17" s="190"/>
      <c r="F17" s="90"/>
    </row>
    <row r="18" spans="1:19" s="67" customFormat="1" ht="30" hidden="1" customHeight="1" x14ac:dyDescent="0.25">
      <c r="A18" s="188" t="s">
        <v>137</v>
      </c>
      <c r="B18" s="189"/>
      <c r="C18" s="189"/>
      <c r="D18" s="189"/>
      <c r="E18" s="190"/>
      <c r="F18" s="90"/>
    </row>
    <row r="19" spans="1:19" s="96" customFormat="1" ht="30" customHeight="1" x14ac:dyDescent="0.25">
      <c r="A19" s="185" t="s">
        <v>138</v>
      </c>
      <c r="B19" s="186"/>
      <c r="C19" s="186"/>
      <c r="D19" s="186"/>
      <c r="E19" s="187"/>
      <c r="F19" s="97">
        <f>SUM(F20:F22)</f>
        <v>211486.13</v>
      </c>
    </row>
    <row r="20" spans="1:19" s="67" customFormat="1" ht="28.5" customHeight="1" x14ac:dyDescent="0.25">
      <c r="A20" s="188" t="s">
        <v>135</v>
      </c>
      <c r="B20" s="189"/>
      <c r="C20" s="189"/>
      <c r="D20" s="189"/>
      <c r="E20" s="190"/>
      <c r="F20" s="90">
        <v>211486.13</v>
      </c>
    </row>
    <row r="21" spans="1:19" s="67" customFormat="1" ht="30" hidden="1" customHeight="1" x14ac:dyDescent="0.25">
      <c r="A21" s="188" t="s">
        <v>136</v>
      </c>
      <c r="B21" s="189"/>
      <c r="C21" s="189"/>
      <c r="D21" s="189"/>
      <c r="E21" s="190"/>
      <c r="F21" s="90"/>
    </row>
    <row r="22" spans="1:19" s="70" customFormat="1" ht="30" hidden="1" customHeight="1" x14ac:dyDescent="0.2">
      <c r="A22" s="188" t="s">
        <v>137</v>
      </c>
      <c r="B22" s="189"/>
      <c r="C22" s="189"/>
      <c r="D22" s="189"/>
      <c r="E22" s="190"/>
      <c r="F22" s="90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</row>
    <row r="23" spans="1:19" s="98" customFormat="1" ht="30" customHeight="1" x14ac:dyDescent="0.25">
      <c r="A23" s="185" t="s">
        <v>139</v>
      </c>
      <c r="B23" s="186"/>
      <c r="C23" s="186"/>
      <c r="D23" s="186"/>
      <c r="E23" s="187"/>
      <c r="F23" s="97">
        <f>F13+F19</f>
        <v>196759.42000000004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5" t="s">
        <v>140</v>
      </c>
      <c r="B24" s="186"/>
      <c r="C24" s="186"/>
      <c r="D24" s="186"/>
      <c r="E24" s="187"/>
      <c r="F24" s="97">
        <f>'Акт (2)'!E85</f>
        <v>233341.07500000004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5" t="s">
        <v>141</v>
      </c>
      <c r="B25" s="186"/>
      <c r="C25" s="186"/>
      <c r="D25" s="186"/>
      <c r="E25" s="187"/>
      <c r="F25" s="97">
        <f>F23-F24</f>
        <v>-36581.654999999999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98" customFormat="1" ht="30" customHeight="1" x14ac:dyDescent="0.25">
      <c r="A26" s="185" t="s">
        <v>142</v>
      </c>
      <c r="B26" s="186"/>
      <c r="C26" s="186"/>
      <c r="D26" s="186"/>
      <c r="E26" s="187"/>
      <c r="F26" s="94">
        <f>F14+F15-F19</f>
        <v>14968.419999999984</v>
      </c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s="70" customFormat="1" ht="11.45" customHeight="1" x14ac:dyDescent="0.25">
      <c r="A27" s="71"/>
      <c r="B27" s="71"/>
      <c r="C27" s="71"/>
      <c r="D27" s="71"/>
      <c r="E27" s="71"/>
      <c r="F27" s="71"/>
    </row>
    <row r="28" spans="1:19" s="72" customFormat="1" ht="64.5" customHeight="1" x14ac:dyDescent="0.2">
      <c r="A28" s="184" t="s">
        <v>143</v>
      </c>
      <c r="B28" s="184"/>
      <c r="C28" s="184"/>
      <c r="D28" s="184"/>
    </row>
    <row r="29" spans="1:19" s="45" customFormat="1" ht="21.75" customHeight="1" x14ac:dyDescent="0.25">
      <c r="A29" s="194" t="s">
        <v>144</v>
      </c>
      <c r="B29" s="194"/>
      <c r="C29" s="194"/>
      <c r="D29" s="194"/>
    </row>
    <row r="30" spans="1:19" s="45" customFormat="1" ht="22.5" customHeight="1" x14ac:dyDescent="0.25">
      <c r="A30" s="184" t="s">
        <v>46</v>
      </c>
      <c r="B30" s="184"/>
      <c r="C30" s="184"/>
      <c r="D30" s="184"/>
    </row>
    <row r="31" spans="1:19" s="45" customFormat="1" ht="22.5" customHeight="1" x14ac:dyDescent="0.25">
      <c r="A31" s="184" t="s">
        <v>47</v>
      </c>
      <c r="B31" s="184"/>
      <c r="C31" s="184"/>
      <c r="D31" s="46"/>
    </row>
  </sheetData>
  <mergeCells count="25">
    <mergeCell ref="A12:E12"/>
    <mergeCell ref="A25:E25"/>
    <mergeCell ref="A26:E26"/>
    <mergeCell ref="A28:D28"/>
    <mergeCell ref="A29:D29"/>
    <mergeCell ref="A13:E13"/>
    <mergeCell ref="A14:E14"/>
    <mergeCell ref="A15:E15"/>
    <mergeCell ref="A16:E16"/>
    <mergeCell ref="A17:E17"/>
    <mergeCell ref="A18:E18"/>
    <mergeCell ref="A30:D30"/>
    <mergeCell ref="A31:C31"/>
    <mergeCell ref="A19:E19"/>
    <mergeCell ref="A20:E20"/>
    <mergeCell ref="A21:E21"/>
    <mergeCell ref="A22:E22"/>
    <mergeCell ref="A23:E23"/>
    <mergeCell ref="A24:E24"/>
    <mergeCell ref="A11:E11"/>
    <mergeCell ref="A1:F1"/>
    <mergeCell ref="A5:F5"/>
    <mergeCell ref="Q6:R6"/>
    <mergeCell ref="Q7:R7"/>
    <mergeCell ref="Q8:R8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view="pageBreakPreview" topLeftCell="A76" zoomScaleSheetLayoutView="100" workbookViewId="0">
      <selection activeCell="A83" sqref="A83:XFD8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6" t="s">
        <v>201</v>
      </c>
      <c r="B1" s="166"/>
      <c r="C1" s="166"/>
      <c r="D1" s="166"/>
      <c r="E1" s="166"/>
      <c r="I1" s="3"/>
    </row>
    <row r="2" spans="1:9" ht="29.25" customHeight="1" x14ac:dyDescent="0.2">
      <c r="A2" s="165" t="s">
        <v>92</v>
      </c>
      <c r="B2" s="165"/>
      <c r="C2" s="165"/>
      <c r="D2" s="165"/>
      <c r="E2" s="165"/>
      <c r="I2" s="3"/>
    </row>
    <row r="3" spans="1:9" ht="14.25" x14ac:dyDescent="0.2">
      <c r="A3" s="20" t="s">
        <v>6</v>
      </c>
      <c r="B3" s="42"/>
      <c r="C3" s="42"/>
      <c r="D3" s="167" t="s">
        <v>202</v>
      </c>
      <c r="E3" s="167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4" customFormat="1" ht="15" x14ac:dyDescent="0.25">
      <c r="A7" s="75" t="s">
        <v>58</v>
      </c>
      <c r="B7" s="78" t="s">
        <v>23</v>
      </c>
      <c r="C7" s="78" t="s">
        <v>11</v>
      </c>
      <c r="D7" s="79">
        <f>E7</f>
        <v>2151.5500000000002</v>
      </c>
      <c r="E7" s="79">
        <v>2151.5500000000002</v>
      </c>
    </row>
    <row r="8" spans="1:9" s="85" customFormat="1" ht="14.25" x14ac:dyDescent="0.2">
      <c r="A8" s="83" t="s">
        <v>39</v>
      </c>
      <c r="B8" s="84"/>
      <c r="C8" s="84"/>
      <c r="D8" s="84"/>
      <c r="E8" s="84"/>
    </row>
    <row r="9" spans="1:9" s="74" customFormat="1" ht="30" x14ac:dyDescent="0.25">
      <c r="A9" s="75" t="s">
        <v>148</v>
      </c>
      <c r="B9" s="80">
        <v>0.36699999999999999</v>
      </c>
      <c r="C9" s="78" t="s">
        <v>19</v>
      </c>
      <c r="D9" s="86">
        <f>E9/B9</f>
        <v>4704.6594005449588</v>
      </c>
      <c r="E9" s="79">
        <v>1726.61</v>
      </c>
    </row>
    <row r="10" spans="1:9" s="74" customFormat="1" ht="15" x14ac:dyDescent="0.25">
      <c r="A10" s="75" t="s">
        <v>147</v>
      </c>
      <c r="B10" s="78" t="s">
        <v>203</v>
      </c>
      <c r="C10" s="78" t="s">
        <v>206</v>
      </c>
      <c r="D10" s="79">
        <f>E10</f>
        <v>700</v>
      </c>
      <c r="E10" s="79">
        <v>700</v>
      </c>
    </row>
    <row r="11" spans="1:9" s="85" customFormat="1" ht="28.5" x14ac:dyDescent="0.2">
      <c r="A11" s="83" t="s">
        <v>56</v>
      </c>
      <c r="B11" s="84"/>
      <c r="C11" s="84"/>
      <c r="D11" s="84"/>
      <c r="E11" s="84"/>
    </row>
    <row r="12" spans="1:9" s="74" customFormat="1" ht="30" x14ac:dyDescent="0.25">
      <c r="A12" s="75" t="s">
        <v>149</v>
      </c>
      <c r="B12" s="78" t="s">
        <v>23</v>
      </c>
      <c r="C12" s="78" t="s">
        <v>11</v>
      </c>
      <c r="D12" s="79">
        <f>E12</f>
        <v>33100.800000000003</v>
      </c>
      <c r="E12" s="79">
        <v>33100.800000000003</v>
      </c>
    </row>
    <row r="13" spans="1:9" s="85" customFormat="1" ht="15" x14ac:dyDescent="0.2">
      <c r="A13" s="83" t="s">
        <v>150</v>
      </c>
      <c r="B13" s="84"/>
      <c r="C13" s="84"/>
      <c r="D13" s="79"/>
      <c r="E13" s="84"/>
    </row>
    <row r="14" spans="1:9" s="74" customFormat="1" ht="15" x14ac:dyDescent="0.25">
      <c r="A14" s="75" t="s">
        <v>151</v>
      </c>
      <c r="B14" s="78" t="s">
        <v>203</v>
      </c>
      <c r="C14" s="78" t="s">
        <v>11</v>
      </c>
      <c r="D14" s="79">
        <f t="shared" ref="D14:D18" si="0">E14</f>
        <v>2853</v>
      </c>
      <c r="E14" s="79">
        <v>2853</v>
      </c>
    </row>
    <row r="15" spans="1:9" s="85" customFormat="1" ht="15" x14ac:dyDescent="0.2">
      <c r="A15" s="83" t="s">
        <v>152</v>
      </c>
      <c r="B15" s="84"/>
      <c r="C15" s="84"/>
      <c r="D15" s="79"/>
      <c r="E15" s="84"/>
    </row>
    <row r="16" spans="1:9" s="74" customFormat="1" ht="15" x14ac:dyDescent="0.25">
      <c r="A16" s="75" t="s">
        <v>153</v>
      </c>
      <c r="B16" s="78" t="s">
        <v>204</v>
      </c>
      <c r="C16" s="78" t="s">
        <v>154</v>
      </c>
      <c r="D16" s="79">
        <f t="shared" si="0"/>
        <v>9115.6200000000008</v>
      </c>
      <c r="E16" s="79">
        <v>9115.6200000000008</v>
      </c>
    </row>
    <row r="17" spans="1:5" s="85" customFormat="1" ht="28.5" x14ac:dyDescent="0.2">
      <c r="A17" s="83" t="s">
        <v>40</v>
      </c>
      <c r="B17" s="84"/>
      <c r="C17" s="84"/>
      <c r="D17" s="79"/>
      <c r="E17" s="84"/>
    </row>
    <row r="18" spans="1:5" s="74" customFormat="1" ht="30" x14ac:dyDescent="0.25">
      <c r="A18" s="75" t="s">
        <v>61</v>
      </c>
      <c r="B18" s="78" t="s">
        <v>205</v>
      </c>
      <c r="C18" s="78" t="s">
        <v>11</v>
      </c>
      <c r="D18" s="79">
        <f t="shared" si="0"/>
        <v>3693.29</v>
      </c>
      <c r="E18" s="79">
        <f>302.66+3390.63</f>
        <v>3693.29</v>
      </c>
    </row>
    <row r="19" spans="1:5" s="85" customFormat="1" ht="14.25" x14ac:dyDescent="0.2">
      <c r="A19" s="83" t="s">
        <v>41</v>
      </c>
      <c r="B19" s="84"/>
      <c r="C19" s="84"/>
      <c r="D19" s="84"/>
      <c r="E19" s="84"/>
    </row>
    <row r="20" spans="1:5" s="74" customFormat="1" ht="15" x14ac:dyDescent="0.25">
      <c r="A20" s="75" t="s">
        <v>94</v>
      </c>
      <c r="B20" s="81">
        <v>1</v>
      </c>
      <c r="C20" s="78" t="s">
        <v>95</v>
      </c>
      <c r="D20" s="86">
        <f>E20/B20</f>
        <v>83.75</v>
      </c>
      <c r="E20" s="79">
        <v>83.75</v>
      </c>
    </row>
    <row r="21" spans="1:5" s="74" customFormat="1" ht="15" x14ac:dyDescent="0.25">
      <c r="A21" s="75" t="s">
        <v>62</v>
      </c>
      <c r="B21" s="81">
        <v>1</v>
      </c>
      <c r="C21" s="78" t="s">
        <v>14</v>
      </c>
      <c r="D21" s="86">
        <f t="shared" ref="D21:D75" si="1">E21/B21</f>
        <v>839.52</v>
      </c>
      <c r="E21" s="79">
        <v>839.52</v>
      </c>
    </row>
    <row r="22" spans="1:5" s="74" customFormat="1" ht="15" x14ac:dyDescent="0.25">
      <c r="A22" s="75" t="s">
        <v>63</v>
      </c>
      <c r="B22" s="79">
        <v>7.0000000000000007E-2</v>
      </c>
      <c r="C22" s="78" t="s">
        <v>15</v>
      </c>
      <c r="D22" s="86">
        <f t="shared" si="1"/>
        <v>6095.4285714285706</v>
      </c>
      <c r="E22" s="79">
        <v>426.68</v>
      </c>
    </row>
    <row r="23" spans="1:5" s="74" customFormat="1" ht="30" x14ac:dyDescent="0.25">
      <c r="A23" s="75" t="s">
        <v>155</v>
      </c>
      <c r="B23" s="81">
        <v>1</v>
      </c>
      <c r="C23" s="78" t="s">
        <v>14</v>
      </c>
      <c r="D23" s="86">
        <f t="shared" si="1"/>
        <v>254.67</v>
      </c>
      <c r="E23" s="79">
        <v>254.67</v>
      </c>
    </row>
    <row r="24" spans="1:5" s="74" customFormat="1" ht="30" x14ac:dyDescent="0.25">
      <c r="A24" s="75" t="s">
        <v>156</v>
      </c>
      <c r="B24" s="79">
        <v>0.27</v>
      </c>
      <c r="C24" s="78" t="s">
        <v>16</v>
      </c>
      <c r="D24" s="86">
        <f t="shared" si="1"/>
        <v>1678.9999999999998</v>
      </c>
      <c r="E24" s="79">
        <v>453.33</v>
      </c>
    </row>
    <row r="25" spans="1:5" s="74" customFormat="1" ht="15" x14ac:dyDescent="0.25">
      <c r="A25" s="75" t="s">
        <v>65</v>
      </c>
      <c r="B25" s="79">
        <v>0.03</v>
      </c>
      <c r="C25" s="78" t="s">
        <v>17</v>
      </c>
      <c r="D25" s="86">
        <f t="shared" si="1"/>
        <v>24921.333333333332</v>
      </c>
      <c r="E25" s="79">
        <v>747.64</v>
      </c>
    </row>
    <row r="26" spans="1:5" s="74" customFormat="1" ht="30" x14ac:dyDescent="0.25">
      <c r="A26" s="75" t="s">
        <v>66</v>
      </c>
      <c r="B26" s="80">
        <v>2.597</v>
      </c>
      <c r="C26" s="78" t="s">
        <v>16</v>
      </c>
      <c r="D26" s="86">
        <f t="shared" si="1"/>
        <v>1678.9025798998844</v>
      </c>
      <c r="E26" s="79">
        <v>4360.1099999999997</v>
      </c>
    </row>
    <row r="27" spans="1:5" s="74" customFormat="1" ht="15" x14ac:dyDescent="0.25">
      <c r="A27" s="75" t="s">
        <v>157</v>
      </c>
      <c r="B27" s="79">
        <v>0.01</v>
      </c>
      <c r="C27" s="78" t="s">
        <v>17</v>
      </c>
      <c r="D27" s="86">
        <f t="shared" si="1"/>
        <v>25297</v>
      </c>
      <c r="E27" s="79">
        <v>252.97</v>
      </c>
    </row>
    <row r="28" spans="1:5" s="74" customFormat="1" ht="30" x14ac:dyDescent="0.25">
      <c r="A28" s="75" t="s">
        <v>68</v>
      </c>
      <c r="B28" s="81">
        <v>1</v>
      </c>
      <c r="C28" s="78" t="s">
        <v>14</v>
      </c>
      <c r="D28" s="86">
        <f t="shared" si="1"/>
        <v>503.4</v>
      </c>
      <c r="E28" s="79">
        <v>503.4</v>
      </c>
    </row>
    <row r="29" spans="1:5" s="74" customFormat="1" ht="15" x14ac:dyDescent="0.25">
      <c r="A29" s="75" t="s">
        <v>69</v>
      </c>
      <c r="B29" s="79">
        <v>0.18</v>
      </c>
      <c r="C29" s="78" t="s">
        <v>15</v>
      </c>
      <c r="D29" s="86">
        <f t="shared" si="1"/>
        <v>14407.166666666668</v>
      </c>
      <c r="E29" s="79">
        <v>2593.29</v>
      </c>
    </row>
    <row r="30" spans="1:5" s="74" customFormat="1" ht="15" x14ac:dyDescent="0.25">
      <c r="A30" s="75" t="s">
        <v>158</v>
      </c>
      <c r="B30" s="81">
        <v>1</v>
      </c>
      <c r="C30" s="78" t="s">
        <v>159</v>
      </c>
      <c r="D30" s="86">
        <f t="shared" si="1"/>
        <v>876.06</v>
      </c>
      <c r="E30" s="79">
        <v>876.06</v>
      </c>
    </row>
    <row r="31" spans="1:5" s="74" customFormat="1" ht="30" x14ac:dyDescent="0.25">
      <c r="A31" s="75" t="s">
        <v>70</v>
      </c>
      <c r="B31" s="81">
        <v>3</v>
      </c>
      <c r="C31" s="78" t="s">
        <v>20</v>
      </c>
      <c r="D31" s="86">
        <f t="shared" si="1"/>
        <v>218.60666666666668</v>
      </c>
      <c r="E31" s="79">
        <v>655.82</v>
      </c>
    </row>
    <row r="32" spans="1:5" s="74" customFormat="1" ht="15" x14ac:dyDescent="0.25">
      <c r="A32" s="75" t="s">
        <v>96</v>
      </c>
      <c r="B32" s="81">
        <v>1</v>
      </c>
      <c r="C32" s="78" t="s">
        <v>95</v>
      </c>
      <c r="D32" s="86">
        <f t="shared" si="1"/>
        <v>67.25</v>
      </c>
      <c r="E32" s="79">
        <v>67.25</v>
      </c>
    </row>
    <row r="33" spans="1:5" s="74" customFormat="1" ht="15" x14ac:dyDescent="0.25">
      <c r="A33" s="75" t="s">
        <v>71</v>
      </c>
      <c r="B33" s="81">
        <v>1</v>
      </c>
      <c r="C33" s="78" t="s">
        <v>13</v>
      </c>
      <c r="D33" s="86">
        <f t="shared" si="1"/>
        <v>3731.3</v>
      </c>
      <c r="E33" s="79">
        <v>3731.3</v>
      </c>
    </row>
    <row r="34" spans="1:5" s="74" customFormat="1" ht="15" x14ac:dyDescent="0.25">
      <c r="A34" s="75" t="s">
        <v>97</v>
      </c>
      <c r="B34" s="81">
        <v>6640</v>
      </c>
      <c r="C34" s="78" t="s">
        <v>98</v>
      </c>
      <c r="D34" s="86">
        <f t="shared" si="1"/>
        <v>1.1732018072289156</v>
      </c>
      <c r="E34" s="79">
        <v>7790.06</v>
      </c>
    </row>
    <row r="35" spans="1:5" s="74" customFormat="1" ht="15" x14ac:dyDescent="0.25">
      <c r="A35" s="75" t="s">
        <v>160</v>
      </c>
      <c r="B35" s="81">
        <v>1</v>
      </c>
      <c r="C35" s="78" t="s">
        <v>13</v>
      </c>
      <c r="D35" s="86">
        <f t="shared" si="1"/>
        <v>1254.21</v>
      </c>
      <c r="E35" s="79">
        <v>1254.21</v>
      </c>
    </row>
    <row r="36" spans="1:5" s="74" customFormat="1" ht="15" x14ac:dyDescent="0.25">
      <c r="A36" s="75" t="s">
        <v>161</v>
      </c>
      <c r="B36" s="81">
        <v>1</v>
      </c>
      <c r="C36" s="78" t="s">
        <v>162</v>
      </c>
      <c r="D36" s="86">
        <f t="shared" si="1"/>
        <v>632.48</v>
      </c>
      <c r="E36" s="79">
        <v>632.48</v>
      </c>
    </row>
    <row r="37" spans="1:5" s="74" customFormat="1" ht="15" x14ac:dyDescent="0.25">
      <c r="A37" s="75" t="s">
        <v>163</v>
      </c>
      <c r="B37" s="81">
        <v>2</v>
      </c>
      <c r="C37" s="78" t="s">
        <v>164</v>
      </c>
      <c r="D37" s="86">
        <f t="shared" si="1"/>
        <v>251.465</v>
      </c>
      <c r="E37" s="79">
        <v>502.93</v>
      </c>
    </row>
    <row r="38" spans="1:5" s="74" customFormat="1" ht="15" x14ac:dyDescent="0.25">
      <c r="A38" s="75" t="s">
        <v>73</v>
      </c>
      <c r="B38" s="81">
        <v>28</v>
      </c>
      <c r="C38" s="78" t="s">
        <v>21</v>
      </c>
      <c r="D38" s="86">
        <f t="shared" si="1"/>
        <v>254.43214285714288</v>
      </c>
      <c r="E38" s="79">
        <v>7124.1</v>
      </c>
    </row>
    <row r="39" spans="1:5" s="74" customFormat="1" ht="15" x14ac:dyDescent="0.25">
      <c r="A39" s="75" t="s">
        <v>165</v>
      </c>
      <c r="B39" s="81">
        <v>1</v>
      </c>
      <c r="C39" s="78" t="s">
        <v>13</v>
      </c>
      <c r="D39" s="86">
        <f t="shared" si="1"/>
        <v>192.22</v>
      </c>
      <c r="E39" s="79">
        <v>192.22</v>
      </c>
    </row>
    <row r="40" spans="1:5" s="85" customFormat="1" ht="15" x14ac:dyDescent="0.2">
      <c r="A40" s="83" t="s">
        <v>42</v>
      </c>
      <c r="B40" s="84"/>
      <c r="C40" s="84"/>
      <c r="D40" s="86"/>
      <c r="E40" s="84"/>
    </row>
    <row r="41" spans="1:5" s="74" customFormat="1" ht="30" x14ac:dyDescent="0.25">
      <c r="A41" s="75" t="s">
        <v>166</v>
      </c>
      <c r="B41" s="80">
        <v>4.4999999999999998E-2</v>
      </c>
      <c r="C41" s="78" t="s">
        <v>98</v>
      </c>
      <c r="D41" s="86">
        <f t="shared" si="1"/>
        <v>32334.666666666668</v>
      </c>
      <c r="E41" s="79">
        <v>1455.06</v>
      </c>
    </row>
    <row r="42" spans="1:5" s="74" customFormat="1" ht="30" x14ac:dyDescent="0.25">
      <c r="A42" s="75" t="s">
        <v>167</v>
      </c>
      <c r="B42" s="81">
        <v>2</v>
      </c>
      <c r="C42" s="78" t="s">
        <v>168</v>
      </c>
      <c r="D42" s="86">
        <f t="shared" si="1"/>
        <v>375.20499999999998</v>
      </c>
      <c r="E42" s="79">
        <v>750.41</v>
      </c>
    </row>
    <row r="43" spans="1:5" s="74" customFormat="1" ht="15" x14ac:dyDescent="0.25">
      <c r="A43" s="75" t="s">
        <v>169</v>
      </c>
      <c r="B43" s="79">
        <v>0.01</v>
      </c>
      <c r="C43" s="78" t="s">
        <v>17</v>
      </c>
      <c r="D43" s="86">
        <f t="shared" si="1"/>
        <v>27049</v>
      </c>
      <c r="E43" s="79">
        <v>270.49</v>
      </c>
    </row>
    <row r="44" spans="1:5" s="74" customFormat="1" ht="30" x14ac:dyDescent="0.25">
      <c r="A44" s="75" t="s">
        <v>170</v>
      </c>
      <c r="B44" s="80">
        <v>1.016</v>
      </c>
      <c r="C44" s="78" t="s">
        <v>16</v>
      </c>
      <c r="D44" s="86">
        <f t="shared" si="1"/>
        <v>1651.3582677165355</v>
      </c>
      <c r="E44" s="79">
        <v>1677.78</v>
      </c>
    </row>
    <row r="45" spans="1:5" s="74" customFormat="1" ht="15" x14ac:dyDescent="0.25">
      <c r="A45" s="75" t="s">
        <v>171</v>
      </c>
      <c r="B45" s="82">
        <v>112.5</v>
      </c>
      <c r="C45" s="78" t="s">
        <v>75</v>
      </c>
      <c r="D45" s="86">
        <f t="shared" si="1"/>
        <v>47.253244444444441</v>
      </c>
      <c r="E45" s="79">
        <v>5315.99</v>
      </c>
    </row>
    <row r="46" spans="1:5" s="74" customFormat="1" ht="30" x14ac:dyDescent="0.25">
      <c r="A46" s="75" t="s">
        <v>103</v>
      </c>
      <c r="B46" s="81">
        <v>60</v>
      </c>
      <c r="C46" s="78" t="s">
        <v>102</v>
      </c>
      <c r="D46" s="86">
        <f t="shared" si="1"/>
        <v>64.776499999999999</v>
      </c>
      <c r="E46" s="79">
        <v>3886.59</v>
      </c>
    </row>
    <row r="47" spans="1:5" s="74" customFormat="1" ht="15" x14ac:dyDescent="0.25">
      <c r="A47" s="75" t="s">
        <v>172</v>
      </c>
      <c r="B47" s="81">
        <v>8</v>
      </c>
      <c r="C47" s="78" t="s">
        <v>154</v>
      </c>
      <c r="D47" s="86">
        <f t="shared" si="1"/>
        <v>209.86875000000001</v>
      </c>
      <c r="E47" s="79">
        <v>1678.95</v>
      </c>
    </row>
    <row r="48" spans="1:5" s="74" customFormat="1" ht="15" x14ac:dyDescent="0.25">
      <c r="A48" s="75" t="s">
        <v>173</v>
      </c>
      <c r="B48" s="81">
        <v>14</v>
      </c>
      <c r="C48" s="78" t="s">
        <v>75</v>
      </c>
      <c r="D48" s="86">
        <f t="shared" si="1"/>
        <v>50.606428571428573</v>
      </c>
      <c r="E48" s="79">
        <v>708.49</v>
      </c>
    </row>
    <row r="49" spans="1:5" s="74" customFormat="1" ht="30" x14ac:dyDescent="0.25">
      <c r="A49" s="75" t="s">
        <v>174</v>
      </c>
      <c r="B49" s="78" t="s">
        <v>22</v>
      </c>
      <c r="C49" s="78" t="s">
        <v>12</v>
      </c>
      <c r="D49" s="86">
        <f>E49</f>
        <v>2586.12</v>
      </c>
      <c r="E49" s="79">
        <v>2586.12</v>
      </c>
    </row>
    <row r="50" spans="1:5" s="74" customFormat="1" ht="30" x14ac:dyDescent="0.25">
      <c r="A50" s="75" t="s">
        <v>175</v>
      </c>
      <c r="B50" s="82">
        <v>0.2</v>
      </c>
      <c r="C50" s="78" t="s">
        <v>16</v>
      </c>
      <c r="D50" s="86">
        <f t="shared" si="1"/>
        <v>1894.9</v>
      </c>
      <c r="E50" s="79">
        <v>378.98</v>
      </c>
    </row>
    <row r="51" spans="1:5" s="74" customFormat="1" ht="15" x14ac:dyDescent="0.25">
      <c r="A51" s="75" t="s">
        <v>176</v>
      </c>
      <c r="B51" s="80">
        <v>4.4999999999999998E-2</v>
      </c>
      <c r="C51" s="78" t="s">
        <v>15</v>
      </c>
      <c r="D51" s="86">
        <f t="shared" si="1"/>
        <v>11385.555555555557</v>
      </c>
      <c r="E51" s="79">
        <v>512.35</v>
      </c>
    </row>
    <row r="52" spans="1:5" s="74" customFormat="1" ht="15" x14ac:dyDescent="0.25">
      <c r="A52" s="75" t="s">
        <v>114</v>
      </c>
      <c r="B52" s="79">
        <v>0.01</v>
      </c>
      <c r="C52" s="78" t="s">
        <v>18</v>
      </c>
      <c r="D52" s="86">
        <f t="shared" si="1"/>
        <v>17874</v>
      </c>
      <c r="E52" s="79">
        <v>178.74</v>
      </c>
    </row>
    <row r="53" spans="1:5" s="74" customFormat="1" ht="30" x14ac:dyDescent="0.25">
      <c r="A53" s="75" t="s">
        <v>177</v>
      </c>
      <c r="B53" s="80">
        <v>2E-3</v>
      </c>
      <c r="C53" s="78" t="s">
        <v>19</v>
      </c>
      <c r="D53" s="86">
        <f t="shared" si="1"/>
        <v>177740</v>
      </c>
      <c r="E53" s="79">
        <v>355.48</v>
      </c>
    </row>
    <row r="54" spans="1:5" s="85" customFormat="1" ht="15" x14ac:dyDescent="0.2">
      <c r="A54" s="83" t="s">
        <v>90</v>
      </c>
      <c r="B54" s="84"/>
      <c r="C54" s="84"/>
      <c r="D54" s="86"/>
      <c r="E54" s="84"/>
    </row>
    <row r="55" spans="1:5" s="74" customFormat="1" ht="15" x14ac:dyDescent="0.25">
      <c r="A55" s="75" t="s">
        <v>105</v>
      </c>
      <c r="B55" s="78" t="s">
        <v>22</v>
      </c>
      <c r="C55" s="78" t="s">
        <v>11</v>
      </c>
      <c r="D55" s="86">
        <f>E55</f>
        <v>21600</v>
      </c>
      <c r="E55" s="79">
        <v>21600</v>
      </c>
    </row>
    <row r="56" spans="1:5" s="85" customFormat="1" ht="15" x14ac:dyDescent="0.2">
      <c r="A56" s="83" t="s">
        <v>43</v>
      </c>
      <c r="B56" s="84"/>
      <c r="C56" s="84"/>
      <c r="D56" s="86"/>
      <c r="E56" s="84"/>
    </row>
    <row r="57" spans="1:5" s="74" customFormat="1" ht="30" x14ac:dyDescent="0.25">
      <c r="A57" s="75" t="s">
        <v>178</v>
      </c>
      <c r="B57" s="80">
        <v>0.122</v>
      </c>
      <c r="C57" s="78" t="s">
        <v>179</v>
      </c>
      <c r="D57" s="86">
        <f t="shared" si="1"/>
        <v>21044.918032786885</v>
      </c>
      <c r="E57" s="79">
        <v>2567.48</v>
      </c>
    </row>
    <row r="58" spans="1:5" s="74" customFormat="1" ht="15" x14ac:dyDescent="0.25">
      <c r="A58" s="75" t="s">
        <v>180</v>
      </c>
      <c r="B58" s="79">
        <v>0.01</v>
      </c>
      <c r="C58" s="78" t="s">
        <v>181</v>
      </c>
      <c r="D58" s="86">
        <f t="shared" si="1"/>
        <v>25297</v>
      </c>
      <c r="E58" s="79">
        <v>252.97</v>
      </c>
    </row>
    <row r="59" spans="1:5" s="74" customFormat="1" ht="15" x14ac:dyDescent="0.25">
      <c r="A59" s="75" t="s">
        <v>182</v>
      </c>
      <c r="B59" s="81">
        <v>1</v>
      </c>
      <c r="C59" s="78" t="s">
        <v>13</v>
      </c>
      <c r="D59" s="86">
        <f t="shared" si="1"/>
        <v>756.18</v>
      </c>
      <c r="E59" s="79">
        <v>756.18</v>
      </c>
    </row>
    <row r="60" spans="1:5" s="85" customFormat="1" ht="28.5" x14ac:dyDescent="0.2">
      <c r="A60" s="83" t="s">
        <v>44</v>
      </c>
      <c r="B60" s="84"/>
      <c r="C60" s="84"/>
      <c r="D60" s="86"/>
      <c r="E60" s="84"/>
    </row>
    <row r="61" spans="1:5" s="74" customFormat="1" ht="30" x14ac:dyDescent="0.25">
      <c r="A61" s="75" t="s">
        <v>183</v>
      </c>
      <c r="B61" s="79">
        <v>0.01</v>
      </c>
      <c r="C61" s="78" t="s">
        <v>184</v>
      </c>
      <c r="D61" s="86">
        <f t="shared" si="1"/>
        <v>129839.00000000001</v>
      </c>
      <c r="E61" s="79">
        <v>1298.3900000000001</v>
      </c>
    </row>
    <row r="62" spans="1:5" s="74" customFormat="1" ht="45" x14ac:dyDescent="0.25">
      <c r="A62" s="75" t="s">
        <v>185</v>
      </c>
      <c r="B62" s="80">
        <v>1.2E-2</v>
      </c>
      <c r="C62" s="78" t="s">
        <v>19</v>
      </c>
      <c r="D62" s="86">
        <f t="shared" si="1"/>
        <v>8905</v>
      </c>
      <c r="E62" s="79">
        <v>106.86</v>
      </c>
    </row>
    <row r="63" spans="1:5" s="74" customFormat="1" ht="30" x14ac:dyDescent="0.25">
      <c r="A63" s="75" t="s">
        <v>186</v>
      </c>
      <c r="B63" s="80">
        <v>3.9E-2</v>
      </c>
      <c r="C63" s="78" t="s">
        <v>19</v>
      </c>
      <c r="D63" s="86">
        <f t="shared" si="1"/>
        <v>5191.7948717948711</v>
      </c>
      <c r="E63" s="79">
        <v>202.48</v>
      </c>
    </row>
    <row r="64" spans="1:5" s="74" customFormat="1" ht="30" x14ac:dyDescent="0.25">
      <c r="A64" s="75" t="s">
        <v>187</v>
      </c>
      <c r="B64" s="80">
        <v>3.9E-2</v>
      </c>
      <c r="C64" s="78" t="s">
        <v>19</v>
      </c>
      <c r="D64" s="86">
        <f t="shared" si="1"/>
        <v>41042.564102564102</v>
      </c>
      <c r="E64" s="79">
        <v>1600.66</v>
      </c>
    </row>
    <row r="65" spans="1:5" s="74" customFormat="1" ht="30" x14ac:dyDescent="0.25">
      <c r="A65" s="75" t="s">
        <v>76</v>
      </c>
      <c r="B65" s="79">
        <v>0.12</v>
      </c>
      <c r="C65" s="78" t="s">
        <v>18</v>
      </c>
      <c r="D65" s="86">
        <f t="shared" si="1"/>
        <v>5251.916666666667</v>
      </c>
      <c r="E65" s="79">
        <v>630.23</v>
      </c>
    </row>
    <row r="66" spans="1:5" s="74" customFormat="1" ht="15" x14ac:dyDescent="0.25">
      <c r="A66" s="75" t="s">
        <v>188</v>
      </c>
      <c r="B66" s="79">
        <v>0.04</v>
      </c>
      <c r="C66" s="78" t="s">
        <v>179</v>
      </c>
      <c r="D66" s="86">
        <f t="shared" si="1"/>
        <v>4684.5</v>
      </c>
      <c r="E66" s="79">
        <v>187.38</v>
      </c>
    </row>
    <row r="67" spans="1:5" s="74" customFormat="1" ht="30" x14ac:dyDescent="0.25">
      <c r="A67" s="75" t="s">
        <v>189</v>
      </c>
      <c r="B67" s="80">
        <v>3.9E-2</v>
      </c>
      <c r="C67" s="78" t="s">
        <v>19</v>
      </c>
      <c r="D67" s="86">
        <f t="shared" si="1"/>
        <v>2847.1794871794873</v>
      </c>
      <c r="E67" s="79">
        <v>111.04</v>
      </c>
    </row>
    <row r="68" spans="1:5" s="74" customFormat="1" ht="15" x14ac:dyDescent="0.25">
      <c r="A68" s="75" t="s">
        <v>190</v>
      </c>
      <c r="B68" s="80">
        <v>0.86899999999999999</v>
      </c>
      <c r="C68" s="78" t="s">
        <v>12</v>
      </c>
      <c r="D68" s="86">
        <f t="shared" si="1"/>
        <v>2461.7951668584583</v>
      </c>
      <c r="E68" s="79">
        <v>2139.3000000000002</v>
      </c>
    </row>
    <row r="69" spans="1:5" s="74" customFormat="1" ht="15" x14ac:dyDescent="0.25">
      <c r="A69" s="75" t="s">
        <v>191</v>
      </c>
      <c r="B69" s="80">
        <v>4.7E-2</v>
      </c>
      <c r="C69" s="78" t="s">
        <v>15</v>
      </c>
      <c r="D69" s="86">
        <f t="shared" si="1"/>
        <v>4685.3191489361707</v>
      </c>
      <c r="E69" s="79">
        <v>220.21</v>
      </c>
    </row>
    <row r="70" spans="1:5" s="74" customFormat="1" ht="15" x14ac:dyDescent="0.25">
      <c r="A70" s="75" t="s">
        <v>192</v>
      </c>
      <c r="B70" s="81">
        <v>3</v>
      </c>
      <c r="C70" s="78" t="s">
        <v>13</v>
      </c>
      <c r="D70" s="86">
        <f t="shared" si="1"/>
        <v>351.19666666666666</v>
      </c>
      <c r="E70" s="79">
        <v>1053.5899999999999</v>
      </c>
    </row>
    <row r="71" spans="1:5" s="74" customFormat="1" ht="30" x14ac:dyDescent="0.25">
      <c r="A71" s="75" t="s">
        <v>193</v>
      </c>
      <c r="B71" s="80">
        <v>1E-3</v>
      </c>
      <c r="C71" s="78" t="s">
        <v>19</v>
      </c>
      <c r="D71" s="86">
        <f t="shared" si="1"/>
        <v>84349.999999999985</v>
      </c>
      <c r="E71" s="79">
        <v>84.35</v>
      </c>
    </row>
    <row r="72" spans="1:5" s="74" customFormat="1" ht="30" x14ac:dyDescent="0.25">
      <c r="A72" s="75" t="s">
        <v>77</v>
      </c>
      <c r="B72" s="79">
        <v>0.02</v>
      </c>
      <c r="C72" s="78" t="s">
        <v>18</v>
      </c>
      <c r="D72" s="86">
        <f t="shared" si="1"/>
        <v>54207.000000000007</v>
      </c>
      <c r="E72" s="79">
        <v>1084.1400000000001</v>
      </c>
    </row>
    <row r="73" spans="1:5" s="74" customFormat="1" ht="30" x14ac:dyDescent="0.25">
      <c r="A73" s="75" t="s">
        <v>115</v>
      </c>
      <c r="B73" s="80">
        <v>1.0999999999999999E-2</v>
      </c>
      <c r="C73" s="78" t="s">
        <v>15</v>
      </c>
      <c r="D73" s="86">
        <f t="shared" si="1"/>
        <v>48851.818181818184</v>
      </c>
      <c r="E73" s="79">
        <v>537.37</v>
      </c>
    </row>
    <row r="74" spans="1:5" s="74" customFormat="1" ht="30" x14ac:dyDescent="0.25">
      <c r="A74" s="75" t="s">
        <v>194</v>
      </c>
      <c r="B74" s="81">
        <v>1</v>
      </c>
      <c r="C74" s="78" t="s">
        <v>195</v>
      </c>
      <c r="D74" s="86">
        <f t="shared" si="1"/>
        <v>3205.59</v>
      </c>
      <c r="E74" s="79">
        <v>3205.59</v>
      </c>
    </row>
    <row r="75" spans="1:5" s="74" customFormat="1" ht="15" x14ac:dyDescent="0.25">
      <c r="A75" s="75" t="s">
        <v>196</v>
      </c>
      <c r="B75" s="80">
        <v>7.0000000000000001E-3</v>
      </c>
      <c r="C75" s="78" t="s">
        <v>197</v>
      </c>
      <c r="D75" s="86">
        <f t="shared" si="1"/>
        <v>12277.142857142857</v>
      </c>
      <c r="E75" s="79">
        <v>85.94</v>
      </c>
    </row>
    <row r="76" spans="1:5" s="85" customFormat="1" ht="14.25" x14ac:dyDescent="0.2">
      <c r="A76" s="83" t="s">
        <v>45</v>
      </c>
      <c r="B76" s="84"/>
      <c r="C76" s="84"/>
      <c r="D76" s="84"/>
      <c r="E76" s="84"/>
    </row>
    <row r="77" spans="1:5" s="74" customFormat="1" ht="15" x14ac:dyDescent="0.25">
      <c r="A77" s="75" t="s">
        <v>79</v>
      </c>
      <c r="B77" s="78" t="s">
        <v>203</v>
      </c>
      <c r="C77" s="78" t="s">
        <v>11</v>
      </c>
      <c r="D77" s="79">
        <f>E77</f>
        <v>3200</v>
      </c>
      <c r="E77" s="79">
        <v>3200</v>
      </c>
    </row>
    <row r="78" spans="1:5" s="85" customFormat="1" ht="15" x14ac:dyDescent="0.2">
      <c r="A78" s="83" t="s">
        <v>9</v>
      </c>
      <c r="B78" s="84"/>
      <c r="C78" s="84"/>
      <c r="D78" s="79"/>
      <c r="E78" s="84"/>
    </row>
    <row r="79" spans="1:5" s="74" customFormat="1" ht="15" x14ac:dyDescent="0.25">
      <c r="A79" s="75" t="s">
        <v>80</v>
      </c>
      <c r="B79" s="78" t="s">
        <v>207</v>
      </c>
      <c r="C79" s="78" t="s">
        <v>12</v>
      </c>
      <c r="D79" s="79">
        <f t="shared" ref="D79:D82" si="2">E79</f>
        <v>62330.28</v>
      </c>
      <c r="E79" s="79">
        <v>62330.28</v>
      </c>
    </row>
    <row r="80" spans="1:5" s="74" customFormat="1" ht="30" x14ac:dyDescent="0.25">
      <c r="A80" s="75" t="s">
        <v>198</v>
      </c>
      <c r="B80" s="78" t="s">
        <v>203</v>
      </c>
      <c r="C80" s="78" t="s">
        <v>11</v>
      </c>
      <c r="D80" s="79">
        <f t="shared" si="2"/>
        <v>1236.07</v>
      </c>
      <c r="E80" s="79">
        <v>1236.07</v>
      </c>
    </row>
    <row r="81" spans="1:7" s="85" customFormat="1" ht="15" x14ac:dyDescent="0.2">
      <c r="A81" s="83" t="s">
        <v>199</v>
      </c>
      <c r="B81" s="84"/>
      <c r="C81" s="84"/>
      <c r="D81" s="79"/>
      <c r="E81" s="84"/>
    </row>
    <row r="82" spans="1:7" s="74" customFormat="1" ht="15" x14ac:dyDescent="0.25">
      <c r="A82" s="75" t="s">
        <v>200</v>
      </c>
      <c r="B82" s="78" t="s">
        <v>203</v>
      </c>
      <c r="C82" s="78" t="s">
        <v>12</v>
      </c>
      <c r="D82" s="79">
        <f t="shared" si="2"/>
        <v>1199.6500000000001</v>
      </c>
      <c r="E82" s="79">
        <v>1199.6500000000001</v>
      </c>
    </row>
    <row r="83" spans="1:7" ht="14.25" x14ac:dyDescent="0.2">
      <c r="A83" s="76" t="s">
        <v>10</v>
      </c>
      <c r="B83" s="39"/>
      <c r="C83" s="39"/>
      <c r="D83" s="36"/>
      <c r="E83" s="36"/>
      <c r="G83" s="17"/>
    </row>
    <row r="84" spans="1:7" ht="15" x14ac:dyDescent="0.2">
      <c r="A84" s="77" t="s">
        <v>81</v>
      </c>
      <c r="B84" s="38" t="s">
        <v>23</v>
      </c>
      <c r="C84" s="38" t="s">
        <v>11</v>
      </c>
      <c r="D84" s="27">
        <f>E84</f>
        <v>21212.825000000004</v>
      </c>
      <c r="E84" s="27">
        <f>SUM(E7:E82)*10%</f>
        <v>21212.825000000004</v>
      </c>
      <c r="G84" s="17"/>
    </row>
    <row r="85" spans="1:7" ht="14.25" x14ac:dyDescent="0.2">
      <c r="A85" s="23" t="s">
        <v>26</v>
      </c>
      <c r="B85" s="24"/>
      <c r="C85" s="23"/>
      <c r="D85" s="24"/>
      <c r="E85" s="25">
        <f>SUM(E7:E84)</f>
        <v>233341.07500000004</v>
      </c>
    </row>
    <row r="87" spans="1:7" ht="15" customHeight="1" x14ac:dyDescent="0.2">
      <c r="A87" s="195" t="s">
        <v>210</v>
      </c>
      <c r="B87" s="195"/>
      <c r="C87" s="195"/>
      <c r="D87" s="195"/>
      <c r="E87" s="195"/>
    </row>
    <row r="88" spans="1:7" ht="15" customHeight="1" x14ac:dyDescent="0.2">
      <c r="A88" s="195"/>
      <c r="B88" s="195"/>
      <c r="C88" s="195"/>
      <c r="D88" s="195"/>
      <c r="E88" s="195"/>
    </row>
    <row r="89" spans="1:7" ht="15" customHeight="1" x14ac:dyDescent="0.2">
      <c r="A89" s="168" t="s">
        <v>33</v>
      </c>
      <c r="B89" s="168"/>
      <c r="C89" s="168"/>
      <c r="D89" s="168"/>
      <c r="E89" s="168"/>
    </row>
    <row r="90" spans="1:7" ht="15" customHeight="1" x14ac:dyDescent="0.2">
      <c r="A90" s="168" t="s">
        <v>34</v>
      </c>
      <c r="B90" s="168"/>
      <c r="C90" s="168"/>
      <c r="D90" s="168"/>
      <c r="E90" s="168"/>
    </row>
    <row r="91" spans="1:7" ht="15" customHeight="1" x14ac:dyDescent="0.2">
      <c r="A91" s="196" t="s">
        <v>208</v>
      </c>
      <c r="B91" s="196"/>
      <c r="C91" s="196"/>
      <c r="D91" s="196"/>
      <c r="E91" s="196"/>
    </row>
    <row r="92" spans="1:7" ht="15" customHeight="1" x14ac:dyDescent="0.2">
      <c r="A92" s="196"/>
      <c r="B92" s="196"/>
      <c r="C92" s="196"/>
      <c r="D92" s="196"/>
      <c r="E92" s="196"/>
    </row>
    <row r="93" spans="1:7" ht="15" customHeight="1" x14ac:dyDescent="0.2">
      <c r="A93" s="171"/>
      <c r="B93" s="171"/>
      <c r="C93" s="171"/>
      <c r="D93" s="171"/>
      <c r="E93" s="171"/>
    </row>
    <row r="94" spans="1:7" ht="15" x14ac:dyDescent="0.2">
      <c r="A94" s="44"/>
      <c r="B94" s="87"/>
      <c r="C94" s="87"/>
      <c r="D94" s="88"/>
      <c r="E94" s="87"/>
    </row>
    <row r="95" spans="1:7" ht="15" customHeight="1" x14ac:dyDescent="0.2">
      <c r="A95" s="5" t="s">
        <v>27</v>
      </c>
      <c r="B95" s="43"/>
      <c r="C95" s="43"/>
      <c r="D95" s="89"/>
      <c r="E95" s="43"/>
    </row>
    <row r="96" spans="1:7" ht="15" x14ac:dyDescent="0.2">
      <c r="A96" s="5"/>
      <c r="B96" s="43"/>
      <c r="C96" s="43" t="s">
        <v>22</v>
      </c>
      <c r="D96" s="89" t="s">
        <v>22</v>
      </c>
      <c r="E96" s="43"/>
    </row>
    <row r="97" spans="1:5" ht="15" customHeight="1" x14ac:dyDescent="0.2">
      <c r="A97" s="172" t="s">
        <v>209</v>
      </c>
      <c r="B97" s="172"/>
      <c r="C97" s="170" t="s">
        <v>31</v>
      </c>
      <c r="D97" s="170"/>
      <c r="E97" s="43"/>
    </row>
    <row r="98" spans="1:5" ht="15" customHeight="1" x14ac:dyDescent="0.2">
      <c r="A98" s="170" t="s">
        <v>53</v>
      </c>
      <c r="B98" s="170"/>
      <c r="C98" s="170" t="s">
        <v>28</v>
      </c>
      <c r="D98" s="170"/>
      <c r="E98" s="43"/>
    </row>
    <row r="99" spans="1:5" ht="15" customHeight="1" x14ac:dyDescent="0.2">
      <c r="A99" s="5"/>
      <c r="B99" s="43"/>
      <c r="C99" s="43"/>
      <c r="D99" s="89"/>
      <c r="E99" s="43"/>
    </row>
    <row r="100" spans="1:5" ht="15" customHeight="1" x14ac:dyDescent="0.2">
      <c r="A100" s="172" t="s">
        <v>30</v>
      </c>
      <c r="B100" s="172"/>
      <c r="C100" s="170" t="s">
        <v>31</v>
      </c>
      <c r="D100" s="170"/>
      <c r="E100" s="43"/>
    </row>
    <row r="101" spans="1:5" ht="15" x14ac:dyDescent="0.2">
      <c r="A101" s="12" t="s">
        <v>29</v>
      </c>
      <c r="B101" s="43"/>
      <c r="C101" s="170" t="s">
        <v>28</v>
      </c>
      <c r="D101" s="170"/>
      <c r="E101" s="43"/>
    </row>
  </sheetData>
  <mergeCells count="15">
    <mergeCell ref="A1:E1"/>
    <mergeCell ref="A2:E2"/>
    <mergeCell ref="D3:E3"/>
    <mergeCell ref="A89:E89"/>
    <mergeCell ref="C101:D101"/>
    <mergeCell ref="C100:D100"/>
    <mergeCell ref="A87:E88"/>
    <mergeCell ref="A91:E92"/>
    <mergeCell ref="A93:E93"/>
    <mergeCell ref="A98:B98"/>
    <mergeCell ref="C98:D98"/>
    <mergeCell ref="A100:B100"/>
    <mergeCell ref="A90:E90"/>
    <mergeCell ref="A97:B97"/>
    <mergeCell ref="C97:D9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86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6" sqref="F26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16384" width="9.140625" style="73"/>
  </cols>
  <sheetData>
    <row r="1" spans="1:19" s="45" customFormat="1" ht="35.25" customHeight="1" x14ac:dyDescent="0.3">
      <c r="A1" s="179" t="s">
        <v>284</v>
      </c>
      <c r="B1" s="179"/>
      <c r="C1" s="179"/>
      <c r="D1" s="179"/>
      <c r="E1" s="179"/>
      <c r="F1" s="179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283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0" t="s">
        <v>120</v>
      </c>
      <c r="B5" s="180"/>
      <c r="C5" s="180"/>
      <c r="D5" s="180"/>
      <c r="E5" s="180"/>
      <c r="F5" s="18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9" t="s">
        <v>121</v>
      </c>
      <c r="B6" s="99">
        <v>3</v>
      </c>
      <c r="C6" s="99" t="s">
        <v>122</v>
      </c>
      <c r="D6" s="123">
        <v>1379.2</v>
      </c>
      <c r="E6" s="99" t="s">
        <v>123</v>
      </c>
      <c r="F6" s="101">
        <v>846.3</v>
      </c>
      <c r="G6" s="50"/>
      <c r="H6" s="52"/>
      <c r="I6" s="53"/>
      <c r="J6" s="54"/>
      <c r="K6" s="102"/>
      <c r="L6" s="56"/>
      <c r="M6" s="56"/>
      <c r="N6" s="56"/>
      <c r="O6" s="56"/>
      <c r="P6" s="57"/>
      <c r="Q6" s="181"/>
      <c r="R6" s="182"/>
      <c r="S6" s="58"/>
    </row>
    <row r="7" spans="1:19" s="61" customFormat="1" ht="32.25" customHeight="1" x14ac:dyDescent="0.25">
      <c r="A7" s="99" t="s">
        <v>124</v>
      </c>
      <c r="B7" s="99">
        <v>2</v>
      </c>
      <c r="C7" s="99" t="s">
        <v>125</v>
      </c>
      <c r="D7" s="123">
        <v>0</v>
      </c>
      <c r="E7" s="99" t="s">
        <v>126</v>
      </c>
      <c r="F7" s="101">
        <v>564.20000000000005</v>
      </c>
      <c r="G7" s="50"/>
      <c r="H7" s="52"/>
      <c r="I7" s="53"/>
      <c r="J7" s="54"/>
      <c r="K7" s="102"/>
      <c r="L7" s="56"/>
      <c r="M7" s="56"/>
      <c r="N7" s="56"/>
      <c r="O7" s="56"/>
      <c r="P7" s="57"/>
      <c r="Q7" s="181"/>
      <c r="R7" s="183"/>
      <c r="S7" s="60"/>
    </row>
    <row r="8" spans="1:19" s="61" customFormat="1" ht="47.25" customHeight="1" x14ac:dyDescent="0.25">
      <c r="A8" s="99" t="s">
        <v>127</v>
      </c>
      <c r="B8" s="99">
        <v>24</v>
      </c>
      <c r="C8" s="99" t="s">
        <v>128</v>
      </c>
      <c r="D8" s="101">
        <v>135.30000000000001</v>
      </c>
      <c r="E8" s="99" t="s">
        <v>129</v>
      </c>
      <c r="F8" s="101">
        <v>317.89999999999998</v>
      </c>
      <c r="G8" s="50"/>
      <c r="H8" s="52"/>
      <c r="I8" s="53"/>
      <c r="J8" s="54"/>
      <c r="K8" s="102"/>
      <c r="L8" s="56"/>
      <c r="M8" s="56"/>
      <c r="N8" s="56"/>
      <c r="O8" s="56"/>
      <c r="P8" s="57"/>
      <c r="Q8" s="181"/>
      <c r="R8" s="182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102"/>
      <c r="L9" s="56"/>
      <c r="M9" s="56"/>
      <c r="N9" s="56"/>
      <c r="O9" s="56"/>
      <c r="P9" s="50"/>
      <c r="Q9" s="102"/>
      <c r="R9" s="103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04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76" t="s">
        <v>130</v>
      </c>
      <c r="B11" s="177"/>
      <c r="C11" s="177"/>
      <c r="D11" s="177"/>
      <c r="E11" s="178"/>
      <c r="F11" s="68" t="s">
        <v>131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6" customFormat="1" ht="30" customHeight="1" x14ac:dyDescent="0.25">
      <c r="A12" s="185" t="s">
        <v>132</v>
      </c>
      <c r="B12" s="186"/>
      <c r="C12" s="186"/>
      <c r="D12" s="186"/>
      <c r="E12" s="187"/>
      <c r="F12" s="94">
        <v>-36581.654999999999</v>
      </c>
      <c r="G12" s="95"/>
    </row>
    <row r="13" spans="1:19" s="96" customFormat="1" ht="30" customHeight="1" x14ac:dyDescent="0.25">
      <c r="A13" s="185" t="s">
        <v>133</v>
      </c>
      <c r="B13" s="186"/>
      <c r="C13" s="186"/>
      <c r="D13" s="186"/>
      <c r="E13" s="187"/>
      <c r="F13" s="94">
        <v>14968.419999999984</v>
      </c>
    </row>
    <row r="14" spans="1:19" s="96" customFormat="1" ht="30" customHeight="1" x14ac:dyDescent="0.25">
      <c r="A14" s="185" t="s">
        <v>134</v>
      </c>
      <c r="B14" s="186"/>
      <c r="C14" s="186"/>
      <c r="D14" s="186"/>
      <c r="E14" s="187"/>
      <c r="F14" s="97">
        <f>SUM(F15:F17)</f>
        <v>229607.22</v>
      </c>
    </row>
    <row r="15" spans="1:19" s="67" customFormat="1" ht="28.5" customHeight="1" x14ac:dyDescent="0.25">
      <c r="A15" s="188" t="s">
        <v>135</v>
      </c>
      <c r="B15" s="189"/>
      <c r="C15" s="189"/>
      <c r="D15" s="189"/>
      <c r="E15" s="190"/>
      <c r="F15" s="90">
        <f>190661.01+26856.21</f>
        <v>217517.22</v>
      </c>
    </row>
    <row r="16" spans="1:19" s="67" customFormat="1" ht="24.75" hidden="1" customHeight="1" x14ac:dyDescent="0.25">
      <c r="A16" s="188" t="s">
        <v>136</v>
      </c>
      <c r="B16" s="189"/>
      <c r="C16" s="189"/>
      <c r="D16" s="189"/>
      <c r="E16" s="190"/>
      <c r="F16" s="90"/>
    </row>
    <row r="17" spans="1:19" s="67" customFormat="1" ht="33.75" customHeight="1" x14ac:dyDescent="0.25">
      <c r="A17" s="188" t="s">
        <v>137</v>
      </c>
      <c r="B17" s="189"/>
      <c r="C17" s="189"/>
      <c r="D17" s="189"/>
      <c r="E17" s="190"/>
      <c r="F17" s="90">
        <v>12090</v>
      </c>
    </row>
    <row r="18" spans="1:19" s="96" customFormat="1" ht="30" customHeight="1" x14ac:dyDescent="0.25">
      <c r="A18" s="185" t="s">
        <v>138</v>
      </c>
      <c r="B18" s="186"/>
      <c r="C18" s="186"/>
      <c r="D18" s="186"/>
      <c r="E18" s="187"/>
      <c r="F18" s="97">
        <f>SUM(F19:F21)</f>
        <v>216697.14</v>
      </c>
    </row>
    <row r="19" spans="1:19" s="67" customFormat="1" ht="28.5" customHeight="1" x14ac:dyDescent="0.25">
      <c r="A19" s="188" t="s">
        <v>135</v>
      </c>
      <c r="B19" s="189"/>
      <c r="C19" s="189"/>
      <c r="D19" s="189"/>
      <c r="E19" s="190"/>
      <c r="F19" s="90">
        <v>198509.64</v>
      </c>
    </row>
    <row r="20" spans="1:19" s="67" customFormat="1" ht="30" customHeight="1" x14ac:dyDescent="0.25">
      <c r="A20" s="197" t="s">
        <v>285</v>
      </c>
      <c r="B20" s="198"/>
      <c r="C20" s="198"/>
      <c r="D20" s="198"/>
      <c r="E20" s="199"/>
      <c r="F20" s="90">
        <v>5400</v>
      </c>
    </row>
    <row r="21" spans="1:19" s="70" customFormat="1" ht="30" customHeight="1" x14ac:dyDescent="0.2">
      <c r="A21" s="188" t="s">
        <v>137</v>
      </c>
      <c r="B21" s="189"/>
      <c r="C21" s="189"/>
      <c r="D21" s="189"/>
      <c r="E21" s="190"/>
      <c r="F21" s="90">
        <v>12787.5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8" customFormat="1" ht="30" customHeight="1" x14ac:dyDescent="0.25">
      <c r="A22" s="185" t="s">
        <v>139</v>
      </c>
      <c r="B22" s="186"/>
      <c r="C22" s="186"/>
      <c r="D22" s="186"/>
      <c r="E22" s="187"/>
      <c r="F22" s="97">
        <f>F12+F18</f>
        <v>180115.48500000002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5" t="s">
        <v>140</v>
      </c>
      <c r="B23" s="186"/>
      <c r="C23" s="186"/>
      <c r="D23" s="186"/>
      <c r="E23" s="187"/>
      <c r="F23" s="97">
        <f>Лист3!E91</f>
        <v>306444.96299999993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5" t="s">
        <v>141</v>
      </c>
      <c r="B24" s="186"/>
      <c r="C24" s="186"/>
      <c r="D24" s="186"/>
      <c r="E24" s="187"/>
      <c r="F24" s="97">
        <f>F22-F23</f>
        <v>-126329.47799999992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5" t="s">
        <v>142</v>
      </c>
      <c r="B25" s="186"/>
      <c r="C25" s="186"/>
      <c r="D25" s="186"/>
      <c r="E25" s="187"/>
      <c r="F25" s="94">
        <f>F13+F14-F18+F20</f>
        <v>33278.499999999971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4" t="s">
        <v>143</v>
      </c>
      <c r="B27" s="184"/>
      <c r="C27" s="184"/>
      <c r="D27" s="184"/>
    </row>
    <row r="28" spans="1:19" s="45" customFormat="1" ht="21.75" customHeight="1" x14ac:dyDescent="0.25">
      <c r="A28" s="194" t="s">
        <v>144</v>
      </c>
      <c r="B28" s="194"/>
      <c r="C28" s="194"/>
      <c r="D28" s="194"/>
    </row>
    <row r="29" spans="1:19" s="45" customFormat="1" ht="22.5" customHeight="1" x14ac:dyDescent="0.25">
      <c r="A29" s="184" t="s">
        <v>46</v>
      </c>
      <c r="B29" s="184"/>
      <c r="C29" s="184"/>
      <c r="D29" s="184"/>
    </row>
    <row r="30" spans="1:19" s="45" customFormat="1" ht="22.5" customHeight="1" x14ac:dyDescent="0.25">
      <c r="A30" s="184" t="s">
        <v>47</v>
      </c>
      <c r="B30" s="184"/>
      <c r="C30" s="184"/>
      <c r="D30" s="46"/>
    </row>
  </sheetData>
  <mergeCells count="24">
    <mergeCell ref="A11:E11"/>
    <mergeCell ref="A1:F1"/>
    <mergeCell ref="A5:F5"/>
    <mergeCell ref="Q6:R6"/>
    <mergeCell ref="Q7:R7"/>
    <mergeCell ref="Q8:R8"/>
    <mergeCell ref="A22:E22"/>
    <mergeCell ref="A12:E12"/>
    <mergeCell ref="A13:E13"/>
    <mergeCell ref="A14:E14"/>
    <mergeCell ref="A15:E15"/>
    <mergeCell ref="A16:E16"/>
    <mergeCell ref="A17:E17"/>
    <mergeCell ref="A18:E18"/>
    <mergeCell ref="A19:E19"/>
    <mergeCell ref="A20:E20"/>
    <mergeCell ref="A21:E21"/>
    <mergeCell ref="A30:C30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06"/>
  <sheetViews>
    <sheetView view="pageBreakPreview" topLeftCell="A72" zoomScale="60" zoomScaleNormal="100" workbookViewId="0">
      <selection activeCell="A89" sqref="A89:XFD90"/>
    </sheetView>
  </sheetViews>
  <sheetFormatPr defaultRowHeight="15" x14ac:dyDescent="0.25"/>
  <cols>
    <col min="1" max="1" width="53.5703125" style="105" customWidth="1"/>
    <col min="2" max="2" width="13.85546875" style="114" customWidth="1"/>
    <col min="3" max="3" width="12.140625" style="112" customWidth="1"/>
    <col min="4" max="4" width="17.5703125" style="107" customWidth="1"/>
    <col min="5" max="5" width="14.7109375" style="107" customWidth="1"/>
    <col min="6" max="255" width="8.140625" style="105" customWidth="1"/>
    <col min="256" max="256" width="8.7109375" style="106" customWidth="1"/>
    <col min="257" max="257" width="31.5703125" style="106" customWidth="1"/>
    <col min="258" max="258" width="13.85546875" style="106" customWidth="1"/>
    <col min="259" max="259" width="19.140625" style="106" customWidth="1"/>
    <col min="260" max="260" width="17.5703125" style="106" customWidth="1"/>
    <col min="261" max="261" width="14.7109375" style="106" customWidth="1"/>
    <col min="262" max="511" width="8.140625" style="106" customWidth="1"/>
    <col min="512" max="512" width="8.7109375" style="106" customWidth="1"/>
    <col min="513" max="513" width="31.5703125" style="106" customWidth="1"/>
    <col min="514" max="514" width="13.85546875" style="106" customWidth="1"/>
    <col min="515" max="515" width="19.140625" style="106" customWidth="1"/>
    <col min="516" max="516" width="17.5703125" style="106" customWidth="1"/>
    <col min="517" max="517" width="14.7109375" style="106" customWidth="1"/>
    <col min="518" max="767" width="8.140625" style="106" customWidth="1"/>
    <col min="768" max="768" width="8.7109375" style="106" customWidth="1"/>
    <col min="769" max="769" width="31.5703125" style="106" customWidth="1"/>
    <col min="770" max="770" width="13.85546875" style="106" customWidth="1"/>
    <col min="771" max="771" width="19.140625" style="106" customWidth="1"/>
    <col min="772" max="772" width="17.5703125" style="106" customWidth="1"/>
    <col min="773" max="773" width="14.7109375" style="106" customWidth="1"/>
    <col min="774" max="1023" width="8.140625" style="106" customWidth="1"/>
    <col min="1024" max="1024" width="8.7109375" style="106" customWidth="1"/>
    <col min="1025" max="1025" width="31.5703125" style="106" customWidth="1"/>
    <col min="1026" max="1026" width="13.85546875" style="106" customWidth="1"/>
    <col min="1027" max="1027" width="19.140625" style="106" customWidth="1"/>
    <col min="1028" max="1028" width="17.5703125" style="106" customWidth="1"/>
    <col min="1029" max="1029" width="14.7109375" style="106" customWidth="1"/>
    <col min="1030" max="1279" width="8.140625" style="106" customWidth="1"/>
    <col min="1280" max="1280" width="8.7109375" style="106" customWidth="1"/>
    <col min="1281" max="1281" width="31.5703125" style="106" customWidth="1"/>
    <col min="1282" max="1282" width="13.85546875" style="106" customWidth="1"/>
    <col min="1283" max="1283" width="19.140625" style="106" customWidth="1"/>
    <col min="1284" max="1284" width="17.5703125" style="106" customWidth="1"/>
    <col min="1285" max="1285" width="14.7109375" style="106" customWidth="1"/>
    <col min="1286" max="1535" width="8.140625" style="106" customWidth="1"/>
    <col min="1536" max="1536" width="8.7109375" style="106" customWidth="1"/>
    <col min="1537" max="1537" width="31.5703125" style="106" customWidth="1"/>
    <col min="1538" max="1538" width="13.85546875" style="106" customWidth="1"/>
    <col min="1539" max="1539" width="19.140625" style="106" customWidth="1"/>
    <col min="1540" max="1540" width="17.5703125" style="106" customWidth="1"/>
    <col min="1541" max="1541" width="14.7109375" style="106" customWidth="1"/>
    <col min="1542" max="1791" width="8.140625" style="106" customWidth="1"/>
    <col min="1792" max="1792" width="8.7109375" style="106" customWidth="1"/>
    <col min="1793" max="1793" width="31.5703125" style="106" customWidth="1"/>
    <col min="1794" max="1794" width="13.85546875" style="106" customWidth="1"/>
    <col min="1795" max="1795" width="19.140625" style="106" customWidth="1"/>
    <col min="1796" max="1796" width="17.5703125" style="106" customWidth="1"/>
    <col min="1797" max="1797" width="14.7109375" style="106" customWidth="1"/>
    <col min="1798" max="2047" width="8.140625" style="106" customWidth="1"/>
    <col min="2048" max="2048" width="8.7109375" style="106" customWidth="1"/>
    <col min="2049" max="2049" width="31.5703125" style="106" customWidth="1"/>
    <col min="2050" max="2050" width="13.85546875" style="106" customWidth="1"/>
    <col min="2051" max="2051" width="19.140625" style="106" customWidth="1"/>
    <col min="2052" max="2052" width="17.5703125" style="106" customWidth="1"/>
    <col min="2053" max="2053" width="14.7109375" style="106" customWidth="1"/>
    <col min="2054" max="2303" width="8.140625" style="106" customWidth="1"/>
    <col min="2304" max="2304" width="8.7109375" style="106" customWidth="1"/>
    <col min="2305" max="2305" width="31.5703125" style="106" customWidth="1"/>
    <col min="2306" max="2306" width="13.85546875" style="106" customWidth="1"/>
    <col min="2307" max="2307" width="19.140625" style="106" customWidth="1"/>
    <col min="2308" max="2308" width="17.5703125" style="106" customWidth="1"/>
    <col min="2309" max="2309" width="14.7109375" style="106" customWidth="1"/>
    <col min="2310" max="2559" width="8.140625" style="106" customWidth="1"/>
    <col min="2560" max="2560" width="8.7109375" style="106" customWidth="1"/>
    <col min="2561" max="2561" width="31.5703125" style="106" customWidth="1"/>
    <col min="2562" max="2562" width="13.85546875" style="106" customWidth="1"/>
    <col min="2563" max="2563" width="19.140625" style="106" customWidth="1"/>
    <col min="2564" max="2564" width="17.5703125" style="106" customWidth="1"/>
    <col min="2565" max="2565" width="14.7109375" style="106" customWidth="1"/>
    <col min="2566" max="2815" width="8.140625" style="106" customWidth="1"/>
    <col min="2816" max="2816" width="8.7109375" style="106" customWidth="1"/>
    <col min="2817" max="2817" width="31.5703125" style="106" customWidth="1"/>
    <col min="2818" max="2818" width="13.85546875" style="106" customWidth="1"/>
    <col min="2819" max="2819" width="19.140625" style="106" customWidth="1"/>
    <col min="2820" max="2820" width="17.5703125" style="106" customWidth="1"/>
    <col min="2821" max="2821" width="14.7109375" style="106" customWidth="1"/>
    <col min="2822" max="3071" width="8.140625" style="106" customWidth="1"/>
    <col min="3072" max="3072" width="8.7109375" style="106" customWidth="1"/>
    <col min="3073" max="3073" width="31.5703125" style="106" customWidth="1"/>
    <col min="3074" max="3074" width="13.85546875" style="106" customWidth="1"/>
    <col min="3075" max="3075" width="19.140625" style="106" customWidth="1"/>
    <col min="3076" max="3076" width="17.5703125" style="106" customWidth="1"/>
    <col min="3077" max="3077" width="14.7109375" style="106" customWidth="1"/>
    <col min="3078" max="3327" width="8.140625" style="106" customWidth="1"/>
    <col min="3328" max="3328" width="8.7109375" style="106" customWidth="1"/>
    <col min="3329" max="3329" width="31.5703125" style="106" customWidth="1"/>
    <col min="3330" max="3330" width="13.85546875" style="106" customWidth="1"/>
    <col min="3331" max="3331" width="19.140625" style="106" customWidth="1"/>
    <col min="3332" max="3332" width="17.5703125" style="106" customWidth="1"/>
    <col min="3333" max="3333" width="14.7109375" style="106" customWidth="1"/>
    <col min="3334" max="3583" width="8.140625" style="106" customWidth="1"/>
    <col min="3584" max="3584" width="8.7109375" style="106" customWidth="1"/>
    <col min="3585" max="3585" width="31.5703125" style="106" customWidth="1"/>
    <col min="3586" max="3586" width="13.85546875" style="106" customWidth="1"/>
    <col min="3587" max="3587" width="19.140625" style="106" customWidth="1"/>
    <col min="3588" max="3588" width="17.5703125" style="106" customWidth="1"/>
    <col min="3589" max="3589" width="14.7109375" style="106" customWidth="1"/>
    <col min="3590" max="3839" width="8.140625" style="106" customWidth="1"/>
    <col min="3840" max="3840" width="8.7109375" style="106" customWidth="1"/>
    <col min="3841" max="3841" width="31.5703125" style="106" customWidth="1"/>
    <col min="3842" max="3842" width="13.85546875" style="106" customWidth="1"/>
    <col min="3843" max="3843" width="19.140625" style="106" customWidth="1"/>
    <col min="3844" max="3844" width="17.5703125" style="106" customWidth="1"/>
    <col min="3845" max="3845" width="14.7109375" style="106" customWidth="1"/>
    <col min="3846" max="4095" width="8.140625" style="106" customWidth="1"/>
    <col min="4096" max="4096" width="8.7109375" style="106" customWidth="1"/>
    <col min="4097" max="4097" width="31.5703125" style="106" customWidth="1"/>
    <col min="4098" max="4098" width="13.85546875" style="106" customWidth="1"/>
    <col min="4099" max="4099" width="19.140625" style="106" customWidth="1"/>
    <col min="4100" max="4100" width="17.5703125" style="106" customWidth="1"/>
    <col min="4101" max="4101" width="14.7109375" style="106" customWidth="1"/>
    <col min="4102" max="4351" width="8.140625" style="106" customWidth="1"/>
    <col min="4352" max="4352" width="8.7109375" style="106" customWidth="1"/>
    <col min="4353" max="4353" width="31.5703125" style="106" customWidth="1"/>
    <col min="4354" max="4354" width="13.85546875" style="106" customWidth="1"/>
    <col min="4355" max="4355" width="19.140625" style="106" customWidth="1"/>
    <col min="4356" max="4356" width="17.5703125" style="106" customWidth="1"/>
    <col min="4357" max="4357" width="14.7109375" style="106" customWidth="1"/>
    <col min="4358" max="4607" width="8.140625" style="106" customWidth="1"/>
    <col min="4608" max="4608" width="8.7109375" style="106" customWidth="1"/>
    <col min="4609" max="4609" width="31.5703125" style="106" customWidth="1"/>
    <col min="4610" max="4610" width="13.85546875" style="106" customWidth="1"/>
    <col min="4611" max="4611" width="19.140625" style="106" customWidth="1"/>
    <col min="4612" max="4612" width="17.5703125" style="106" customWidth="1"/>
    <col min="4613" max="4613" width="14.7109375" style="106" customWidth="1"/>
    <col min="4614" max="4863" width="8.140625" style="106" customWidth="1"/>
    <col min="4864" max="4864" width="8.7109375" style="106" customWidth="1"/>
    <col min="4865" max="4865" width="31.5703125" style="106" customWidth="1"/>
    <col min="4866" max="4866" width="13.85546875" style="106" customWidth="1"/>
    <col min="4867" max="4867" width="19.140625" style="106" customWidth="1"/>
    <col min="4868" max="4868" width="17.5703125" style="106" customWidth="1"/>
    <col min="4869" max="4869" width="14.7109375" style="106" customWidth="1"/>
    <col min="4870" max="5119" width="8.140625" style="106" customWidth="1"/>
    <col min="5120" max="5120" width="8.7109375" style="106" customWidth="1"/>
    <col min="5121" max="5121" width="31.5703125" style="106" customWidth="1"/>
    <col min="5122" max="5122" width="13.85546875" style="106" customWidth="1"/>
    <col min="5123" max="5123" width="19.140625" style="106" customWidth="1"/>
    <col min="5124" max="5124" width="17.5703125" style="106" customWidth="1"/>
    <col min="5125" max="5125" width="14.7109375" style="106" customWidth="1"/>
    <col min="5126" max="5375" width="8.140625" style="106" customWidth="1"/>
    <col min="5376" max="5376" width="8.7109375" style="106" customWidth="1"/>
    <col min="5377" max="5377" width="31.5703125" style="106" customWidth="1"/>
    <col min="5378" max="5378" width="13.85546875" style="106" customWidth="1"/>
    <col min="5379" max="5379" width="19.140625" style="106" customWidth="1"/>
    <col min="5380" max="5380" width="17.5703125" style="106" customWidth="1"/>
    <col min="5381" max="5381" width="14.7109375" style="106" customWidth="1"/>
    <col min="5382" max="5631" width="8.140625" style="106" customWidth="1"/>
    <col min="5632" max="5632" width="8.7109375" style="106" customWidth="1"/>
    <col min="5633" max="5633" width="31.5703125" style="106" customWidth="1"/>
    <col min="5634" max="5634" width="13.85546875" style="106" customWidth="1"/>
    <col min="5635" max="5635" width="19.140625" style="106" customWidth="1"/>
    <col min="5636" max="5636" width="17.5703125" style="106" customWidth="1"/>
    <col min="5637" max="5637" width="14.7109375" style="106" customWidth="1"/>
    <col min="5638" max="5887" width="8.140625" style="106" customWidth="1"/>
    <col min="5888" max="5888" width="8.7109375" style="106" customWidth="1"/>
    <col min="5889" max="5889" width="31.5703125" style="106" customWidth="1"/>
    <col min="5890" max="5890" width="13.85546875" style="106" customWidth="1"/>
    <col min="5891" max="5891" width="19.140625" style="106" customWidth="1"/>
    <col min="5892" max="5892" width="17.5703125" style="106" customWidth="1"/>
    <col min="5893" max="5893" width="14.7109375" style="106" customWidth="1"/>
    <col min="5894" max="6143" width="8.140625" style="106" customWidth="1"/>
    <col min="6144" max="6144" width="8.7109375" style="106" customWidth="1"/>
    <col min="6145" max="6145" width="31.5703125" style="106" customWidth="1"/>
    <col min="6146" max="6146" width="13.85546875" style="106" customWidth="1"/>
    <col min="6147" max="6147" width="19.140625" style="106" customWidth="1"/>
    <col min="6148" max="6148" width="17.5703125" style="106" customWidth="1"/>
    <col min="6149" max="6149" width="14.7109375" style="106" customWidth="1"/>
    <col min="6150" max="6399" width="8.140625" style="106" customWidth="1"/>
    <col min="6400" max="6400" width="8.7109375" style="106" customWidth="1"/>
    <col min="6401" max="6401" width="31.5703125" style="106" customWidth="1"/>
    <col min="6402" max="6402" width="13.85546875" style="106" customWidth="1"/>
    <col min="6403" max="6403" width="19.140625" style="106" customWidth="1"/>
    <col min="6404" max="6404" width="17.5703125" style="106" customWidth="1"/>
    <col min="6405" max="6405" width="14.7109375" style="106" customWidth="1"/>
    <col min="6406" max="6655" width="8.140625" style="106" customWidth="1"/>
    <col min="6656" max="6656" width="8.7109375" style="106" customWidth="1"/>
    <col min="6657" max="6657" width="31.5703125" style="106" customWidth="1"/>
    <col min="6658" max="6658" width="13.85546875" style="106" customWidth="1"/>
    <col min="6659" max="6659" width="19.140625" style="106" customWidth="1"/>
    <col min="6660" max="6660" width="17.5703125" style="106" customWidth="1"/>
    <col min="6661" max="6661" width="14.7109375" style="106" customWidth="1"/>
    <col min="6662" max="6911" width="8.140625" style="106" customWidth="1"/>
    <col min="6912" max="6912" width="8.7109375" style="106" customWidth="1"/>
    <col min="6913" max="6913" width="31.5703125" style="106" customWidth="1"/>
    <col min="6914" max="6914" width="13.85546875" style="106" customWidth="1"/>
    <col min="6915" max="6915" width="19.140625" style="106" customWidth="1"/>
    <col min="6916" max="6916" width="17.5703125" style="106" customWidth="1"/>
    <col min="6917" max="6917" width="14.7109375" style="106" customWidth="1"/>
    <col min="6918" max="7167" width="8.140625" style="106" customWidth="1"/>
    <col min="7168" max="7168" width="8.7109375" style="106" customWidth="1"/>
    <col min="7169" max="7169" width="31.5703125" style="106" customWidth="1"/>
    <col min="7170" max="7170" width="13.85546875" style="106" customWidth="1"/>
    <col min="7171" max="7171" width="19.140625" style="106" customWidth="1"/>
    <col min="7172" max="7172" width="17.5703125" style="106" customWidth="1"/>
    <col min="7173" max="7173" width="14.7109375" style="106" customWidth="1"/>
    <col min="7174" max="7423" width="8.140625" style="106" customWidth="1"/>
    <col min="7424" max="7424" width="8.7109375" style="106" customWidth="1"/>
    <col min="7425" max="7425" width="31.5703125" style="106" customWidth="1"/>
    <col min="7426" max="7426" width="13.85546875" style="106" customWidth="1"/>
    <col min="7427" max="7427" width="19.140625" style="106" customWidth="1"/>
    <col min="7428" max="7428" width="17.5703125" style="106" customWidth="1"/>
    <col min="7429" max="7429" width="14.7109375" style="106" customWidth="1"/>
    <col min="7430" max="7679" width="8.140625" style="106" customWidth="1"/>
    <col min="7680" max="7680" width="8.7109375" style="106" customWidth="1"/>
    <col min="7681" max="7681" width="31.5703125" style="106" customWidth="1"/>
    <col min="7682" max="7682" width="13.85546875" style="106" customWidth="1"/>
    <col min="7683" max="7683" width="19.140625" style="106" customWidth="1"/>
    <col min="7684" max="7684" width="17.5703125" style="106" customWidth="1"/>
    <col min="7685" max="7685" width="14.7109375" style="106" customWidth="1"/>
    <col min="7686" max="7935" width="8.140625" style="106" customWidth="1"/>
    <col min="7936" max="7936" width="8.7109375" style="106" customWidth="1"/>
    <col min="7937" max="7937" width="31.5703125" style="106" customWidth="1"/>
    <col min="7938" max="7938" width="13.85546875" style="106" customWidth="1"/>
    <col min="7939" max="7939" width="19.140625" style="106" customWidth="1"/>
    <col min="7940" max="7940" width="17.5703125" style="106" customWidth="1"/>
    <col min="7941" max="7941" width="14.7109375" style="106" customWidth="1"/>
    <col min="7942" max="8191" width="8.140625" style="106" customWidth="1"/>
    <col min="8192" max="8192" width="8.7109375" style="106" customWidth="1"/>
    <col min="8193" max="8193" width="31.5703125" style="106" customWidth="1"/>
    <col min="8194" max="8194" width="13.85546875" style="106" customWidth="1"/>
    <col min="8195" max="8195" width="19.140625" style="106" customWidth="1"/>
    <col min="8196" max="8196" width="17.5703125" style="106" customWidth="1"/>
    <col min="8197" max="8197" width="14.7109375" style="106" customWidth="1"/>
    <col min="8198" max="8447" width="8.140625" style="106" customWidth="1"/>
    <col min="8448" max="8448" width="8.7109375" style="106" customWidth="1"/>
    <col min="8449" max="8449" width="31.5703125" style="106" customWidth="1"/>
    <col min="8450" max="8450" width="13.85546875" style="106" customWidth="1"/>
    <col min="8451" max="8451" width="19.140625" style="106" customWidth="1"/>
    <col min="8452" max="8452" width="17.5703125" style="106" customWidth="1"/>
    <col min="8453" max="8453" width="14.7109375" style="106" customWidth="1"/>
    <col min="8454" max="8703" width="8.140625" style="106" customWidth="1"/>
    <col min="8704" max="8704" width="8.7109375" style="106" customWidth="1"/>
    <col min="8705" max="8705" width="31.5703125" style="106" customWidth="1"/>
    <col min="8706" max="8706" width="13.85546875" style="106" customWidth="1"/>
    <col min="8707" max="8707" width="19.140625" style="106" customWidth="1"/>
    <col min="8708" max="8708" width="17.5703125" style="106" customWidth="1"/>
    <col min="8709" max="8709" width="14.7109375" style="106" customWidth="1"/>
    <col min="8710" max="8959" width="8.140625" style="106" customWidth="1"/>
    <col min="8960" max="8960" width="8.7109375" style="106" customWidth="1"/>
    <col min="8961" max="8961" width="31.5703125" style="106" customWidth="1"/>
    <col min="8962" max="8962" width="13.85546875" style="106" customWidth="1"/>
    <col min="8963" max="8963" width="19.140625" style="106" customWidth="1"/>
    <col min="8964" max="8964" width="17.5703125" style="106" customWidth="1"/>
    <col min="8965" max="8965" width="14.7109375" style="106" customWidth="1"/>
    <col min="8966" max="9215" width="8.140625" style="106" customWidth="1"/>
    <col min="9216" max="9216" width="8.7109375" style="106" customWidth="1"/>
    <col min="9217" max="9217" width="31.5703125" style="106" customWidth="1"/>
    <col min="9218" max="9218" width="13.85546875" style="106" customWidth="1"/>
    <col min="9219" max="9219" width="19.140625" style="106" customWidth="1"/>
    <col min="9220" max="9220" width="17.5703125" style="106" customWidth="1"/>
    <col min="9221" max="9221" width="14.7109375" style="106" customWidth="1"/>
    <col min="9222" max="9471" width="8.140625" style="106" customWidth="1"/>
    <col min="9472" max="9472" width="8.7109375" style="106" customWidth="1"/>
    <col min="9473" max="9473" width="31.5703125" style="106" customWidth="1"/>
    <col min="9474" max="9474" width="13.85546875" style="106" customWidth="1"/>
    <col min="9475" max="9475" width="19.140625" style="106" customWidth="1"/>
    <col min="9476" max="9476" width="17.5703125" style="106" customWidth="1"/>
    <col min="9477" max="9477" width="14.7109375" style="106" customWidth="1"/>
    <col min="9478" max="9727" width="8.140625" style="106" customWidth="1"/>
    <col min="9728" max="9728" width="8.7109375" style="106" customWidth="1"/>
    <col min="9729" max="9729" width="31.5703125" style="106" customWidth="1"/>
    <col min="9730" max="9730" width="13.85546875" style="106" customWidth="1"/>
    <col min="9731" max="9731" width="19.140625" style="106" customWidth="1"/>
    <col min="9732" max="9732" width="17.5703125" style="106" customWidth="1"/>
    <col min="9733" max="9733" width="14.7109375" style="106" customWidth="1"/>
    <col min="9734" max="9983" width="8.140625" style="106" customWidth="1"/>
    <col min="9984" max="9984" width="8.7109375" style="106" customWidth="1"/>
    <col min="9985" max="9985" width="31.5703125" style="106" customWidth="1"/>
    <col min="9986" max="9986" width="13.85546875" style="106" customWidth="1"/>
    <col min="9987" max="9987" width="19.140625" style="106" customWidth="1"/>
    <col min="9988" max="9988" width="17.5703125" style="106" customWidth="1"/>
    <col min="9989" max="9989" width="14.7109375" style="106" customWidth="1"/>
    <col min="9990" max="10239" width="8.140625" style="106" customWidth="1"/>
    <col min="10240" max="10240" width="8.7109375" style="106" customWidth="1"/>
    <col min="10241" max="10241" width="31.5703125" style="106" customWidth="1"/>
    <col min="10242" max="10242" width="13.85546875" style="106" customWidth="1"/>
    <col min="10243" max="10243" width="19.140625" style="106" customWidth="1"/>
    <col min="10244" max="10244" width="17.5703125" style="106" customWidth="1"/>
    <col min="10245" max="10245" width="14.7109375" style="106" customWidth="1"/>
    <col min="10246" max="10495" width="8.140625" style="106" customWidth="1"/>
    <col min="10496" max="10496" width="8.7109375" style="106" customWidth="1"/>
    <col min="10497" max="10497" width="31.5703125" style="106" customWidth="1"/>
    <col min="10498" max="10498" width="13.85546875" style="106" customWidth="1"/>
    <col min="10499" max="10499" width="19.140625" style="106" customWidth="1"/>
    <col min="10500" max="10500" width="17.5703125" style="106" customWidth="1"/>
    <col min="10501" max="10501" width="14.7109375" style="106" customWidth="1"/>
    <col min="10502" max="10751" width="8.140625" style="106" customWidth="1"/>
    <col min="10752" max="10752" width="8.7109375" style="106" customWidth="1"/>
    <col min="10753" max="10753" width="31.5703125" style="106" customWidth="1"/>
    <col min="10754" max="10754" width="13.85546875" style="106" customWidth="1"/>
    <col min="10755" max="10755" width="19.140625" style="106" customWidth="1"/>
    <col min="10756" max="10756" width="17.5703125" style="106" customWidth="1"/>
    <col min="10757" max="10757" width="14.7109375" style="106" customWidth="1"/>
    <col min="10758" max="11007" width="8.140625" style="106" customWidth="1"/>
    <col min="11008" max="11008" width="8.7109375" style="106" customWidth="1"/>
    <col min="11009" max="11009" width="31.5703125" style="106" customWidth="1"/>
    <col min="11010" max="11010" width="13.85546875" style="106" customWidth="1"/>
    <col min="11011" max="11011" width="19.140625" style="106" customWidth="1"/>
    <col min="11012" max="11012" width="17.5703125" style="106" customWidth="1"/>
    <col min="11013" max="11013" width="14.7109375" style="106" customWidth="1"/>
    <col min="11014" max="11263" width="8.140625" style="106" customWidth="1"/>
    <col min="11264" max="11264" width="8.7109375" style="106" customWidth="1"/>
    <col min="11265" max="11265" width="31.5703125" style="106" customWidth="1"/>
    <col min="11266" max="11266" width="13.85546875" style="106" customWidth="1"/>
    <col min="11267" max="11267" width="19.140625" style="106" customWidth="1"/>
    <col min="11268" max="11268" width="17.5703125" style="106" customWidth="1"/>
    <col min="11269" max="11269" width="14.7109375" style="106" customWidth="1"/>
    <col min="11270" max="11519" width="8.140625" style="106" customWidth="1"/>
    <col min="11520" max="11520" width="8.7109375" style="106" customWidth="1"/>
    <col min="11521" max="11521" width="31.5703125" style="106" customWidth="1"/>
    <col min="11522" max="11522" width="13.85546875" style="106" customWidth="1"/>
    <col min="11523" max="11523" width="19.140625" style="106" customWidth="1"/>
    <col min="11524" max="11524" width="17.5703125" style="106" customWidth="1"/>
    <col min="11525" max="11525" width="14.7109375" style="106" customWidth="1"/>
    <col min="11526" max="11775" width="8.140625" style="106" customWidth="1"/>
    <col min="11776" max="11776" width="8.7109375" style="106" customWidth="1"/>
    <col min="11777" max="11777" width="31.5703125" style="106" customWidth="1"/>
    <col min="11778" max="11778" width="13.85546875" style="106" customWidth="1"/>
    <col min="11779" max="11779" width="19.140625" style="106" customWidth="1"/>
    <col min="11780" max="11780" width="17.5703125" style="106" customWidth="1"/>
    <col min="11781" max="11781" width="14.7109375" style="106" customWidth="1"/>
    <col min="11782" max="12031" width="8.140625" style="106" customWidth="1"/>
    <col min="12032" max="12032" width="8.7109375" style="106" customWidth="1"/>
    <col min="12033" max="12033" width="31.5703125" style="106" customWidth="1"/>
    <col min="12034" max="12034" width="13.85546875" style="106" customWidth="1"/>
    <col min="12035" max="12035" width="19.140625" style="106" customWidth="1"/>
    <col min="12036" max="12036" width="17.5703125" style="106" customWidth="1"/>
    <col min="12037" max="12037" width="14.7109375" style="106" customWidth="1"/>
    <col min="12038" max="12287" width="8.140625" style="106" customWidth="1"/>
    <col min="12288" max="12288" width="8.7109375" style="106" customWidth="1"/>
    <col min="12289" max="12289" width="31.5703125" style="106" customWidth="1"/>
    <col min="12290" max="12290" width="13.85546875" style="106" customWidth="1"/>
    <col min="12291" max="12291" width="19.140625" style="106" customWidth="1"/>
    <col min="12292" max="12292" width="17.5703125" style="106" customWidth="1"/>
    <col min="12293" max="12293" width="14.7109375" style="106" customWidth="1"/>
    <col min="12294" max="12543" width="8.140625" style="106" customWidth="1"/>
    <col min="12544" max="12544" width="8.7109375" style="106" customWidth="1"/>
    <col min="12545" max="12545" width="31.5703125" style="106" customWidth="1"/>
    <col min="12546" max="12546" width="13.85546875" style="106" customWidth="1"/>
    <col min="12547" max="12547" width="19.140625" style="106" customWidth="1"/>
    <col min="12548" max="12548" width="17.5703125" style="106" customWidth="1"/>
    <col min="12549" max="12549" width="14.7109375" style="106" customWidth="1"/>
    <col min="12550" max="12799" width="8.140625" style="106" customWidth="1"/>
    <col min="12800" max="12800" width="8.7109375" style="106" customWidth="1"/>
    <col min="12801" max="12801" width="31.5703125" style="106" customWidth="1"/>
    <col min="12802" max="12802" width="13.85546875" style="106" customWidth="1"/>
    <col min="12803" max="12803" width="19.140625" style="106" customWidth="1"/>
    <col min="12804" max="12804" width="17.5703125" style="106" customWidth="1"/>
    <col min="12805" max="12805" width="14.7109375" style="106" customWidth="1"/>
    <col min="12806" max="13055" width="8.140625" style="106" customWidth="1"/>
    <col min="13056" max="13056" width="8.7109375" style="106" customWidth="1"/>
    <col min="13057" max="13057" width="31.5703125" style="106" customWidth="1"/>
    <col min="13058" max="13058" width="13.85546875" style="106" customWidth="1"/>
    <col min="13059" max="13059" width="19.140625" style="106" customWidth="1"/>
    <col min="13060" max="13060" width="17.5703125" style="106" customWidth="1"/>
    <col min="13061" max="13061" width="14.7109375" style="106" customWidth="1"/>
    <col min="13062" max="13311" width="8.140625" style="106" customWidth="1"/>
    <col min="13312" max="13312" width="8.7109375" style="106" customWidth="1"/>
    <col min="13313" max="13313" width="31.5703125" style="106" customWidth="1"/>
    <col min="13314" max="13314" width="13.85546875" style="106" customWidth="1"/>
    <col min="13315" max="13315" width="19.140625" style="106" customWidth="1"/>
    <col min="13316" max="13316" width="17.5703125" style="106" customWidth="1"/>
    <col min="13317" max="13317" width="14.7109375" style="106" customWidth="1"/>
    <col min="13318" max="13567" width="8.140625" style="106" customWidth="1"/>
    <col min="13568" max="13568" width="8.7109375" style="106" customWidth="1"/>
    <col min="13569" max="13569" width="31.5703125" style="106" customWidth="1"/>
    <col min="13570" max="13570" width="13.85546875" style="106" customWidth="1"/>
    <col min="13571" max="13571" width="19.140625" style="106" customWidth="1"/>
    <col min="13572" max="13572" width="17.5703125" style="106" customWidth="1"/>
    <col min="13573" max="13573" width="14.7109375" style="106" customWidth="1"/>
    <col min="13574" max="13823" width="8.140625" style="106" customWidth="1"/>
    <col min="13824" max="13824" width="8.7109375" style="106" customWidth="1"/>
    <col min="13825" max="13825" width="31.5703125" style="106" customWidth="1"/>
    <col min="13826" max="13826" width="13.85546875" style="106" customWidth="1"/>
    <col min="13827" max="13827" width="19.140625" style="106" customWidth="1"/>
    <col min="13828" max="13828" width="17.5703125" style="106" customWidth="1"/>
    <col min="13829" max="13829" width="14.7109375" style="106" customWidth="1"/>
    <col min="13830" max="14079" width="8.140625" style="106" customWidth="1"/>
    <col min="14080" max="14080" width="8.7109375" style="106" customWidth="1"/>
    <col min="14081" max="14081" width="31.5703125" style="106" customWidth="1"/>
    <col min="14082" max="14082" width="13.85546875" style="106" customWidth="1"/>
    <col min="14083" max="14083" width="19.140625" style="106" customWidth="1"/>
    <col min="14084" max="14084" width="17.5703125" style="106" customWidth="1"/>
    <col min="14085" max="14085" width="14.7109375" style="106" customWidth="1"/>
    <col min="14086" max="14335" width="8.140625" style="106" customWidth="1"/>
    <col min="14336" max="14336" width="8.7109375" style="106" customWidth="1"/>
    <col min="14337" max="14337" width="31.5703125" style="106" customWidth="1"/>
    <col min="14338" max="14338" width="13.85546875" style="106" customWidth="1"/>
    <col min="14339" max="14339" width="19.140625" style="106" customWidth="1"/>
    <col min="14340" max="14340" width="17.5703125" style="106" customWidth="1"/>
    <col min="14341" max="14341" width="14.7109375" style="106" customWidth="1"/>
    <col min="14342" max="14591" width="8.140625" style="106" customWidth="1"/>
    <col min="14592" max="14592" width="8.7109375" style="106" customWidth="1"/>
    <col min="14593" max="14593" width="31.5703125" style="106" customWidth="1"/>
    <col min="14594" max="14594" width="13.85546875" style="106" customWidth="1"/>
    <col min="14595" max="14595" width="19.140625" style="106" customWidth="1"/>
    <col min="14596" max="14596" width="17.5703125" style="106" customWidth="1"/>
    <col min="14597" max="14597" width="14.7109375" style="106" customWidth="1"/>
    <col min="14598" max="14847" width="8.140625" style="106" customWidth="1"/>
    <col min="14848" max="14848" width="8.7109375" style="106" customWidth="1"/>
    <col min="14849" max="14849" width="31.5703125" style="106" customWidth="1"/>
    <col min="14850" max="14850" width="13.85546875" style="106" customWidth="1"/>
    <col min="14851" max="14851" width="19.140625" style="106" customWidth="1"/>
    <col min="14852" max="14852" width="17.5703125" style="106" customWidth="1"/>
    <col min="14853" max="14853" width="14.7109375" style="106" customWidth="1"/>
    <col min="14854" max="15103" width="8.140625" style="106" customWidth="1"/>
    <col min="15104" max="15104" width="8.7109375" style="106" customWidth="1"/>
    <col min="15105" max="15105" width="31.5703125" style="106" customWidth="1"/>
    <col min="15106" max="15106" width="13.85546875" style="106" customWidth="1"/>
    <col min="15107" max="15107" width="19.140625" style="106" customWidth="1"/>
    <col min="15108" max="15108" width="17.5703125" style="106" customWidth="1"/>
    <col min="15109" max="15109" width="14.7109375" style="106" customWidth="1"/>
    <col min="15110" max="15359" width="8.140625" style="106" customWidth="1"/>
    <col min="15360" max="15360" width="8.7109375" style="106" customWidth="1"/>
    <col min="15361" max="15361" width="31.5703125" style="106" customWidth="1"/>
    <col min="15362" max="15362" width="13.85546875" style="106" customWidth="1"/>
    <col min="15363" max="15363" width="19.140625" style="106" customWidth="1"/>
    <col min="15364" max="15364" width="17.5703125" style="106" customWidth="1"/>
    <col min="15365" max="15365" width="14.7109375" style="106" customWidth="1"/>
    <col min="15366" max="15615" width="8.140625" style="106" customWidth="1"/>
    <col min="15616" max="15616" width="8.7109375" style="106" customWidth="1"/>
    <col min="15617" max="15617" width="31.5703125" style="106" customWidth="1"/>
    <col min="15618" max="15618" width="13.85546875" style="106" customWidth="1"/>
    <col min="15619" max="15619" width="19.140625" style="106" customWidth="1"/>
    <col min="15620" max="15620" width="17.5703125" style="106" customWidth="1"/>
    <col min="15621" max="15621" width="14.7109375" style="106" customWidth="1"/>
    <col min="15622" max="15871" width="8.140625" style="106" customWidth="1"/>
    <col min="15872" max="15872" width="8.7109375" style="106" customWidth="1"/>
    <col min="15873" max="15873" width="31.5703125" style="106" customWidth="1"/>
    <col min="15874" max="15874" width="13.85546875" style="106" customWidth="1"/>
    <col min="15875" max="15875" width="19.140625" style="106" customWidth="1"/>
    <col min="15876" max="15876" width="17.5703125" style="106" customWidth="1"/>
    <col min="15877" max="15877" width="14.7109375" style="106" customWidth="1"/>
    <col min="15878" max="16127" width="8.140625" style="106" customWidth="1"/>
    <col min="16128" max="16128" width="8.7109375" style="106" customWidth="1"/>
    <col min="16129" max="16129" width="31.5703125" style="106" customWidth="1"/>
    <col min="16130" max="16130" width="13.85546875" style="106" customWidth="1"/>
    <col min="16131" max="16131" width="19.140625" style="106" customWidth="1"/>
    <col min="16132" max="16132" width="17.5703125" style="106" customWidth="1"/>
    <col min="16133" max="16133" width="14.7109375" style="106" customWidth="1"/>
    <col min="16134" max="16384" width="8.140625" style="106" customWidth="1"/>
  </cols>
  <sheetData>
    <row r="1" spans="1:5" s="105" customFormat="1" ht="23.25" customHeight="1" x14ac:dyDescent="0.25">
      <c r="A1" s="200"/>
      <c r="B1" s="200"/>
      <c r="C1" s="200"/>
      <c r="D1" s="200"/>
      <c r="E1" s="200"/>
    </row>
    <row r="2" spans="1:5" s="105" customFormat="1" x14ac:dyDescent="0.25">
      <c r="A2" s="200" t="s">
        <v>211</v>
      </c>
      <c r="B2" s="200"/>
      <c r="C2" s="200"/>
      <c r="D2" s="200"/>
      <c r="E2" s="200"/>
    </row>
    <row r="3" spans="1:5" s="105" customFormat="1" ht="15.75" customHeight="1" x14ac:dyDescent="0.25">
      <c r="A3" s="201" t="s">
        <v>279</v>
      </c>
      <c r="B3" s="201"/>
      <c r="C3" s="201"/>
      <c r="D3" s="201"/>
      <c r="E3" s="201"/>
    </row>
    <row r="4" spans="1:5" s="105" customFormat="1" x14ac:dyDescent="0.25">
      <c r="A4" s="201" t="s">
        <v>212</v>
      </c>
      <c r="B4" s="201"/>
      <c r="C4" s="201"/>
      <c r="D4" s="201"/>
      <c r="E4" s="201"/>
    </row>
    <row r="5" spans="1:5" s="105" customFormat="1" x14ac:dyDescent="0.25">
      <c r="A5" s="201" t="s">
        <v>213</v>
      </c>
      <c r="B5" s="201"/>
      <c r="C5" s="201"/>
      <c r="D5" s="201"/>
      <c r="E5" s="201"/>
    </row>
    <row r="6" spans="1:5" s="105" customFormat="1" ht="26.25" customHeight="1" x14ac:dyDescent="0.25">
      <c r="A6" s="200" t="s">
        <v>214</v>
      </c>
      <c r="B6" s="200"/>
      <c r="C6" s="200"/>
      <c r="D6" s="200"/>
      <c r="E6" s="107" t="s">
        <v>215</v>
      </c>
    </row>
    <row r="7" spans="1:5" s="105" customFormat="1" x14ac:dyDescent="0.25">
      <c r="A7" s="200"/>
      <c r="B7" s="200"/>
      <c r="C7" s="200"/>
      <c r="D7" s="200"/>
      <c r="E7" s="200"/>
    </row>
    <row r="8" spans="1:5" s="105" customFormat="1" ht="28.5" customHeight="1" x14ac:dyDescent="0.25">
      <c r="A8" s="202" t="s">
        <v>216</v>
      </c>
      <c r="B8" s="202"/>
      <c r="C8" s="202"/>
      <c r="D8" s="202"/>
      <c r="E8" s="202"/>
    </row>
    <row r="9" spans="1:5" s="105" customFormat="1" ht="29.25" customHeight="1" x14ac:dyDescent="0.25">
      <c r="A9" s="202" t="s">
        <v>217</v>
      </c>
      <c r="B9" s="202"/>
      <c r="C9" s="202"/>
      <c r="D9" s="202"/>
      <c r="E9" s="202"/>
    </row>
    <row r="10" spans="1:5" s="105" customFormat="1" ht="30" customHeight="1" x14ac:dyDescent="0.25">
      <c r="A10" s="202" t="s">
        <v>218</v>
      </c>
      <c r="B10" s="202"/>
      <c r="C10" s="202"/>
      <c r="D10" s="202"/>
      <c r="E10" s="202"/>
    </row>
    <row r="11" spans="1:5" s="105" customFormat="1" ht="30" customHeight="1" x14ac:dyDescent="0.25">
      <c r="A11" s="202" t="s">
        <v>219</v>
      </c>
      <c r="B11" s="202"/>
      <c r="C11" s="202"/>
      <c r="D11" s="202"/>
      <c r="E11" s="202"/>
    </row>
    <row r="12" spans="1:5" s="105" customFormat="1" ht="29.25" customHeight="1" x14ac:dyDescent="0.25">
      <c r="A12" s="202" t="s">
        <v>220</v>
      </c>
      <c r="B12" s="202"/>
      <c r="C12" s="202"/>
      <c r="D12" s="202"/>
      <c r="E12" s="202"/>
    </row>
    <row r="13" spans="1:5" s="105" customFormat="1" ht="28.5" customHeight="1" x14ac:dyDescent="0.25">
      <c r="A13" s="202" t="s">
        <v>221</v>
      </c>
      <c r="B13" s="202"/>
      <c r="C13" s="202"/>
      <c r="D13" s="202"/>
      <c r="E13" s="202"/>
    </row>
    <row r="14" spans="1:5" s="105" customFormat="1" ht="15.75" customHeight="1" x14ac:dyDescent="0.25">
      <c r="A14" s="200"/>
      <c r="B14" s="200"/>
      <c r="C14" s="200"/>
      <c r="D14" s="200"/>
      <c r="E14" s="200"/>
    </row>
    <row r="15" spans="1:5" s="105" customFormat="1" ht="150" x14ac:dyDescent="0.25">
      <c r="A15" s="109" t="s">
        <v>2</v>
      </c>
      <c r="B15" s="108" t="s">
        <v>223</v>
      </c>
      <c r="C15" s="110" t="s">
        <v>0</v>
      </c>
      <c r="D15" s="110" t="s">
        <v>222</v>
      </c>
      <c r="E15" s="110" t="s">
        <v>1</v>
      </c>
    </row>
    <row r="16" spans="1:5" s="118" customFormat="1" ht="14.25" x14ac:dyDescent="0.25">
      <c r="A16" s="115" t="s">
        <v>8</v>
      </c>
      <c r="B16" s="116"/>
      <c r="C16" s="117"/>
      <c r="D16" s="117"/>
      <c r="E16" s="117"/>
    </row>
    <row r="17" spans="1:5" s="105" customFormat="1" x14ac:dyDescent="0.25">
      <c r="A17" s="109" t="s">
        <v>58</v>
      </c>
      <c r="B17" s="113" t="s">
        <v>23</v>
      </c>
      <c r="C17" s="110" t="s">
        <v>11</v>
      </c>
      <c r="D17" s="111">
        <v>0.13</v>
      </c>
      <c r="E17" s="111">
        <v>2151.5500000000002</v>
      </c>
    </row>
    <row r="18" spans="1:5" s="118" customFormat="1" ht="28.5" x14ac:dyDescent="0.25">
      <c r="A18" s="115" t="s">
        <v>226</v>
      </c>
      <c r="B18" s="116"/>
      <c r="C18" s="117"/>
      <c r="D18" s="117"/>
      <c r="E18" s="117"/>
    </row>
    <row r="19" spans="1:5" s="105" customFormat="1" ht="30" x14ac:dyDescent="0.25">
      <c r="A19" s="109" t="s">
        <v>227</v>
      </c>
      <c r="B19" s="113">
        <v>1</v>
      </c>
      <c r="C19" s="110" t="s">
        <v>206</v>
      </c>
      <c r="D19" s="111">
        <f>E19/B19</f>
        <v>714.28</v>
      </c>
      <c r="E19" s="111">
        <v>714.28</v>
      </c>
    </row>
    <row r="20" spans="1:5" s="105" customFormat="1" ht="30" x14ac:dyDescent="0.25">
      <c r="A20" s="109" t="s">
        <v>228</v>
      </c>
      <c r="B20" s="113">
        <v>0.04</v>
      </c>
      <c r="C20" s="110" t="s">
        <v>18</v>
      </c>
      <c r="D20" s="111">
        <f>E20/B20</f>
        <v>6390.5</v>
      </c>
      <c r="E20" s="111">
        <v>255.62</v>
      </c>
    </row>
    <row r="21" spans="1:5" s="105" customFormat="1" x14ac:dyDescent="0.25">
      <c r="A21" s="109" t="s">
        <v>229</v>
      </c>
      <c r="B21" s="113" t="s">
        <v>280</v>
      </c>
      <c r="C21" s="110" t="s">
        <v>12</v>
      </c>
      <c r="D21" s="111">
        <f>E21</f>
        <v>72426.03</v>
      </c>
      <c r="E21" s="111">
        <v>72426.03</v>
      </c>
    </row>
    <row r="22" spans="1:5" s="105" customFormat="1" x14ac:dyDescent="0.25">
      <c r="A22" s="109" t="s">
        <v>230</v>
      </c>
      <c r="B22" s="113" t="s">
        <v>280</v>
      </c>
      <c r="C22" s="110" t="s">
        <v>12</v>
      </c>
      <c r="D22" s="111">
        <f t="shared" ref="D22:D28" si="0">E22</f>
        <v>827.64</v>
      </c>
      <c r="E22" s="111">
        <v>827.64</v>
      </c>
    </row>
    <row r="23" spans="1:5" s="105" customFormat="1" ht="30" x14ac:dyDescent="0.25">
      <c r="A23" s="109" t="s">
        <v>231</v>
      </c>
      <c r="B23" s="113" t="s">
        <v>24</v>
      </c>
      <c r="C23" s="110" t="s">
        <v>11</v>
      </c>
      <c r="D23" s="111">
        <f t="shared" si="0"/>
        <v>388.69</v>
      </c>
      <c r="E23" s="111">
        <v>388.69</v>
      </c>
    </row>
    <row r="24" spans="1:5" s="118" customFormat="1" x14ac:dyDescent="0.25">
      <c r="A24" s="115" t="s">
        <v>232</v>
      </c>
      <c r="B24" s="116"/>
      <c r="C24" s="117"/>
      <c r="D24" s="111"/>
      <c r="E24" s="117"/>
    </row>
    <row r="25" spans="1:5" s="105" customFormat="1" x14ac:dyDescent="0.25">
      <c r="A25" s="109" t="s">
        <v>233</v>
      </c>
      <c r="B25" s="113" t="s">
        <v>24</v>
      </c>
      <c r="C25" s="110" t="s">
        <v>13</v>
      </c>
      <c r="D25" s="111">
        <f t="shared" si="0"/>
        <v>500</v>
      </c>
      <c r="E25" s="111">
        <v>500</v>
      </c>
    </row>
    <row r="26" spans="1:5" s="118" customFormat="1" x14ac:dyDescent="0.25">
      <c r="A26" s="115" t="s">
        <v>152</v>
      </c>
      <c r="B26" s="116"/>
      <c r="C26" s="117"/>
      <c r="D26" s="111"/>
      <c r="E26" s="117"/>
    </row>
    <row r="27" spans="1:5" s="105" customFormat="1" x14ac:dyDescent="0.25">
      <c r="A27" s="109" t="s">
        <v>234</v>
      </c>
      <c r="B27" s="113" t="s">
        <v>281</v>
      </c>
      <c r="C27" s="110" t="s">
        <v>11</v>
      </c>
      <c r="D27" s="111">
        <f t="shared" si="0"/>
        <v>10350</v>
      </c>
      <c r="E27" s="111">
        <v>10350</v>
      </c>
    </row>
    <row r="28" spans="1:5" s="105" customFormat="1" x14ac:dyDescent="0.25">
      <c r="A28" s="109" t="s">
        <v>153</v>
      </c>
      <c r="B28" s="113" t="s">
        <v>281</v>
      </c>
      <c r="C28" s="110" t="s">
        <v>235</v>
      </c>
      <c r="D28" s="111">
        <f t="shared" si="0"/>
        <v>6800</v>
      </c>
      <c r="E28" s="111">
        <v>6800</v>
      </c>
    </row>
    <row r="29" spans="1:5" s="118" customFormat="1" ht="28.5" x14ac:dyDescent="0.25">
      <c r="A29" s="115" t="s">
        <v>236</v>
      </c>
      <c r="B29" s="116"/>
      <c r="C29" s="117"/>
      <c r="D29" s="117"/>
      <c r="E29" s="117"/>
    </row>
    <row r="30" spans="1:5" s="105" customFormat="1" ht="30" x14ac:dyDescent="0.25">
      <c r="A30" s="109" t="s">
        <v>237</v>
      </c>
      <c r="B30" s="113">
        <v>1</v>
      </c>
      <c r="C30" s="110" t="s">
        <v>13</v>
      </c>
      <c r="D30" s="111">
        <f>E30/B30</f>
        <v>303.61</v>
      </c>
      <c r="E30" s="111">
        <v>303.61</v>
      </c>
    </row>
    <row r="31" spans="1:5" s="105" customFormat="1" x14ac:dyDescent="0.25">
      <c r="A31" s="109" t="s">
        <v>182</v>
      </c>
      <c r="B31" s="113">
        <v>8</v>
      </c>
      <c r="C31" s="110" t="s">
        <v>13</v>
      </c>
      <c r="D31" s="111">
        <f t="shared" ref="D31:D80" si="1">E31/B31</f>
        <v>911.27750000000003</v>
      </c>
      <c r="E31" s="111">
        <v>7290.22</v>
      </c>
    </row>
    <row r="32" spans="1:5" s="105" customFormat="1" x14ac:dyDescent="0.25">
      <c r="A32" s="109" t="s">
        <v>94</v>
      </c>
      <c r="B32" s="113">
        <v>1</v>
      </c>
      <c r="C32" s="110" t="s">
        <v>95</v>
      </c>
      <c r="D32" s="111">
        <f t="shared" si="1"/>
        <v>91.38</v>
      </c>
      <c r="E32" s="111">
        <v>91.38</v>
      </c>
    </row>
    <row r="33" spans="1:5" s="105" customFormat="1" x14ac:dyDescent="0.25">
      <c r="A33" s="109" t="s">
        <v>63</v>
      </c>
      <c r="B33" s="113">
        <v>1</v>
      </c>
      <c r="C33" s="110" t="s">
        <v>15</v>
      </c>
      <c r="D33" s="111">
        <f t="shared" si="1"/>
        <v>699.33</v>
      </c>
      <c r="E33" s="111">
        <v>699.33</v>
      </c>
    </row>
    <row r="34" spans="1:5" s="105" customFormat="1" ht="30" x14ac:dyDescent="0.25">
      <c r="A34" s="109" t="s">
        <v>238</v>
      </c>
      <c r="B34" s="113">
        <v>1</v>
      </c>
      <c r="C34" s="110" t="s">
        <v>239</v>
      </c>
      <c r="D34" s="111">
        <f t="shared" si="1"/>
        <v>547.36</v>
      </c>
      <c r="E34" s="111">
        <v>547.36</v>
      </c>
    </row>
    <row r="35" spans="1:5" s="105" customFormat="1" ht="30" x14ac:dyDescent="0.25">
      <c r="A35" s="109" t="s">
        <v>240</v>
      </c>
      <c r="B35" s="113">
        <v>1.375</v>
      </c>
      <c r="C35" s="110" t="s">
        <v>16</v>
      </c>
      <c r="D35" s="111">
        <f t="shared" si="1"/>
        <v>3630.7636363636366</v>
      </c>
      <c r="E35" s="111">
        <v>4992.3</v>
      </c>
    </row>
    <row r="36" spans="1:5" s="105" customFormat="1" ht="30" x14ac:dyDescent="0.25">
      <c r="A36" s="109" t="s">
        <v>64</v>
      </c>
      <c r="B36" s="113">
        <v>0.1</v>
      </c>
      <c r="C36" s="110" t="s">
        <v>16</v>
      </c>
      <c r="D36" s="111">
        <f t="shared" si="1"/>
        <v>1791.3</v>
      </c>
      <c r="E36" s="111">
        <v>179.13</v>
      </c>
    </row>
    <row r="37" spans="1:5" s="105" customFormat="1" x14ac:dyDescent="0.25">
      <c r="A37" s="109" t="s">
        <v>65</v>
      </c>
      <c r="B37" s="113">
        <v>0.03</v>
      </c>
      <c r="C37" s="110" t="s">
        <v>17</v>
      </c>
      <c r="D37" s="111">
        <f t="shared" si="1"/>
        <v>27393.333333333332</v>
      </c>
      <c r="E37" s="111">
        <v>821.8</v>
      </c>
    </row>
    <row r="38" spans="1:5" s="105" customFormat="1" ht="30" x14ac:dyDescent="0.25">
      <c r="A38" s="109" t="s">
        <v>66</v>
      </c>
      <c r="B38" s="113">
        <v>2.496</v>
      </c>
      <c r="C38" s="110" t="s">
        <v>16</v>
      </c>
      <c r="D38" s="111">
        <f t="shared" si="1"/>
        <v>1803.9983974358972</v>
      </c>
      <c r="E38" s="111">
        <v>4502.78</v>
      </c>
    </row>
    <row r="39" spans="1:5" s="105" customFormat="1" ht="30" x14ac:dyDescent="0.25">
      <c r="A39" s="109" t="s">
        <v>68</v>
      </c>
      <c r="B39" s="113">
        <v>1</v>
      </c>
      <c r="C39" s="110" t="s">
        <v>14</v>
      </c>
      <c r="D39" s="111">
        <f t="shared" si="1"/>
        <v>549.39</v>
      </c>
      <c r="E39" s="111">
        <v>549.39</v>
      </c>
    </row>
    <row r="40" spans="1:5" s="105" customFormat="1" ht="30" x14ac:dyDescent="0.25">
      <c r="A40" s="109" t="s">
        <v>70</v>
      </c>
      <c r="B40" s="113">
        <v>4</v>
      </c>
      <c r="C40" s="110" t="s">
        <v>20</v>
      </c>
      <c r="D40" s="111">
        <f t="shared" si="1"/>
        <v>225.345</v>
      </c>
      <c r="E40" s="111">
        <v>901.38</v>
      </c>
    </row>
    <row r="41" spans="1:5" s="105" customFormat="1" x14ac:dyDescent="0.25">
      <c r="A41" s="109" t="s">
        <v>96</v>
      </c>
      <c r="B41" s="113">
        <v>1</v>
      </c>
      <c r="C41" s="110" t="s">
        <v>95</v>
      </c>
      <c r="D41" s="111">
        <f t="shared" si="1"/>
        <v>73.400000000000006</v>
      </c>
      <c r="E41" s="111">
        <v>73.400000000000006</v>
      </c>
    </row>
    <row r="42" spans="1:5" s="105" customFormat="1" x14ac:dyDescent="0.25">
      <c r="A42" s="109" t="s">
        <v>241</v>
      </c>
      <c r="B42" s="113">
        <v>1</v>
      </c>
      <c r="C42" s="110" t="s">
        <v>13</v>
      </c>
      <c r="D42" s="111">
        <f t="shared" si="1"/>
        <v>4440.0600000000004</v>
      </c>
      <c r="E42" s="111">
        <v>4440.0600000000004</v>
      </c>
    </row>
    <row r="43" spans="1:5" s="105" customFormat="1" x14ac:dyDescent="0.25">
      <c r="A43" s="109" t="s">
        <v>97</v>
      </c>
      <c r="B43" s="113">
        <v>1</v>
      </c>
      <c r="C43" s="110" t="s">
        <v>14</v>
      </c>
      <c r="D43" s="111">
        <f t="shared" si="1"/>
        <v>5839.32</v>
      </c>
      <c r="E43" s="111">
        <v>5839.32</v>
      </c>
    </row>
    <row r="44" spans="1:5" s="105" customFormat="1" x14ac:dyDescent="0.25">
      <c r="A44" s="109" t="s">
        <v>242</v>
      </c>
      <c r="B44" s="113">
        <v>1</v>
      </c>
      <c r="C44" s="110" t="s">
        <v>95</v>
      </c>
      <c r="D44" s="111">
        <f t="shared" si="1"/>
        <v>1679.59</v>
      </c>
      <c r="E44" s="111">
        <v>1679.59</v>
      </c>
    </row>
    <row r="45" spans="1:5" s="105" customFormat="1" ht="30" x14ac:dyDescent="0.25">
      <c r="A45" s="109" t="s">
        <v>243</v>
      </c>
      <c r="B45" s="113">
        <v>1</v>
      </c>
      <c r="C45" s="110" t="s">
        <v>162</v>
      </c>
      <c r="D45" s="111">
        <f t="shared" si="1"/>
        <v>93.51</v>
      </c>
      <c r="E45" s="111">
        <v>93.51</v>
      </c>
    </row>
    <row r="46" spans="1:5" s="105" customFormat="1" ht="30" x14ac:dyDescent="0.25">
      <c r="A46" s="109" t="s">
        <v>224</v>
      </c>
      <c r="B46" s="113">
        <v>0.1</v>
      </c>
      <c r="C46" s="110" t="s">
        <v>225</v>
      </c>
      <c r="D46" s="111">
        <f t="shared" si="1"/>
        <v>1269.5</v>
      </c>
      <c r="E46" s="111">
        <v>126.95</v>
      </c>
    </row>
    <row r="47" spans="1:5" s="105" customFormat="1" ht="30" x14ac:dyDescent="0.25">
      <c r="A47" s="109" t="s">
        <v>244</v>
      </c>
      <c r="B47" s="113">
        <v>1</v>
      </c>
      <c r="C47" s="110" t="s">
        <v>21</v>
      </c>
      <c r="D47" s="111">
        <f t="shared" si="1"/>
        <v>604.44000000000005</v>
      </c>
      <c r="E47" s="111">
        <v>604.44000000000005</v>
      </c>
    </row>
    <row r="48" spans="1:5" s="105" customFormat="1" x14ac:dyDescent="0.25">
      <c r="A48" s="109" t="s">
        <v>73</v>
      </c>
      <c r="B48" s="113">
        <v>32</v>
      </c>
      <c r="C48" s="110" t="s">
        <v>21</v>
      </c>
      <c r="D48" s="111">
        <f t="shared" si="1"/>
        <v>271.49656249999998</v>
      </c>
      <c r="E48" s="111">
        <v>8687.89</v>
      </c>
    </row>
    <row r="49" spans="1:5" s="118" customFormat="1" ht="28.5" x14ac:dyDescent="0.25">
      <c r="A49" s="115" t="s">
        <v>245</v>
      </c>
      <c r="B49" s="116"/>
      <c r="C49" s="117"/>
      <c r="D49" s="111"/>
      <c r="E49" s="117"/>
    </row>
    <row r="50" spans="1:5" s="105" customFormat="1" x14ac:dyDescent="0.25">
      <c r="A50" s="109" t="s">
        <v>246</v>
      </c>
      <c r="B50" s="113">
        <v>2.7E-2</v>
      </c>
      <c r="C50" s="110" t="s">
        <v>19</v>
      </c>
      <c r="D50" s="111">
        <f t="shared" si="1"/>
        <v>6575.1851851851852</v>
      </c>
      <c r="E50" s="111">
        <v>177.53</v>
      </c>
    </row>
    <row r="51" spans="1:5" s="105" customFormat="1" x14ac:dyDescent="0.25">
      <c r="A51" s="109" t="s">
        <v>247</v>
      </c>
      <c r="B51" s="113">
        <v>8.9999999999999993E-3</v>
      </c>
      <c r="C51" s="110" t="s">
        <v>19</v>
      </c>
      <c r="D51" s="111">
        <f t="shared" si="1"/>
        <v>19695.555555555555</v>
      </c>
      <c r="E51" s="111">
        <v>177.26</v>
      </c>
    </row>
    <row r="52" spans="1:5" s="105" customFormat="1" x14ac:dyDescent="0.25">
      <c r="A52" s="109" t="s">
        <v>248</v>
      </c>
      <c r="B52" s="113">
        <v>8.0000000000000002E-3</v>
      </c>
      <c r="C52" s="110" t="s">
        <v>249</v>
      </c>
      <c r="D52" s="111">
        <f t="shared" si="1"/>
        <v>76568.75</v>
      </c>
      <c r="E52" s="111">
        <v>612.54999999999995</v>
      </c>
    </row>
    <row r="53" spans="1:5" s="105" customFormat="1" x14ac:dyDescent="0.25">
      <c r="A53" s="109" t="s">
        <v>250</v>
      </c>
      <c r="B53" s="113">
        <v>0.04</v>
      </c>
      <c r="C53" s="110" t="s">
        <v>19</v>
      </c>
      <c r="D53" s="111">
        <f t="shared" si="1"/>
        <v>7766.2499999999991</v>
      </c>
      <c r="E53" s="111">
        <v>310.64999999999998</v>
      </c>
    </row>
    <row r="54" spans="1:5" s="105" customFormat="1" x14ac:dyDescent="0.25">
      <c r="A54" s="109" t="s">
        <v>251</v>
      </c>
      <c r="B54" s="113">
        <v>0.02</v>
      </c>
      <c r="C54" s="110" t="s">
        <v>19</v>
      </c>
      <c r="D54" s="111">
        <f t="shared" si="1"/>
        <v>7610.5</v>
      </c>
      <c r="E54" s="111">
        <v>152.21</v>
      </c>
    </row>
    <row r="55" spans="1:5" s="105" customFormat="1" ht="30" x14ac:dyDescent="0.25">
      <c r="A55" s="109" t="s">
        <v>252</v>
      </c>
      <c r="B55" s="113">
        <v>0.01</v>
      </c>
      <c r="C55" s="110" t="s">
        <v>19</v>
      </c>
      <c r="D55" s="111">
        <f t="shared" si="1"/>
        <v>31899</v>
      </c>
      <c r="E55" s="111">
        <v>318.99</v>
      </c>
    </row>
    <row r="56" spans="1:5" s="105" customFormat="1" ht="30" x14ac:dyDescent="0.25">
      <c r="A56" s="109" t="s">
        <v>187</v>
      </c>
      <c r="B56" s="113">
        <v>0.06</v>
      </c>
      <c r="C56" s="110" t="s">
        <v>19</v>
      </c>
      <c r="D56" s="111">
        <f t="shared" si="1"/>
        <v>44498.666666666672</v>
      </c>
      <c r="E56" s="111">
        <v>2669.92</v>
      </c>
    </row>
    <row r="57" spans="1:5" s="105" customFormat="1" x14ac:dyDescent="0.25">
      <c r="A57" s="109" t="s">
        <v>76</v>
      </c>
      <c r="B57" s="113">
        <v>0.44</v>
      </c>
      <c r="C57" s="110" t="s">
        <v>18</v>
      </c>
      <c r="D57" s="111">
        <f t="shared" si="1"/>
        <v>4015.75</v>
      </c>
      <c r="E57" s="111">
        <v>1766.93</v>
      </c>
    </row>
    <row r="58" spans="1:5" s="105" customFormat="1" ht="30" x14ac:dyDescent="0.25">
      <c r="A58" s="109" t="s">
        <v>253</v>
      </c>
      <c r="B58" s="113">
        <v>8.0000000000000002E-3</v>
      </c>
      <c r="C58" s="110" t="s">
        <v>19</v>
      </c>
      <c r="D58" s="111">
        <f t="shared" si="1"/>
        <v>15975</v>
      </c>
      <c r="E58" s="111">
        <v>127.8</v>
      </c>
    </row>
    <row r="59" spans="1:5" s="105" customFormat="1" ht="30" x14ac:dyDescent="0.25">
      <c r="A59" s="109" t="s">
        <v>254</v>
      </c>
      <c r="B59" s="113">
        <v>0.152</v>
      </c>
      <c r="C59" s="110" t="s">
        <v>19</v>
      </c>
      <c r="D59" s="111">
        <f t="shared" si="1"/>
        <v>19415</v>
      </c>
      <c r="E59" s="111">
        <v>2951.08</v>
      </c>
    </row>
    <row r="60" spans="1:5" s="105" customFormat="1" ht="30" x14ac:dyDescent="0.25">
      <c r="A60" s="109" t="s">
        <v>255</v>
      </c>
      <c r="B60" s="113">
        <v>3.1E-2</v>
      </c>
      <c r="C60" s="110" t="s">
        <v>15</v>
      </c>
      <c r="D60" s="111">
        <f t="shared" si="1"/>
        <v>15750.967741935483</v>
      </c>
      <c r="E60" s="111">
        <v>488.28</v>
      </c>
    </row>
    <row r="61" spans="1:5" s="105" customFormat="1" ht="30" x14ac:dyDescent="0.25">
      <c r="A61" s="109" t="s">
        <v>256</v>
      </c>
      <c r="B61" s="113">
        <v>0.02</v>
      </c>
      <c r="C61" s="110" t="s">
        <v>18</v>
      </c>
      <c r="D61" s="111">
        <f t="shared" si="1"/>
        <v>59488.5</v>
      </c>
      <c r="E61" s="111">
        <v>1189.77</v>
      </c>
    </row>
    <row r="62" spans="1:5" s="105" customFormat="1" x14ac:dyDescent="0.25">
      <c r="A62" s="109" t="s">
        <v>257</v>
      </c>
      <c r="B62" s="113">
        <v>0.27300000000000002</v>
      </c>
      <c r="C62" s="110" t="s">
        <v>98</v>
      </c>
      <c r="D62" s="111">
        <f t="shared" si="1"/>
        <v>23089.853479853478</v>
      </c>
      <c r="E62" s="111">
        <v>6303.53</v>
      </c>
    </row>
    <row r="63" spans="1:5" s="105" customFormat="1" x14ac:dyDescent="0.25">
      <c r="A63" s="109" t="s">
        <v>113</v>
      </c>
      <c r="B63" s="113">
        <v>0.01</v>
      </c>
      <c r="C63" s="110" t="s">
        <v>18</v>
      </c>
      <c r="D63" s="111">
        <f t="shared" si="1"/>
        <v>181492</v>
      </c>
      <c r="E63" s="111">
        <v>1814.92</v>
      </c>
    </row>
    <row r="64" spans="1:5" s="105" customFormat="1" x14ac:dyDescent="0.25">
      <c r="A64" s="109" t="s">
        <v>77</v>
      </c>
      <c r="B64" s="113">
        <v>0.01</v>
      </c>
      <c r="C64" s="110" t="s">
        <v>18</v>
      </c>
      <c r="D64" s="111">
        <f t="shared" si="1"/>
        <v>55364</v>
      </c>
      <c r="E64" s="111">
        <v>553.64</v>
      </c>
    </row>
    <row r="65" spans="1:5" s="105" customFormat="1" x14ac:dyDescent="0.25">
      <c r="A65" s="109" t="s">
        <v>258</v>
      </c>
      <c r="B65" s="113">
        <v>0.02</v>
      </c>
      <c r="C65" s="110" t="s">
        <v>18</v>
      </c>
      <c r="D65" s="111">
        <f t="shared" si="1"/>
        <v>151750.5</v>
      </c>
      <c r="E65" s="111">
        <v>3035.01</v>
      </c>
    </row>
    <row r="66" spans="1:5" s="105" customFormat="1" ht="30" x14ac:dyDescent="0.25">
      <c r="A66" s="109" t="s">
        <v>259</v>
      </c>
      <c r="B66" s="113">
        <v>7.6999999999999999E-2</v>
      </c>
      <c r="C66" s="110" t="s">
        <v>15</v>
      </c>
      <c r="D66" s="111">
        <f t="shared" si="1"/>
        <v>122797.4025974026</v>
      </c>
      <c r="E66" s="111">
        <v>9455.4</v>
      </c>
    </row>
    <row r="67" spans="1:5" s="105" customFormat="1" x14ac:dyDescent="0.25">
      <c r="A67" s="109" t="s">
        <v>260</v>
      </c>
      <c r="B67" s="113">
        <v>0.02</v>
      </c>
      <c r="C67" s="110" t="s">
        <v>18</v>
      </c>
      <c r="D67" s="111">
        <f t="shared" si="1"/>
        <v>49731</v>
      </c>
      <c r="E67" s="111">
        <v>994.62</v>
      </c>
    </row>
    <row r="68" spans="1:5" s="105" customFormat="1" x14ac:dyDescent="0.25">
      <c r="A68" s="109" t="s">
        <v>261</v>
      </c>
      <c r="B68" s="113">
        <v>0.1</v>
      </c>
      <c r="C68" s="110" t="s">
        <v>19</v>
      </c>
      <c r="D68" s="111">
        <f t="shared" si="1"/>
        <v>21595.9</v>
      </c>
      <c r="E68" s="111">
        <v>2159.59</v>
      </c>
    </row>
    <row r="69" spans="1:5" s="105" customFormat="1" x14ac:dyDescent="0.25">
      <c r="A69" s="109" t="s">
        <v>262</v>
      </c>
      <c r="B69" s="113">
        <v>0.06</v>
      </c>
      <c r="C69" s="110" t="s">
        <v>19</v>
      </c>
      <c r="D69" s="111">
        <f t="shared" si="1"/>
        <v>10174.166666666668</v>
      </c>
      <c r="E69" s="111">
        <v>610.45000000000005</v>
      </c>
    </row>
    <row r="70" spans="1:5" s="105" customFormat="1" x14ac:dyDescent="0.25">
      <c r="A70" s="109" t="s">
        <v>263</v>
      </c>
      <c r="B70" s="113">
        <v>0.153</v>
      </c>
      <c r="C70" s="110" t="s">
        <v>264</v>
      </c>
      <c r="D70" s="111">
        <f t="shared" si="1"/>
        <v>1398.6274509803923</v>
      </c>
      <c r="E70" s="111">
        <v>213.99</v>
      </c>
    </row>
    <row r="71" spans="1:5" s="105" customFormat="1" x14ac:dyDescent="0.25">
      <c r="A71" s="109" t="s">
        <v>265</v>
      </c>
      <c r="B71" s="113">
        <v>0.4</v>
      </c>
      <c r="C71" s="110" t="s">
        <v>225</v>
      </c>
      <c r="D71" s="111">
        <f t="shared" si="1"/>
        <v>1399.2750000000001</v>
      </c>
      <c r="E71" s="111">
        <v>559.71</v>
      </c>
    </row>
    <row r="72" spans="1:5" s="105" customFormat="1" ht="30" x14ac:dyDescent="0.25">
      <c r="A72" s="109" t="s">
        <v>74</v>
      </c>
      <c r="B72" s="113">
        <v>1.0169999999999999</v>
      </c>
      <c r="C72" s="110" t="s">
        <v>16</v>
      </c>
      <c r="D72" s="111">
        <f t="shared" si="1"/>
        <v>1814.3559488692233</v>
      </c>
      <c r="E72" s="111">
        <v>1845.2</v>
      </c>
    </row>
    <row r="73" spans="1:5" s="105" customFormat="1" ht="30" x14ac:dyDescent="0.25">
      <c r="A73" s="109" t="s">
        <v>170</v>
      </c>
      <c r="B73" s="113">
        <v>1.016</v>
      </c>
      <c r="C73" s="110" t="s">
        <v>16</v>
      </c>
      <c r="D73" s="111">
        <f t="shared" si="1"/>
        <v>1834.4291338582677</v>
      </c>
      <c r="E73" s="111">
        <v>1863.78</v>
      </c>
    </row>
    <row r="74" spans="1:5" s="105" customFormat="1" ht="30" x14ac:dyDescent="0.25">
      <c r="A74" s="109" t="s">
        <v>101</v>
      </c>
      <c r="B74" s="113">
        <v>55</v>
      </c>
      <c r="C74" s="110" t="s">
        <v>102</v>
      </c>
      <c r="D74" s="111">
        <f t="shared" si="1"/>
        <v>52.497454545454545</v>
      </c>
      <c r="E74" s="111">
        <v>2887.36</v>
      </c>
    </row>
    <row r="75" spans="1:5" s="105" customFormat="1" ht="30" x14ac:dyDescent="0.25">
      <c r="A75" s="109" t="s">
        <v>103</v>
      </c>
      <c r="B75" s="113">
        <v>45</v>
      </c>
      <c r="C75" s="110" t="s">
        <v>102</v>
      </c>
      <c r="D75" s="111">
        <f t="shared" si="1"/>
        <v>100.68111111111111</v>
      </c>
      <c r="E75" s="111">
        <v>4530.6499999999996</v>
      </c>
    </row>
    <row r="76" spans="1:5" s="105" customFormat="1" ht="30" x14ac:dyDescent="0.25">
      <c r="A76" s="109" t="s">
        <v>174</v>
      </c>
      <c r="B76" s="113" t="s">
        <v>282</v>
      </c>
      <c r="C76" s="110" t="s">
        <v>16</v>
      </c>
      <c r="D76" s="111">
        <f>E76</f>
        <v>1861.28</v>
      </c>
      <c r="E76" s="111">
        <v>1861.28</v>
      </c>
    </row>
    <row r="77" spans="1:5" s="105" customFormat="1" x14ac:dyDescent="0.25">
      <c r="A77" s="109" t="s">
        <v>266</v>
      </c>
      <c r="B77" s="113">
        <v>8</v>
      </c>
      <c r="C77" s="110" t="s">
        <v>267</v>
      </c>
      <c r="D77" s="111">
        <f t="shared" si="1"/>
        <v>239.53375</v>
      </c>
      <c r="E77" s="111">
        <v>1916.27</v>
      </c>
    </row>
    <row r="78" spans="1:5" s="105" customFormat="1" ht="30" x14ac:dyDescent="0.25">
      <c r="A78" s="109" t="s">
        <v>268</v>
      </c>
      <c r="B78" s="113">
        <v>4.0000000000000001E-3</v>
      </c>
      <c r="C78" s="110" t="s">
        <v>19</v>
      </c>
      <c r="D78" s="111">
        <f t="shared" si="1"/>
        <v>147477.5</v>
      </c>
      <c r="E78" s="111">
        <v>589.91</v>
      </c>
    </row>
    <row r="79" spans="1:5" s="105" customFormat="1" ht="30" x14ac:dyDescent="0.25">
      <c r="A79" s="109" t="s">
        <v>269</v>
      </c>
      <c r="B79" s="113">
        <v>8.9999999999999993E-3</v>
      </c>
      <c r="C79" s="110" t="s">
        <v>19</v>
      </c>
      <c r="D79" s="111">
        <f t="shared" si="1"/>
        <v>9153.3333333333339</v>
      </c>
      <c r="E79" s="111">
        <v>82.38</v>
      </c>
    </row>
    <row r="80" spans="1:5" s="105" customFormat="1" x14ac:dyDescent="0.25">
      <c r="A80" s="109" t="s">
        <v>270</v>
      </c>
      <c r="B80" s="113">
        <v>0.02</v>
      </c>
      <c r="C80" s="110" t="s">
        <v>18</v>
      </c>
      <c r="D80" s="111">
        <f t="shared" si="1"/>
        <v>120274</v>
      </c>
      <c r="E80" s="111">
        <v>2405.48</v>
      </c>
    </row>
    <row r="81" spans="1:7" s="118" customFormat="1" ht="28.5" x14ac:dyDescent="0.25">
      <c r="A81" s="115" t="s">
        <v>40</v>
      </c>
      <c r="B81" s="116"/>
      <c r="C81" s="117"/>
      <c r="D81" s="117"/>
      <c r="E81" s="117"/>
    </row>
    <row r="82" spans="1:7" s="105" customFormat="1" ht="30" x14ac:dyDescent="0.25">
      <c r="A82" s="109" t="s">
        <v>61</v>
      </c>
      <c r="B82" s="113" t="s">
        <v>281</v>
      </c>
      <c r="C82" s="110" t="s">
        <v>11</v>
      </c>
      <c r="D82" s="111">
        <f>E82</f>
        <v>4066.16</v>
      </c>
      <c r="E82" s="111">
        <v>4066.16</v>
      </c>
    </row>
    <row r="83" spans="1:7" s="118" customFormat="1" ht="14.25" x14ac:dyDescent="0.25">
      <c r="A83" s="115" t="s">
        <v>90</v>
      </c>
      <c r="B83" s="116"/>
      <c r="C83" s="117"/>
      <c r="D83" s="117"/>
      <c r="E83" s="117"/>
    </row>
    <row r="84" spans="1:7" s="105" customFormat="1" x14ac:dyDescent="0.25">
      <c r="A84" s="109" t="s">
        <v>105</v>
      </c>
      <c r="B84" s="113" t="s">
        <v>281</v>
      </c>
      <c r="C84" s="110" t="s">
        <v>11</v>
      </c>
      <c r="D84" s="111">
        <f>E84</f>
        <v>21600</v>
      </c>
      <c r="E84" s="111">
        <v>21600</v>
      </c>
    </row>
    <row r="85" spans="1:7" s="118" customFormat="1" ht="28.5" x14ac:dyDescent="0.25">
      <c r="A85" s="115" t="s">
        <v>271</v>
      </c>
      <c r="B85" s="116"/>
      <c r="C85" s="117"/>
      <c r="D85" s="117"/>
      <c r="E85" s="117"/>
    </row>
    <row r="86" spans="1:7" s="105" customFormat="1" x14ac:dyDescent="0.25">
      <c r="A86" s="109" t="s">
        <v>272</v>
      </c>
      <c r="B86" s="113" t="s">
        <v>24</v>
      </c>
      <c r="C86" s="110" t="s">
        <v>11</v>
      </c>
      <c r="D86" s="111">
        <f>E86</f>
        <v>200</v>
      </c>
      <c r="E86" s="111">
        <v>200</v>
      </c>
    </row>
    <row r="87" spans="1:7" s="118" customFormat="1" ht="14.25" x14ac:dyDescent="0.25">
      <c r="A87" s="115" t="s">
        <v>273</v>
      </c>
      <c r="B87" s="116"/>
      <c r="C87" s="117"/>
      <c r="D87" s="117"/>
      <c r="E87" s="117"/>
    </row>
    <row r="88" spans="1:7" s="105" customFormat="1" x14ac:dyDescent="0.25">
      <c r="A88" s="109" t="s">
        <v>274</v>
      </c>
      <c r="B88" s="113" t="s">
        <v>25</v>
      </c>
      <c r="C88" s="110" t="s">
        <v>13</v>
      </c>
      <c r="D88" s="111">
        <f>E88</f>
        <v>61256.38</v>
      </c>
      <c r="E88" s="111">
        <v>61256.38</v>
      </c>
    </row>
    <row r="89" spans="1:7" s="1" customFormat="1" ht="14.25" x14ac:dyDescent="0.2">
      <c r="A89" s="76" t="s">
        <v>10</v>
      </c>
      <c r="B89" s="39"/>
      <c r="C89" s="39"/>
      <c r="D89" s="36"/>
      <c r="E89" s="36"/>
      <c r="G89" s="17"/>
    </row>
    <row r="90" spans="1:7" s="1" customFormat="1" x14ac:dyDescent="0.2">
      <c r="A90" s="77" t="s">
        <v>81</v>
      </c>
      <c r="B90" s="38" t="s">
        <v>23</v>
      </c>
      <c r="C90" s="38" t="s">
        <v>11</v>
      </c>
      <c r="D90" s="27">
        <f>E90</f>
        <v>27858.632999999998</v>
      </c>
      <c r="E90" s="27">
        <f>SUM(E16:E88)*10%</f>
        <v>27858.632999999998</v>
      </c>
      <c r="G90" s="17"/>
    </row>
    <row r="91" spans="1:7" s="118" customFormat="1" ht="14.25" x14ac:dyDescent="0.25">
      <c r="A91" s="119" t="s">
        <v>26</v>
      </c>
      <c r="B91" s="120"/>
      <c r="C91" s="121"/>
      <c r="D91" s="122"/>
      <c r="E91" s="122">
        <f>SUM(E16:E90)</f>
        <v>306444.96299999993</v>
      </c>
    </row>
    <row r="92" spans="1:7" s="105" customFormat="1" x14ac:dyDescent="0.25">
      <c r="A92" s="200"/>
      <c r="B92" s="200"/>
      <c r="C92" s="200"/>
      <c r="D92" s="200"/>
      <c r="E92" s="200"/>
    </row>
    <row r="93" spans="1:7" s="105" customFormat="1" x14ac:dyDescent="0.25">
      <c r="A93" s="200"/>
      <c r="B93" s="200"/>
      <c r="C93" s="200"/>
      <c r="D93" s="200"/>
      <c r="E93" s="200"/>
    </row>
    <row r="94" spans="1:7" s="105" customFormat="1" ht="39.75" customHeight="1" x14ac:dyDescent="0.25">
      <c r="A94" s="202" t="s">
        <v>286</v>
      </c>
      <c r="B94" s="202"/>
      <c r="C94" s="202"/>
      <c r="D94" s="202"/>
      <c r="E94" s="202"/>
    </row>
    <row r="95" spans="1:7" s="105" customFormat="1" ht="27.75" customHeight="1" x14ac:dyDescent="0.25">
      <c r="A95" s="202" t="s">
        <v>275</v>
      </c>
      <c r="B95" s="202"/>
      <c r="C95" s="202"/>
      <c r="D95" s="202"/>
      <c r="E95" s="202"/>
    </row>
    <row r="96" spans="1:7" s="105" customFormat="1" ht="24" customHeight="1" x14ac:dyDescent="0.25">
      <c r="A96" s="202" t="s">
        <v>276</v>
      </c>
      <c r="B96" s="202"/>
      <c r="C96" s="202"/>
      <c r="D96" s="202"/>
      <c r="E96" s="202"/>
    </row>
    <row r="97" spans="1:5" s="105" customFormat="1" ht="30.75" customHeight="1" x14ac:dyDescent="0.25">
      <c r="A97" s="202" t="s">
        <v>277</v>
      </c>
      <c r="B97" s="202"/>
      <c r="C97" s="202"/>
      <c r="D97" s="202"/>
      <c r="E97" s="202"/>
    </row>
    <row r="98" spans="1:5" s="105" customFormat="1" x14ac:dyDescent="0.25">
      <c r="A98" s="200"/>
      <c r="B98" s="200"/>
      <c r="C98" s="200"/>
      <c r="D98" s="200"/>
      <c r="E98" s="200"/>
    </row>
    <row r="99" spans="1:5" s="105" customFormat="1" ht="24.75" customHeight="1" x14ac:dyDescent="0.25">
      <c r="B99" s="203"/>
      <c r="C99" s="203"/>
      <c r="D99" s="203"/>
      <c r="E99" s="203"/>
    </row>
    <row r="100" spans="1:5" s="105" customFormat="1" ht="18.75" customHeight="1" x14ac:dyDescent="0.25">
      <c r="A100" s="200" t="s">
        <v>278</v>
      </c>
      <c r="B100" s="200"/>
      <c r="C100" s="200"/>
      <c r="D100" s="200"/>
      <c r="E100" s="200"/>
    </row>
    <row r="101" spans="1:5" s="105" customFormat="1" ht="15.75" customHeight="1" x14ac:dyDescent="0.25">
      <c r="A101" s="200" t="s">
        <v>287</v>
      </c>
      <c r="B101" s="200"/>
      <c r="C101" s="200"/>
      <c r="D101" s="200"/>
      <c r="E101" s="200"/>
    </row>
    <row r="102" spans="1:5" s="105" customFormat="1" ht="10.5" customHeight="1" x14ac:dyDescent="0.25">
      <c r="B102" s="201"/>
      <c r="C102" s="201"/>
      <c r="D102" s="201" t="s">
        <v>28</v>
      </c>
      <c r="E102" s="201"/>
    </row>
    <row r="103" spans="1:5" s="105" customFormat="1" x14ac:dyDescent="0.25">
      <c r="A103" s="200"/>
      <c r="B103" s="200"/>
      <c r="C103" s="200"/>
      <c r="D103" s="200"/>
      <c r="E103" s="200"/>
    </row>
    <row r="104" spans="1:5" s="105" customFormat="1" x14ac:dyDescent="0.25">
      <c r="A104" s="200" t="s">
        <v>288</v>
      </c>
      <c r="B104" s="200"/>
      <c r="C104" s="200"/>
      <c r="D104" s="200"/>
      <c r="E104" s="200"/>
    </row>
    <row r="105" spans="1:5" s="105" customFormat="1" ht="10.5" customHeight="1" x14ac:dyDescent="0.25">
      <c r="B105" s="201"/>
      <c r="C105" s="201"/>
      <c r="D105" s="201" t="s">
        <v>28</v>
      </c>
      <c r="E105" s="201"/>
    </row>
    <row r="106" spans="1:5" s="105" customFormat="1" ht="11.25" customHeight="1" x14ac:dyDescent="0.25">
      <c r="A106" s="200"/>
      <c r="B106" s="200"/>
      <c r="C106" s="200"/>
      <c r="D106" s="200"/>
      <c r="E106" s="200"/>
    </row>
  </sheetData>
  <mergeCells count="31">
    <mergeCell ref="A104:E104"/>
    <mergeCell ref="B105:C105"/>
    <mergeCell ref="D105:E105"/>
    <mergeCell ref="A106:E106"/>
    <mergeCell ref="B99:E99"/>
    <mergeCell ref="A100:E100"/>
    <mergeCell ref="A101:E101"/>
    <mergeCell ref="B102:C102"/>
    <mergeCell ref="D102:E102"/>
    <mergeCell ref="A103:E103"/>
    <mergeCell ref="A94:E94"/>
    <mergeCell ref="A95:E95"/>
    <mergeCell ref="A96:E96"/>
    <mergeCell ref="A97:E97"/>
    <mergeCell ref="A98:E98"/>
    <mergeCell ref="A6:D6"/>
    <mergeCell ref="A7:E7"/>
    <mergeCell ref="A8:E8"/>
    <mergeCell ref="A9:E9"/>
    <mergeCell ref="A93:E93"/>
    <mergeCell ref="A92:E92"/>
    <mergeCell ref="A10:E10"/>
    <mergeCell ref="A11:E11"/>
    <mergeCell ref="A12:E12"/>
    <mergeCell ref="A13:E13"/>
    <mergeCell ref="A14:E14"/>
    <mergeCell ref="A1:E1"/>
    <mergeCell ref="A2:E2"/>
    <mergeCell ref="A5:E5"/>
    <mergeCell ref="A4:E4"/>
    <mergeCell ref="A3:E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zoomScaleNormal="100" workbookViewId="0">
      <selection activeCell="F22" sqref="F22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16384" width="9.140625" style="73"/>
  </cols>
  <sheetData>
    <row r="1" spans="1:19" s="45" customFormat="1" ht="35.25" customHeight="1" x14ac:dyDescent="0.3">
      <c r="A1" s="179" t="s">
        <v>289</v>
      </c>
      <c r="B1" s="179"/>
      <c r="C1" s="179"/>
      <c r="D1" s="179"/>
      <c r="E1" s="179"/>
      <c r="F1" s="179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290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0" t="s">
        <v>120</v>
      </c>
      <c r="B5" s="180"/>
      <c r="C5" s="180"/>
      <c r="D5" s="180"/>
      <c r="E5" s="180"/>
      <c r="F5" s="18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9" t="s">
        <v>121</v>
      </c>
      <c r="B6" s="99">
        <v>3</v>
      </c>
      <c r="C6" s="99" t="s">
        <v>122</v>
      </c>
      <c r="D6" s="123">
        <v>1379.2</v>
      </c>
      <c r="E6" s="99" t="s">
        <v>123</v>
      </c>
      <c r="F6" s="101">
        <v>846.3</v>
      </c>
      <c r="G6" s="50"/>
      <c r="H6" s="52"/>
      <c r="I6" s="53"/>
      <c r="J6" s="54"/>
      <c r="K6" s="125"/>
      <c r="L6" s="56"/>
      <c r="M6" s="56"/>
      <c r="N6" s="56"/>
      <c r="O6" s="56"/>
      <c r="P6" s="57"/>
      <c r="Q6" s="181"/>
      <c r="R6" s="182"/>
      <c r="S6" s="58"/>
    </row>
    <row r="7" spans="1:19" s="61" customFormat="1" ht="32.25" customHeight="1" x14ac:dyDescent="0.25">
      <c r="A7" s="99" t="s">
        <v>124</v>
      </c>
      <c r="B7" s="99">
        <v>2</v>
      </c>
      <c r="C7" s="99" t="s">
        <v>125</v>
      </c>
      <c r="D7" s="123">
        <v>0</v>
      </c>
      <c r="E7" s="99" t="s">
        <v>126</v>
      </c>
      <c r="F7" s="101">
        <v>564.20000000000005</v>
      </c>
      <c r="G7" s="50"/>
      <c r="H7" s="52"/>
      <c r="I7" s="53"/>
      <c r="J7" s="54"/>
      <c r="K7" s="125"/>
      <c r="L7" s="56"/>
      <c r="M7" s="56"/>
      <c r="N7" s="56"/>
      <c r="O7" s="56"/>
      <c r="P7" s="57"/>
      <c r="Q7" s="181"/>
      <c r="R7" s="183"/>
      <c r="S7" s="60"/>
    </row>
    <row r="8" spans="1:19" s="61" customFormat="1" ht="47.25" customHeight="1" x14ac:dyDescent="0.25">
      <c r="A8" s="99" t="s">
        <v>127</v>
      </c>
      <c r="B8" s="99">
        <v>24</v>
      </c>
      <c r="C8" s="99" t="s">
        <v>128</v>
      </c>
      <c r="D8" s="101">
        <v>135.30000000000001</v>
      </c>
      <c r="E8" s="99" t="s">
        <v>129</v>
      </c>
      <c r="F8" s="101">
        <v>317.89999999999998</v>
      </c>
      <c r="G8" s="50"/>
      <c r="H8" s="52"/>
      <c r="I8" s="53"/>
      <c r="J8" s="54"/>
      <c r="K8" s="125"/>
      <c r="L8" s="56"/>
      <c r="M8" s="56"/>
      <c r="N8" s="56"/>
      <c r="O8" s="56"/>
      <c r="P8" s="57"/>
      <c r="Q8" s="181"/>
      <c r="R8" s="182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125"/>
      <c r="L9" s="56"/>
      <c r="M9" s="56"/>
      <c r="N9" s="56"/>
      <c r="O9" s="56"/>
      <c r="P9" s="50"/>
      <c r="Q9" s="125"/>
      <c r="R9" s="126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24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76" t="s">
        <v>130</v>
      </c>
      <c r="B11" s="177"/>
      <c r="C11" s="177"/>
      <c r="D11" s="177"/>
      <c r="E11" s="178"/>
      <c r="F11" s="68" t="s">
        <v>131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6" customFormat="1" ht="30" customHeight="1" x14ac:dyDescent="0.25">
      <c r="A12" s="185" t="s">
        <v>132</v>
      </c>
      <c r="B12" s="186"/>
      <c r="C12" s="186"/>
      <c r="D12" s="186"/>
      <c r="E12" s="187"/>
      <c r="F12" s="94">
        <v>-126329.47799999992</v>
      </c>
      <c r="G12" s="95"/>
    </row>
    <row r="13" spans="1:19" s="96" customFormat="1" ht="30" customHeight="1" x14ac:dyDescent="0.25">
      <c r="A13" s="185" t="s">
        <v>133</v>
      </c>
      <c r="B13" s="186"/>
      <c r="C13" s="186"/>
      <c r="D13" s="186"/>
      <c r="E13" s="187"/>
      <c r="F13" s="94">
        <v>33278.499999999971</v>
      </c>
    </row>
    <row r="14" spans="1:19" s="96" customFormat="1" ht="30" customHeight="1" x14ac:dyDescent="0.25">
      <c r="A14" s="185" t="s">
        <v>134</v>
      </c>
      <c r="B14" s="186"/>
      <c r="C14" s="186"/>
      <c r="D14" s="186"/>
      <c r="E14" s="187"/>
      <c r="F14" s="97">
        <f>SUM(F15:F17)</f>
        <v>223142.04</v>
      </c>
    </row>
    <row r="15" spans="1:19" s="67" customFormat="1" ht="28.5" customHeight="1" x14ac:dyDescent="0.25">
      <c r="A15" s="188" t="s">
        <v>135</v>
      </c>
      <c r="B15" s="189"/>
      <c r="C15" s="189"/>
      <c r="D15" s="189"/>
      <c r="E15" s="190"/>
      <c r="F15" s="90">
        <v>212342.04</v>
      </c>
    </row>
    <row r="16" spans="1:19" s="67" customFormat="1" ht="24.75" hidden="1" customHeight="1" x14ac:dyDescent="0.25">
      <c r="A16" s="188" t="s">
        <v>136</v>
      </c>
      <c r="B16" s="189"/>
      <c r="C16" s="189"/>
      <c r="D16" s="189"/>
      <c r="E16" s="190"/>
      <c r="F16" s="90"/>
    </row>
    <row r="17" spans="1:19" s="67" customFormat="1" ht="33.75" customHeight="1" x14ac:dyDescent="0.25">
      <c r="A17" s="188" t="s">
        <v>137</v>
      </c>
      <c r="B17" s="189"/>
      <c r="C17" s="189"/>
      <c r="D17" s="189"/>
      <c r="E17" s="190"/>
      <c r="F17" s="90">
        <v>10800</v>
      </c>
    </row>
    <row r="18" spans="1:19" s="96" customFormat="1" ht="30" customHeight="1" x14ac:dyDescent="0.25">
      <c r="A18" s="185" t="s">
        <v>138</v>
      </c>
      <c r="B18" s="186"/>
      <c r="C18" s="186"/>
      <c r="D18" s="186"/>
      <c r="E18" s="187"/>
      <c r="F18" s="97">
        <f>SUM(F19:F21)</f>
        <v>228136.93</v>
      </c>
    </row>
    <row r="19" spans="1:19" s="67" customFormat="1" ht="27.75" customHeight="1" x14ac:dyDescent="0.25">
      <c r="A19" s="188" t="s">
        <v>135</v>
      </c>
      <c r="B19" s="189"/>
      <c r="C19" s="189"/>
      <c r="D19" s="189"/>
      <c r="E19" s="190"/>
      <c r="F19" s="90">
        <v>218934.43</v>
      </c>
    </row>
    <row r="20" spans="1:19" s="67" customFormat="1" ht="30" hidden="1" customHeight="1" x14ac:dyDescent="0.25">
      <c r="A20" s="197" t="s">
        <v>285</v>
      </c>
      <c r="B20" s="198"/>
      <c r="C20" s="198"/>
      <c r="D20" s="198"/>
      <c r="E20" s="199"/>
      <c r="F20" s="90"/>
    </row>
    <row r="21" spans="1:19" s="70" customFormat="1" ht="30" customHeight="1" x14ac:dyDescent="0.2">
      <c r="A21" s="188" t="s">
        <v>137</v>
      </c>
      <c r="B21" s="189"/>
      <c r="C21" s="189"/>
      <c r="D21" s="189"/>
      <c r="E21" s="190"/>
      <c r="F21" s="90">
        <v>9202.5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8" customFormat="1" ht="30" customHeight="1" x14ac:dyDescent="0.25">
      <c r="A22" s="185" t="s">
        <v>139</v>
      </c>
      <c r="B22" s="186"/>
      <c r="C22" s="186"/>
      <c r="D22" s="186"/>
      <c r="E22" s="187"/>
      <c r="F22" s="97">
        <f>F12+F18</f>
        <v>101807.45200000008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5" t="s">
        <v>140</v>
      </c>
      <c r="B23" s="186"/>
      <c r="C23" s="186"/>
      <c r="D23" s="186"/>
      <c r="E23" s="187"/>
      <c r="F23" s="97">
        <f>Лист1!E73</f>
        <v>204337.74900000004</v>
      </c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5" t="s">
        <v>291</v>
      </c>
      <c r="B24" s="186"/>
      <c r="C24" s="186"/>
      <c r="D24" s="186"/>
      <c r="E24" s="187"/>
      <c r="F24" s="97">
        <f>F22-F23</f>
        <v>-102530.29699999996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5" t="s">
        <v>142</v>
      </c>
      <c r="B25" s="186"/>
      <c r="C25" s="186"/>
      <c r="D25" s="186"/>
      <c r="E25" s="187"/>
      <c r="F25" s="94">
        <f>F13+F14-F18+F20</f>
        <v>28283.609999999986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4" t="s">
        <v>143</v>
      </c>
      <c r="B27" s="184"/>
      <c r="C27" s="184"/>
      <c r="D27" s="184"/>
    </row>
    <row r="28" spans="1:19" s="45" customFormat="1" ht="21.75" customHeight="1" x14ac:dyDescent="0.25">
      <c r="A28" s="194" t="s">
        <v>144</v>
      </c>
      <c r="B28" s="194"/>
      <c r="C28" s="194"/>
      <c r="D28" s="194"/>
    </row>
    <row r="29" spans="1:19" s="45" customFormat="1" ht="22.5" customHeight="1" x14ac:dyDescent="0.25">
      <c r="A29" s="184" t="s">
        <v>46</v>
      </c>
      <c r="B29" s="184"/>
      <c r="C29" s="184"/>
      <c r="D29" s="184"/>
    </row>
    <row r="30" spans="1:19" s="45" customFormat="1" ht="22.5" customHeight="1" x14ac:dyDescent="0.25">
      <c r="A30" s="184" t="s">
        <v>47</v>
      </c>
      <c r="B30" s="184"/>
      <c r="C30" s="184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8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85546875" style="127" customWidth="1"/>
    <col min="2" max="2" width="13.85546875" style="127" customWidth="1"/>
    <col min="3" max="3" width="12.5703125" style="127" customWidth="1"/>
    <col min="4" max="4" width="13.42578125" style="127" customWidth="1"/>
    <col min="5" max="5" width="14.7109375" style="127" customWidth="1"/>
    <col min="6" max="255" width="8.140625" style="127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7" customFormat="1" ht="23.25" customHeight="1" x14ac:dyDescent="0.25">
      <c r="A1" s="204"/>
      <c r="B1" s="204"/>
      <c r="C1" s="204"/>
      <c r="D1" s="204"/>
      <c r="E1" s="204"/>
    </row>
    <row r="2" spans="1:5" s="127" customFormat="1" x14ac:dyDescent="0.25">
      <c r="A2" s="204" t="s">
        <v>211</v>
      </c>
      <c r="B2" s="204"/>
      <c r="C2" s="204"/>
      <c r="D2" s="204"/>
      <c r="E2" s="204"/>
    </row>
    <row r="3" spans="1:5" s="127" customFormat="1" ht="15.75" customHeight="1" x14ac:dyDescent="0.25">
      <c r="B3" s="204" t="s">
        <v>279</v>
      </c>
      <c r="C3" s="204"/>
      <c r="D3" s="204"/>
      <c r="E3" s="204"/>
    </row>
    <row r="4" spans="1:5" s="127" customFormat="1" x14ac:dyDescent="0.25">
      <c r="A4" s="206" t="s">
        <v>212</v>
      </c>
      <c r="B4" s="206"/>
      <c r="C4" s="206"/>
      <c r="D4" s="206"/>
      <c r="E4" s="206"/>
    </row>
    <row r="5" spans="1:5" s="127" customFormat="1" x14ac:dyDescent="0.25">
      <c r="A5" s="206" t="s">
        <v>213</v>
      </c>
      <c r="B5" s="206"/>
      <c r="C5" s="206"/>
      <c r="D5" s="206"/>
      <c r="E5" s="206"/>
    </row>
    <row r="6" spans="1:5" s="127" customFormat="1" ht="26.25" customHeight="1" x14ac:dyDescent="0.25">
      <c r="A6" s="204" t="s">
        <v>214</v>
      </c>
      <c r="B6" s="204"/>
      <c r="C6" s="204"/>
      <c r="D6" s="204"/>
      <c r="E6" s="127" t="s">
        <v>292</v>
      </c>
    </row>
    <row r="7" spans="1:5" s="127" customFormat="1" x14ac:dyDescent="0.25">
      <c r="A7" s="204"/>
      <c r="B7" s="204"/>
      <c r="C7" s="204"/>
      <c r="D7" s="204"/>
      <c r="E7" s="204"/>
    </row>
    <row r="8" spans="1:5" s="127" customFormat="1" ht="28.5" customHeight="1" x14ac:dyDescent="0.25">
      <c r="A8" s="205" t="s">
        <v>216</v>
      </c>
      <c r="B8" s="205"/>
      <c r="C8" s="205"/>
      <c r="D8" s="205"/>
      <c r="E8" s="205"/>
    </row>
    <row r="9" spans="1:5" s="127" customFormat="1" ht="29.25" customHeight="1" x14ac:dyDescent="0.25">
      <c r="A9" s="205" t="s">
        <v>217</v>
      </c>
      <c r="B9" s="205"/>
      <c r="C9" s="205"/>
      <c r="D9" s="205"/>
      <c r="E9" s="205"/>
    </row>
    <row r="10" spans="1:5" s="127" customFormat="1" ht="30" customHeight="1" x14ac:dyDescent="0.25">
      <c r="A10" s="205" t="s">
        <v>218</v>
      </c>
      <c r="B10" s="205"/>
      <c r="C10" s="205"/>
      <c r="D10" s="205"/>
      <c r="E10" s="205"/>
    </row>
    <row r="11" spans="1:5" s="127" customFormat="1" ht="30" customHeight="1" x14ac:dyDescent="0.25">
      <c r="A11" s="205" t="s">
        <v>219</v>
      </c>
      <c r="B11" s="205"/>
      <c r="C11" s="205"/>
      <c r="D11" s="205"/>
      <c r="E11" s="205"/>
    </row>
    <row r="12" spans="1:5" s="127" customFormat="1" ht="29.25" customHeight="1" x14ac:dyDescent="0.25">
      <c r="A12" s="205" t="s">
        <v>220</v>
      </c>
      <c r="B12" s="205"/>
      <c r="C12" s="205"/>
      <c r="D12" s="205"/>
      <c r="E12" s="205"/>
    </row>
    <row r="13" spans="1:5" s="127" customFormat="1" ht="28.5" customHeight="1" x14ac:dyDescent="0.25">
      <c r="A13" s="205" t="s">
        <v>221</v>
      </c>
      <c r="B13" s="205"/>
      <c r="C13" s="205"/>
      <c r="D13" s="205"/>
      <c r="E13" s="205"/>
    </row>
    <row r="14" spans="1:5" s="127" customFormat="1" ht="15.75" customHeight="1" x14ac:dyDescent="0.25">
      <c r="A14" s="204"/>
      <c r="B14" s="204"/>
      <c r="C14" s="204"/>
      <c r="D14" s="204"/>
      <c r="E14" s="204"/>
    </row>
    <row r="15" spans="1:5" s="127" customFormat="1" ht="135" x14ac:dyDescent="0.25">
      <c r="A15" s="128" t="s">
        <v>2</v>
      </c>
      <c r="B15" s="129" t="s">
        <v>223</v>
      </c>
      <c r="C15" s="129" t="s">
        <v>0</v>
      </c>
      <c r="D15" s="129" t="s">
        <v>222</v>
      </c>
      <c r="E15" s="129" t="s">
        <v>1</v>
      </c>
    </row>
    <row r="16" spans="1:5" s="127" customFormat="1" x14ac:dyDescent="0.25">
      <c r="A16" s="137" t="s">
        <v>8</v>
      </c>
      <c r="B16" s="133"/>
      <c r="C16" s="133"/>
      <c r="D16" s="133"/>
      <c r="E16" s="133"/>
    </row>
    <row r="17" spans="1:5" s="127" customFormat="1" x14ac:dyDescent="0.25">
      <c r="A17" s="128" t="s">
        <v>58</v>
      </c>
      <c r="B17" s="134" t="s">
        <v>23</v>
      </c>
      <c r="C17" s="134" t="s">
        <v>11</v>
      </c>
      <c r="D17" s="134">
        <v>0.13</v>
      </c>
      <c r="E17" s="134">
        <v>2151.5500000000002</v>
      </c>
    </row>
    <row r="18" spans="1:5" s="127" customFormat="1" ht="28.5" x14ac:dyDescent="0.25">
      <c r="A18" s="137" t="s">
        <v>226</v>
      </c>
      <c r="B18" s="133"/>
      <c r="C18" s="133"/>
      <c r="D18" s="133"/>
      <c r="E18" s="133"/>
    </row>
    <row r="19" spans="1:5" s="127" customFormat="1" ht="30" x14ac:dyDescent="0.25">
      <c r="A19" s="128" t="s">
        <v>293</v>
      </c>
      <c r="B19" s="134">
        <v>1.52</v>
      </c>
      <c r="C19" s="134" t="s">
        <v>179</v>
      </c>
      <c r="D19" s="134">
        <f>E19/B19</f>
        <v>1212.4736842105262</v>
      </c>
      <c r="E19" s="134">
        <v>1842.96</v>
      </c>
    </row>
    <row r="20" spans="1:5" s="127" customFormat="1" x14ac:dyDescent="0.25">
      <c r="A20" s="128" t="s">
        <v>294</v>
      </c>
      <c r="B20" s="134" t="s">
        <v>203</v>
      </c>
      <c r="C20" s="134" t="s">
        <v>12</v>
      </c>
      <c r="D20" s="134">
        <f>E20</f>
        <v>67.540000000000006</v>
      </c>
      <c r="E20" s="134">
        <v>67.540000000000006</v>
      </c>
    </row>
    <row r="21" spans="1:5" s="127" customFormat="1" x14ac:dyDescent="0.25">
      <c r="A21" s="128" t="s">
        <v>295</v>
      </c>
      <c r="B21" s="134" t="s">
        <v>203</v>
      </c>
      <c r="C21" s="134" t="s">
        <v>12</v>
      </c>
      <c r="D21" s="134">
        <f t="shared" ref="D21:D30" si="0">E21</f>
        <v>2435.4</v>
      </c>
      <c r="E21" s="134">
        <v>2435.4</v>
      </c>
    </row>
    <row r="22" spans="1:5" s="127" customFormat="1" ht="30" x14ac:dyDescent="0.25">
      <c r="A22" s="128" t="s">
        <v>148</v>
      </c>
      <c r="B22" s="134" t="s">
        <v>203</v>
      </c>
      <c r="C22" s="134" t="s">
        <v>19</v>
      </c>
      <c r="D22" s="134">
        <f t="shared" si="0"/>
        <v>1633.07</v>
      </c>
      <c r="E22" s="134">
        <v>1633.07</v>
      </c>
    </row>
    <row r="23" spans="1:5" s="127" customFormat="1" ht="30" x14ac:dyDescent="0.25">
      <c r="A23" s="128" t="s">
        <v>296</v>
      </c>
      <c r="B23" s="134" t="s">
        <v>203</v>
      </c>
      <c r="C23" s="134" t="s">
        <v>19</v>
      </c>
      <c r="D23" s="134">
        <f t="shared" si="0"/>
        <v>1454.97</v>
      </c>
      <c r="E23" s="134">
        <v>1454.97</v>
      </c>
    </row>
    <row r="24" spans="1:5" s="127" customFormat="1" x14ac:dyDescent="0.25">
      <c r="A24" s="128" t="s">
        <v>229</v>
      </c>
      <c r="B24" s="134" t="s">
        <v>207</v>
      </c>
      <c r="C24" s="134" t="s">
        <v>12</v>
      </c>
      <c r="D24" s="134">
        <f t="shared" si="0"/>
        <v>70835.710000000006</v>
      </c>
      <c r="E24" s="134">
        <v>70835.710000000006</v>
      </c>
    </row>
    <row r="25" spans="1:5" s="127" customFormat="1" x14ac:dyDescent="0.25">
      <c r="A25" s="128" t="s">
        <v>230</v>
      </c>
      <c r="B25" s="134" t="s">
        <v>207</v>
      </c>
      <c r="C25" s="134" t="s">
        <v>12</v>
      </c>
      <c r="D25" s="134">
        <f t="shared" si="0"/>
        <v>1158.4000000000001</v>
      </c>
      <c r="E25" s="134">
        <v>1158.4000000000001</v>
      </c>
    </row>
    <row r="26" spans="1:5" s="127" customFormat="1" x14ac:dyDescent="0.25">
      <c r="A26" s="137" t="s">
        <v>152</v>
      </c>
      <c r="B26" s="133"/>
      <c r="C26" s="133"/>
      <c r="D26" s="134"/>
      <c r="E26" s="133"/>
    </row>
    <row r="27" spans="1:5" s="127" customFormat="1" x14ac:dyDescent="0.25">
      <c r="A27" s="128" t="s">
        <v>153</v>
      </c>
      <c r="B27" s="134" t="s">
        <v>281</v>
      </c>
      <c r="C27" s="134" t="s">
        <v>235</v>
      </c>
      <c r="D27" s="134">
        <f t="shared" si="0"/>
        <v>6800</v>
      </c>
      <c r="E27" s="134">
        <v>6800</v>
      </c>
    </row>
    <row r="28" spans="1:5" s="127" customFormat="1" ht="28.5" x14ac:dyDescent="0.25">
      <c r="A28" s="137" t="s">
        <v>236</v>
      </c>
      <c r="B28" s="133"/>
      <c r="C28" s="133"/>
      <c r="D28" s="134"/>
      <c r="E28" s="133"/>
    </row>
    <row r="29" spans="1:5" s="127" customFormat="1" x14ac:dyDescent="0.25">
      <c r="A29" s="128" t="s">
        <v>297</v>
      </c>
      <c r="B29" s="134">
        <v>1</v>
      </c>
      <c r="C29" s="134" t="s">
        <v>15</v>
      </c>
      <c r="D29" s="134">
        <f t="shared" si="0"/>
        <v>724.61</v>
      </c>
      <c r="E29" s="134">
        <v>724.61</v>
      </c>
    </row>
    <row r="30" spans="1:5" s="127" customFormat="1" ht="30" x14ac:dyDescent="0.25">
      <c r="A30" s="128" t="s">
        <v>298</v>
      </c>
      <c r="B30" s="134" t="s">
        <v>203</v>
      </c>
      <c r="C30" s="134" t="s">
        <v>16</v>
      </c>
      <c r="D30" s="134">
        <f t="shared" si="0"/>
        <v>2039.62</v>
      </c>
      <c r="E30" s="134">
        <v>2039.62</v>
      </c>
    </row>
    <row r="31" spans="1:5" s="127" customFormat="1" x14ac:dyDescent="0.25">
      <c r="A31" s="128" t="s">
        <v>299</v>
      </c>
      <c r="B31" s="134">
        <v>1</v>
      </c>
      <c r="C31" s="134" t="s">
        <v>95</v>
      </c>
      <c r="D31" s="134">
        <f>E31/B31</f>
        <v>101.47</v>
      </c>
      <c r="E31" s="134">
        <v>101.47</v>
      </c>
    </row>
    <row r="32" spans="1:5" s="127" customFormat="1" x14ac:dyDescent="0.25">
      <c r="A32" s="128" t="s">
        <v>62</v>
      </c>
      <c r="B32" s="134">
        <v>1</v>
      </c>
      <c r="C32" s="134" t="s">
        <v>14</v>
      </c>
      <c r="D32" s="134">
        <f t="shared" ref="D32:D62" si="1">E32/B32</f>
        <v>1012.36</v>
      </c>
      <c r="E32" s="134">
        <v>1012.36</v>
      </c>
    </row>
    <row r="33" spans="1:5" s="127" customFormat="1" x14ac:dyDescent="0.25">
      <c r="A33" s="128" t="s">
        <v>300</v>
      </c>
      <c r="B33" s="134">
        <v>1</v>
      </c>
      <c r="C33" s="134" t="s">
        <v>95</v>
      </c>
      <c r="D33" s="134">
        <f t="shared" si="1"/>
        <v>805.34</v>
      </c>
      <c r="E33" s="134">
        <v>805.34</v>
      </c>
    </row>
    <row r="34" spans="1:5" s="127" customFormat="1" x14ac:dyDescent="0.25">
      <c r="A34" s="128" t="s">
        <v>301</v>
      </c>
      <c r="B34" s="134">
        <v>0.71</v>
      </c>
      <c r="C34" s="134" t="s">
        <v>16</v>
      </c>
      <c r="D34" s="134">
        <f t="shared" si="1"/>
        <v>1814.3943661971832</v>
      </c>
      <c r="E34" s="134">
        <v>1288.22</v>
      </c>
    </row>
    <row r="35" spans="1:5" s="127" customFormat="1" x14ac:dyDescent="0.25">
      <c r="A35" s="128" t="s">
        <v>238</v>
      </c>
      <c r="B35" s="134">
        <v>1</v>
      </c>
      <c r="C35" s="134" t="s">
        <v>239</v>
      </c>
      <c r="D35" s="134">
        <f t="shared" si="1"/>
        <v>1113.18</v>
      </c>
      <c r="E35" s="134">
        <v>1113.18</v>
      </c>
    </row>
    <row r="36" spans="1:5" s="127" customFormat="1" x14ac:dyDescent="0.25">
      <c r="A36" s="128" t="s">
        <v>65</v>
      </c>
      <c r="B36" s="134">
        <v>0.01</v>
      </c>
      <c r="C36" s="134" t="s">
        <v>17</v>
      </c>
      <c r="D36" s="134">
        <f t="shared" si="1"/>
        <v>30188.999999999996</v>
      </c>
      <c r="E36" s="134">
        <v>301.89</v>
      </c>
    </row>
    <row r="37" spans="1:5" s="127" customFormat="1" ht="30" x14ac:dyDescent="0.25">
      <c r="A37" s="128" t="s">
        <v>66</v>
      </c>
      <c r="B37" s="134">
        <v>2.0339999999999998</v>
      </c>
      <c r="C37" s="134" t="s">
        <v>16</v>
      </c>
      <c r="D37" s="134">
        <f t="shared" si="1"/>
        <v>2008.7954768928221</v>
      </c>
      <c r="E37" s="134">
        <v>4085.89</v>
      </c>
    </row>
    <row r="38" spans="1:5" s="127" customFormat="1" ht="30" x14ac:dyDescent="0.25">
      <c r="A38" s="128" t="s">
        <v>302</v>
      </c>
      <c r="B38" s="134">
        <v>0.02</v>
      </c>
      <c r="C38" s="134" t="s">
        <v>18</v>
      </c>
      <c r="D38" s="134">
        <f t="shared" si="1"/>
        <v>30161.5</v>
      </c>
      <c r="E38" s="134">
        <v>603.23</v>
      </c>
    </row>
    <row r="39" spans="1:5" s="127" customFormat="1" x14ac:dyDescent="0.25">
      <c r="A39" s="128" t="s">
        <v>69</v>
      </c>
      <c r="B39" s="134">
        <v>0.28000000000000003</v>
      </c>
      <c r="C39" s="134" t="s">
        <v>15</v>
      </c>
      <c r="D39" s="134">
        <f t="shared" si="1"/>
        <v>17336.464285714283</v>
      </c>
      <c r="E39" s="134">
        <v>4854.21</v>
      </c>
    </row>
    <row r="40" spans="1:5" s="127" customFormat="1" ht="30" x14ac:dyDescent="0.25">
      <c r="A40" s="128" t="s">
        <v>70</v>
      </c>
      <c r="B40" s="134">
        <v>6</v>
      </c>
      <c r="C40" s="134" t="s">
        <v>20</v>
      </c>
      <c r="D40" s="134">
        <f t="shared" si="1"/>
        <v>243.68333333333331</v>
      </c>
      <c r="E40" s="134">
        <v>1462.1</v>
      </c>
    </row>
    <row r="41" spans="1:5" s="127" customFormat="1" x14ac:dyDescent="0.25">
      <c r="A41" s="128" t="s">
        <v>303</v>
      </c>
      <c r="B41" s="134">
        <v>1</v>
      </c>
      <c r="C41" s="134" t="s">
        <v>95</v>
      </c>
      <c r="D41" s="134">
        <f t="shared" si="1"/>
        <v>81.48</v>
      </c>
      <c r="E41" s="134">
        <v>81.48</v>
      </c>
    </row>
    <row r="42" spans="1:5" s="127" customFormat="1" x14ac:dyDescent="0.25">
      <c r="A42" s="128" t="s">
        <v>241</v>
      </c>
      <c r="B42" s="134">
        <v>1</v>
      </c>
      <c r="C42" s="134" t="s">
        <v>13</v>
      </c>
      <c r="D42" s="134">
        <f t="shared" si="1"/>
        <v>4397.99</v>
      </c>
      <c r="E42" s="134">
        <v>4397.99</v>
      </c>
    </row>
    <row r="43" spans="1:5" s="127" customFormat="1" x14ac:dyDescent="0.25">
      <c r="A43" s="128" t="s">
        <v>304</v>
      </c>
      <c r="B43" s="134" t="s">
        <v>203</v>
      </c>
      <c r="C43" s="134" t="s">
        <v>11</v>
      </c>
      <c r="D43" s="134">
        <f>E43</f>
        <v>5520</v>
      </c>
      <c r="E43" s="134">
        <v>5520</v>
      </c>
    </row>
    <row r="44" spans="1:5" s="127" customFormat="1" x14ac:dyDescent="0.25">
      <c r="A44" s="128" t="s">
        <v>97</v>
      </c>
      <c r="B44" s="134">
        <v>1</v>
      </c>
      <c r="C44" s="134" t="s">
        <v>14</v>
      </c>
      <c r="D44" s="134">
        <f t="shared" si="1"/>
        <v>7203.65</v>
      </c>
      <c r="E44" s="134">
        <v>7203.65</v>
      </c>
    </row>
    <row r="45" spans="1:5" s="127" customFormat="1" ht="30" x14ac:dyDescent="0.25">
      <c r="A45" s="128" t="s">
        <v>305</v>
      </c>
      <c r="B45" s="134">
        <v>1</v>
      </c>
      <c r="C45" s="134" t="s">
        <v>21</v>
      </c>
      <c r="D45" s="134">
        <f t="shared" si="1"/>
        <v>868.12</v>
      </c>
      <c r="E45" s="134">
        <v>868.12</v>
      </c>
    </row>
    <row r="46" spans="1:5" s="127" customFormat="1" ht="30" x14ac:dyDescent="0.25">
      <c r="A46" s="128" t="s">
        <v>244</v>
      </c>
      <c r="B46" s="134">
        <v>0.01</v>
      </c>
      <c r="C46" s="134" t="s">
        <v>21</v>
      </c>
      <c r="D46" s="134">
        <f t="shared" si="1"/>
        <v>30424</v>
      </c>
      <c r="E46" s="134">
        <v>304.24</v>
      </c>
    </row>
    <row r="47" spans="1:5" s="127" customFormat="1" x14ac:dyDescent="0.25">
      <c r="A47" s="128" t="s">
        <v>73</v>
      </c>
      <c r="B47" s="134">
        <v>33</v>
      </c>
      <c r="C47" s="134" t="s">
        <v>21</v>
      </c>
      <c r="D47" s="134">
        <f t="shared" si="1"/>
        <v>300.80727272727273</v>
      </c>
      <c r="E47" s="134">
        <v>9926.64</v>
      </c>
    </row>
    <row r="48" spans="1:5" s="127" customFormat="1" ht="28.5" x14ac:dyDescent="0.25">
      <c r="A48" s="137" t="s">
        <v>245</v>
      </c>
      <c r="B48" s="133"/>
      <c r="C48" s="133"/>
      <c r="D48" s="134"/>
      <c r="E48" s="133"/>
    </row>
    <row r="49" spans="1:5" s="127" customFormat="1" x14ac:dyDescent="0.25">
      <c r="A49" s="128" t="s">
        <v>306</v>
      </c>
      <c r="B49" s="134">
        <v>0.2</v>
      </c>
      <c r="C49" s="134" t="s">
        <v>15</v>
      </c>
      <c r="D49" s="134">
        <f t="shared" si="1"/>
        <v>562.84999999999991</v>
      </c>
      <c r="E49" s="134">
        <v>112.57</v>
      </c>
    </row>
    <row r="50" spans="1:5" s="127" customFormat="1" ht="30" x14ac:dyDescent="0.25">
      <c r="A50" s="128" t="s">
        <v>252</v>
      </c>
      <c r="B50" s="134">
        <v>5.0000000000000001E-3</v>
      </c>
      <c r="C50" s="134" t="s">
        <v>19</v>
      </c>
      <c r="D50" s="134">
        <f t="shared" si="1"/>
        <v>30233.999999999996</v>
      </c>
      <c r="E50" s="134">
        <v>151.16999999999999</v>
      </c>
    </row>
    <row r="51" spans="1:5" s="127" customFormat="1" ht="30" x14ac:dyDescent="0.25">
      <c r="A51" s="128" t="s">
        <v>298</v>
      </c>
      <c r="B51" s="134" t="s">
        <v>203</v>
      </c>
      <c r="C51" s="134" t="s">
        <v>16</v>
      </c>
      <c r="D51" s="134">
        <f>E51</f>
        <v>1967.43</v>
      </c>
      <c r="E51" s="134">
        <v>1967.43</v>
      </c>
    </row>
    <row r="52" spans="1:5" s="127" customFormat="1" x14ac:dyDescent="0.25">
      <c r="A52" s="128" t="s">
        <v>76</v>
      </c>
      <c r="B52" s="134">
        <v>0.2</v>
      </c>
      <c r="C52" s="134" t="s">
        <v>18</v>
      </c>
      <c r="D52" s="134">
        <f t="shared" si="1"/>
        <v>4635.3999999999996</v>
      </c>
      <c r="E52" s="134">
        <v>927.08</v>
      </c>
    </row>
    <row r="53" spans="1:5" s="127" customFormat="1" ht="30" x14ac:dyDescent="0.25">
      <c r="A53" s="128" t="s">
        <v>307</v>
      </c>
      <c r="B53" s="134">
        <v>1</v>
      </c>
      <c r="C53" s="134" t="s">
        <v>12</v>
      </c>
      <c r="D53" s="134">
        <f t="shared" si="1"/>
        <v>1047.3</v>
      </c>
      <c r="E53" s="134">
        <v>1047.3</v>
      </c>
    </row>
    <row r="54" spans="1:5" s="127" customFormat="1" x14ac:dyDescent="0.25">
      <c r="A54" s="128" t="s">
        <v>308</v>
      </c>
      <c r="B54" s="134">
        <v>5.5E-2</v>
      </c>
      <c r="C54" s="134" t="s">
        <v>15</v>
      </c>
      <c r="D54" s="134">
        <f t="shared" si="1"/>
        <v>50150.909090909096</v>
      </c>
      <c r="E54" s="134">
        <v>2758.3</v>
      </c>
    </row>
    <row r="55" spans="1:5" s="127" customFormat="1" x14ac:dyDescent="0.25">
      <c r="A55" s="128" t="s">
        <v>260</v>
      </c>
      <c r="B55" s="134">
        <v>0.01</v>
      </c>
      <c r="C55" s="134" t="s">
        <v>18</v>
      </c>
      <c r="D55" s="134">
        <f t="shared" si="1"/>
        <v>49917</v>
      </c>
      <c r="E55" s="134">
        <v>499.17</v>
      </c>
    </row>
    <row r="56" spans="1:5" s="127" customFormat="1" x14ac:dyDescent="0.25">
      <c r="A56" s="128" t="s">
        <v>309</v>
      </c>
      <c r="B56" s="134">
        <v>0.04</v>
      </c>
      <c r="C56" s="134" t="s">
        <v>19</v>
      </c>
      <c r="D56" s="134">
        <f t="shared" si="1"/>
        <v>12201</v>
      </c>
      <c r="E56" s="134">
        <v>488.04</v>
      </c>
    </row>
    <row r="57" spans="1:5" s="127" customFormat="1" ht="30" x14ac:dyDescent="0.25">
      <c r="A57" s="128" t="s">
        <v>74</v>
      </c>
      <c r="B57" s="134">
        <v>1.01</v>
      </c>
      <c r="C57" s="134" t="s">
        <v>16</v>
      </c>
      <c r="D57" s="134">
        <f t="shared" si="1"/>
        <v>2025.5643564356435</v>
      </c>
      <c r="E57" s="134">
        <v>2045.82</v>
      </c>
    </row>
    <row r="58" spans="1:5" s="127" customFormat="1" ht="30" x14ac:dyDescent="0.25">
      <c r="A58" s="128" t="s">
        <v>170</v>
      </c>
      <c r="B58" s="134">
        <v>1.0169999999999999</v>
      </c>
      <c r="C58" s="134" t="s">
        <v>16</v>
      </c>
      <c r="D58" s="134">
        <f t="shared" si="1"/>
        <v>2008.0137659783679</v>
      </c>
      <c r="E58" s="134">
        <v>2042.15</v>
      </c>
    </row>
    <row r="59" spans="1:5" s="127" customFormat="1" x14ac:dyDescent="0.25">
      <c r="A59" s="128" t="s">
        <v>310</v>
      </c>
      <c r="B59" s="134">
        <v>1</v>
      </c>
      <c r="C59" s="134" t="s">
        <v>13</v>
      </c>
      <c r="D59" s="134">
        <f t="shared" si="1"/>
        <v>1202.32</v>
      </c>
      <c r="E59" s="134">
        <v>1202.32</v>
      </c>
    </row>
    <row r="60" spans="1:5" s="127" customFormat="1" ht="30" x14ac:dyDescent="0.25">
      <c r="A60" s="128" t="s">
        <v>101</v>
      </c>
      <c r="B60" s="134">
        <v>3</v>
      </c>
      <c r="C60" s="134" t="s">
        <v>102</v>
      </c>
      <c r="D60" s="134">
        <f t="shared" si="1"/>
        <v>58.976666666666667</v>
      </c>
      <c r="E60" s="134">
        <v>176.93</v>
      </c>
    </row>
    <row r="61" spans="1:5" s="127" customFormat="1" x14ac:dyDescent="0.25">
      <c r="A61" s="128" t="s">
        <v>174</v>
      </c>
      <c r="B61" s="134" t="s">
        <v>25</v>
      </c>
      <c r="C61" s="134" t="s">
        <v>16</v>
      </c>
      <c r="D61" s="134">
        <f>E61</f>
        <v>2996.94</v>
      </c>
      <c r="E61" s="134">
        <v>2996.94</v>
      </c>
    </row>
    <row r="62" spans="1:5" s="127" customFormat="1" ht="30" x14ac:dyDescent="0.25">
      <c r="A62" s="128" t="s">
        <v>177</v>
      </c>
      <c r="B62" s="113">
        <v>3.0000000000000001E-3</v>
      </c>
      <c r="C62" s="134" t="s">
        <v>19</v>
      </c>
      <c r="D62" s="134">
        <f t="shared" si="1"/>
        <v>164306.66666666666</v>
      </c>
      <c r="E62" s="134">
        <v>492.92</v>
      </c>
    </row>
    <row r="63" spans="1:5" s="127" customFormat="1" ht="28.5" x14ac:dyDescent="0.25">
      <c r="A63" s="137" t="s">
        <v>40</v>
      </c>
      <c r="B63" s="133"/>
      <c r="C63" s="133"/>
      <c r="D63" s="133"/>
      <c r="E63" s="133"/>
    </row>
    <row r="64" spans="1:5" s="127" customFormat="1" ht="30" x14ac:dyDescent="0.25">
      <c r="A64" s="128" t="s">
        <v>61</v>
      </c>
      <c r="B64" s="134" t="s">
        <v>281</v>
      </c>
      <c r="C64" s="134" t="s">
        <v>11</v>
      </c>
      <c r="D64" s="134">
        <f>E64</f>
        <v>4057.12</v>
      </c>
      <c r="E64" s="134">
        <v>4057.12</v>
      </c>
    </row>
    <row r="65" spans="1:7" s="127" customFormat="1" x14ac:dyDescent="0.25">
      <c r="A65" s="137" t="s">
        <v>90</v>
      </c>
      <c r="B65" s="133"/>
      <c r="C65" s="133"/>
      <c r="D65" s="134"/>
      <c r="E65" s="133"/>
    </row>
    <row r="66" spans="1:7" s="127" customFormat="1" x14ac:dyDescent="0.25">
      <c r="A66" s="128" t="s">
        <v>105</v>
      </c>
      <c r="B66" s="134" t="s">
        <v>281</v>
      </c>
      <c r="C66" s="134" t="s">
        <v>11</v>
      </c>
      <c r="D66" s="134">
        <f t="shared" ref="D66:D70" si="2">E66</f>
        <v>21600</v>
      </c>
      <c r="E66" s="134">
        <v>21600</v>
      </c>
    </row>
    <row r="67" spans="1:7" s="127" customFormat="1" ht="42.75" x14ac:dyDescent="0.25">
      <c r="A67" s="137" t="s">
        <v>311</v>
      </c>
      <c r="B67" s="133"/>
      <c r="C67" s="133"/>
      <c r="D67" s="134"/>
      <c r="E67" s="133"/>
    </row>
    <row r="68" spans="1:7" s="127" customFormat="1" ht="30" x14ac:dyDescent="0.25">
      <c r="A68" s="128" t="s">
        <v>312</v>
      </c>
      <c r="B68" s="134" t="s">
        <v>203</v>
      </c>
      <c r="C68" s="134" t="s">
        <v>11</v>
      </c>
      <c r="D68" s="134">
        <f t="shared" si="2"/>
        <v>331.01</v>
      </c>
      <c r="E68" s="134">
        <v>331.01</v>
      </c>
    </row>
    <row r="69" spans="1:7" s="127" customFormat="1" x14ac:dyDescent="0.25">
      <c r="A69" s="137" t="s">
        <v>273</v>
      </c>
      <c r="B69" s="133"/>
      <c r="C69" s="133"/>
      <c r="D69" s="134"/>
      <c r="E69" s="133"/>
    </row>
    <row r="70" spans="1:7" s="127" customFormat="1" x14ac:dyDescent="0.25">
      <c r="A70" s="128" t="s">
        <v>313</v>
      </c>
      <c r="B70" s="134" t="s">
        <v>25</v>
      </c>
      <c r="C70" s="134" t="s">
        <v>13</v>
      </c>
      <c r="D70" s="134">
        <f t="shared" si="2"/>
        <v>7791.48</v>
      </c>
      <c r="E70" s="134">
        <v>7791.48</v>
      </c>
    </row>
    <row r="71" spans="1:7" s="1" customFormat="1" ht="14.25" x14ac:dyDescent="0.2">
      <c r="A71" s="76" t="s">
        <v>10</v>
      </c>
      <c r="B71" s="36"/>
      <c r="C71" s="36"/>
      <c r="D71" s="36"/>
      <c r="E71" s="36"/>
      <c r="G71" s="17"/>
    </row>
    <row r="72" spans="1:7" s="1" customFormat="1" x14ac:dyDescent="0.2">
      <c r="A72" s="77" t="s">
        <v>81</v>
      </c>
      <c r="B72" s="27" t="s">
        <v>23</v>
      </c>
      <c r="C72" s="27" t="s">
        <v>11</v>
      </c>
      <c r="D72" s="27">
        <f>E72</f>
        <v>18576.159000000003</v>
      </c>
      <c r="E72" s="27">
        <f>SUM(E16:E70)*10%</f>
        <v>18576.159000000003</v>
      </c>
      <c r="G72" s="17"/>
    </row>
    <row r="73" spans="1:7" s="127" customFormat="1" x14ac:dyDescent="0.25">
      <c r="A73" s="135" t="s">
        <v>26</v>
      </c>
      <c r="B73" s="134"/>
      <c r="C73" s="134"/>
      <c r="D73" s="134"/>
      <c r="E73" s="136">
        <f>SUM(E16:E72)</f>
        <v>204337.74900000004</v>
      </c>
    </row>
    <row r="74" spans="1:7" s="127" customFormat="1" x14ac:dyDescent="0.25">
      <c r="A74" s="204"/>
      <c r="B74" s="204"/>
      <c r="C74" s="204"/>
      <c r="D74" s="204"/>
      <c r="E74" s="204"/>
    </row>
    <row r="75" spans="1:7" s="127" customFormat="1" ht="1.5" customHeight="1" x14ac:dyDescent="0.25">
      <c r="A75" s="204"/>
      <c r="B75" s="204"/>
      <c r="C75" s="204"/>
      <c r="D75" s="204"/>
      <c r="E75" s="204"/>
    </row>
    <row r="76" spans="1:7" s="127" customFormat="1" ht="32.25" customHeight="1" x14ac:dyDescent="0.25">
      <c r="A76" s="205" t="s">
        <v>315</v>
      </c>
      <c r="B76" s="205"/>
      <c r="C76" s="205"/>
      <c r="D76" s="205"/>
      <c r="E76" s="205"/>
    </row>
    <row r="77" spans="1:7" s="127" customFormat="1" ht="20.25" customHeight="1" x14ac:dyDescent="0.25">
      <c r="A77" s="205" t="s">
        <v>275</v>
      </c>
      <c r="B77" s="205"/>
      <c r="C77" s="205"/>
      <c r="D77" s="205"/>
      <c r="E77" s="205"/>
    </row>
    <row r="78" spans="1:7" s="127" customFormat="1" ht="21.75" customHeight="1" x14ac:dyDescent="0.25">
      <c r="A78" s="205" t="s">
        <v>276</v>
      </c>
      <c r="B78" s="205"/>
      <c r="C78" s="205"/>
      <c r="D78" s="205"/>
      <c r="E78" s="205"/>
    </row>
    <row r="79" spans="1:7" s="127" customFormat="1" ht="30.75" customHeight="1" x14ac:dyDescent="0.25">
      <c r="A79" s="205" t="s">
        <v>277</v>
      </c>
      <c r="B79" s="205"/>
      <c r="C79" s="205"/>
      <c r="D79" s="205"/>
      <c r="E79" s="205"/>
    </row>
    <row r="80" spans="1:7" s="127" customFormat="1" ht="11.25" customHeight="1" x14ac:dyDescent="0.25">
      <c r="A80" s="204"/>
      <c r="B80" s="204"/>
      <c r="C80" s="204"/>
      <c r="D80" s="204"/>
      <c r="E80" s="204"/>
    </row>
    <row r="81" spans="1:5" s="127" customFormat="1" ht="24.75" hidden="1" customHeight="1" x14ac:dyDescent="0.25">
      <c r="B81" s="205"/>
      <c r="C81" s="205"/>
      <c r="D81" s="205"/>
      <c r="E81" s="205"/>
    </row>
    <row r="82" spans="1:5" s="127" customFormat="1" ht="18.75" customHeight="1" x14ac:dyDescent="0.25">
      <c r="A82" s="204" t="s">
        <v>278</v>
      </c>
      <c r="B82" s="204"/>
      <c r="C82" s="204"/>
      <c r="D82" s="204"/>
      <c r="E82" s="204"/>
    </row>
    <row r="83" spans="1:5" s="127" customFormat="1" ht="15.75" customHeight="1" x14ac:dyDescent="0.25">
      <c r="A83" s="204" t="s">
        <v>316</v>
      </c>
      <c r="B83" s="204"/>
      <c r="C83" s="204"/>
      <c r="D83" s="204"/>
      <c r="E83" s="204"/>
    </row>
    <row r="84" spans="1:5" s="127" customFormat="1" ht="10.5" customHeight="1" x14ac:dyDescent="0.25">
      <c r="B84" s="204"/>
      <c r="C84" s="204"/>
      <c r="D84" s="204" t="s">
        <v>28</v>
      </c>
      <c r="E84" s="204"/>
    </row>
    <row r="85" spans="1:5" s="127" customFormat="1" ht="9" customHeight="1" x14ac:dyDescent="0.25">
      <c r="A85" s="204"/>
      <c r="B85" s="204"/>
      <c r="C85" s="204"/>
      <c r="D85" s="204"/>
      <c r="E85" s="204"/>
    </row>
    <row r="86" spans="1:5" s="127" customFormat="1" x14ac:dyDescent="0.25">
      <c r="A86" s="204" t="s">
        <v>314</v>
      </c>
      <c r="B86" s="204"/>
      <c r="C86" s="204"/>
      <c r="D86" s="204"/>
      <c r="E86" s="204"/>
    </row>
    <row r="87" spans="1:5" s="127" customFormat="1" ht="10.5" customHeight="1" x14ac:dyDescent="0.25">
      <c r="B87" s="204"/>
      <c r="C87" s="204"/>
      <c r="D87" s="204" t="s">
        <v>28</v>
      </c>
      <c r="E87" s="204"/>
    </row>
    <row r="88" spans="1:5" s="127" customFormat="1" ht="11.25" customHeight="1" x14ac:dyDescent="0.25">
      <c r="A88" s="204"/>
      <c r="B88" s="204"/>
      <c r="C88" s="204"/>
      <c r="D88" s="204"/>
      <c r="E88" s="204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  <mergeCell ref="A83:E83"/>
    <mergeCell ref="A74:E74"/>
    <mergeCell ref="A75:E75"/>
    <mergeCell ref="A76:E76"/>
    <mergeCell ref="A77:E77"/>
    <mergeCell ref="A78:E78"/>
    <mergeCell ref="A79:E79"/>
    <mergeCell ref="A80:E80"/>
    <mergeCell ref="B81:E81"/>
    <mergeCell ref="A82:E82"/>
    <mergeCell ref="A88:E88"/>
    <mergeCell ref="B84:C84"/>
    <mergeCell ref="D84:E84"/>
    <mergeCell ref="A85:E85"/>
    <mergeCell ref="A86:E86"/>
    <mergeCell ref="B87:C87"/>
    <mergeCell ref="D87:E87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4" workbookViewId="0">
      <selection activeCell="G23" sqref="G23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16384" width="9.140625" style="73"/>
  </cols>
  <sheetData>
    <row r="1" spans="1:19" s="45" customFormat="1" ht="35.25" customHeight="1" x14ac:dyDescent="0.3">
      <c r="A1" s="179" t="s">
        <v>317</v>
      </c>
      <c r="B1" s="179"/>
      <c r="C1" s="179"/>
      <c r="D1" s="179"/>
      <c r="E1" s="179"/>
      <c r="F1" s="179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318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0" t="s">
        <v>120</v>
      </c>
      <c r="B5" s="180"/>
      <c r="C5" s="180"/>
      <c r="D5" s="180"/>
      <c r="E5" s="180"/>
      <c r="F5" s="18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9" t="s">
        <v>121</v>
      </c>
      <c r="B6" s="99">
        <v>3</v>
      </c>
      <c r="C6" s="99" t="s">
        <v>122</v>
      </c>
      <c r="D6" s="123">
        <v>1379.2</v>
      </c>
      <c r="E6" s="99" t="s">
        <v>123</v>
      </c>
      <c r="F6" s="101">
        <v>846.3</v>
      </c>
      <c r="G6" s="50"/>
      <c r="H6" s="52"/>
      <c r="I6" s="53"/>
      <c r="J6" s="54"/>
      <c r="K6" s="130"/>
      <c r="L6" s="56"/>
      <c r="M6" s="56"/>
      <c r="N6" s="56"/>
      <c r="O6" s="56"/>
      <c r="P6" s="57"/>
      <c r="Q6" s="181"/>
      <c r="R6" s="182"/>
      <c r="S6" s="58"/>
    </row>
    <row r="7" spans="1:19" s="61" customFormat="1" ht="32.25" customHeight="1" x14ac:dyDescent="0.25">
      <c r="A7" s="99" t="s">
        <v>124</v>
      </c>
      <c r="B7" s="99">
        <v>2</v>
      </c>
      <c r="C7" s="99" t="s">
        <v>125</v>
      </c>
      <c r="D7" s="123">
        <v>0</v>
      </c>
      <c r="E7" s="99" t="s">
        <v>126</v>
      </c>
      <c r="F7" s="101">
        <v>564.20000000000005</v>
      </c>
      <c r="G7" s="50"/>
      <c r="H7" s="52"/>
      <c r="I7" s="53"/>
      <c r="J7" s="54"/>
      <c r="K7" s="130"/>
      <c r="L7" s="56"/>
      <c r="M7" s="56"/>
      <c r="N7" s="56"/>
      <c r="O7" s="56"/>
      <c r="P7" s="57"/>
      <c r="Q7" s="181"/>
      <c r="R7" s="183"/>
      <c r="S7" s="60"/>
    </row>
    <row r="8" spans="1:19" s="61" customFormat="1" ht="47.25" customHeight="1" x14ac:dyDescent="0.25">
      <c r="A8" s="99" t="s">
        <v>127</v>
      </c>
      <c r="B8" s="99">
        <v>24</v>
      </c>
      <c r="C8" s="99" t="s">
        <v>128</v>
      </c>
      <c r="D8" s="101">
        <v>135.30000000000001</v>
      </c>
      <c r="E8" s="99" t="s">
        <v>129</v>
      </c>
      <c r="F8" s="101">
        <v>317.89999999999998</v>
      </c>
      <c r="G8" s="50"/>
      <c r="H8" s="52"/>
      <c r="I8" s="53"/>
      <c r="J8" s="54"/>
      <c r="K8" s="130"/>
      <c r="L8" s="56"/>
      <c r="M8" s="56"/>
      <c r="N8" s="56"/>
      <c r="O8" s="56"/>
      <c r="P8" s="57"/>
      <c r="Q8" s="181"/>
      <c r="R8" s="182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130"/>
      <c r="L9" s="56"/>
      <c r="M9" s="56"/>
      <c r="N9" s="56"/>
      <c r="O9" s="56"/>
      <c r="P9" s="50"/>
      <c r="Q9" s="130"/>
      <c r="R9" s="131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32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76" t="s">
        <v>130</v>
      </c>
      <c r="B11" s="177"/>
      <c r="C11" s="177"/>
      <c r="D11" s="177"/>
      <c r="E11" s="178"/>
      <c r="F11" s="68" t="s">
        <v>131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6" customFormat="1" ht="30" customHeight="1" x14ac:dyDescent="0.25">
      <c r="A12" s="185" t="s">
        <v>132</v>
      </c>
      <c r="B12" s="186"/>
      <c r="C12" s="186"/>
      <c r="D12" s="186"/>
      <c r="E12" s="187"/>
      <c r="F12" s="94">
        <v>-102530.29699999996</v>
      </c>
      <c r="G12" s="151"/>
    </row>
    <row r="13" spans="1:19" s="96" customFormat="1" ht="30" customHeight="1" x14ac:dyDescent="0.25">
      <c r="A13" s="185" t="s">
        <v>133</v>
      </c>
      <c r="B13" s="186"/>
      <c r="C13" s="186"/>
      <c r="D13" s="186"/>
      <c r="E13" s="187"/>
      <c r="F13" s="94">
        <v>28283.609999999986</v>
      </c>
    </row>
    <row r="14" spans="1:19" s="96" customFormat="1" ht="30" customHeight="1" x14ac:dyDescent="0.25">
      <c r="A14" s="185" t="s">
        <v>134</v>
      </c>
      <c r="B14" s="186"/>
      <c r="C14" s="186"/>
      <c r="D14" s="186"/>
      <c r="E14" s="187"/>
      <c r="F14" s="97">
        <f>SUM(F15:F17)</f>
        <v>231396.26</v>
      </c>
    </row>
    <row r="15" spans="1:19" s="67" customFormat="1" ht="28.5" customHeight="1" x14ac:dyDescent="0.25">
      <c r="A15" s="188" t="s">
        <v>135</v>
      </c>
      <c r="B15" s="189"/>
      <c r="C15" s="189"/>
      <c r="D15" s="189"/>
      <c r="E15" s="190"/>
      <c r="F15" s="90">
        <v>221196.26</v>
      </c>
    </row>
    <row r="16" spans="1:19" s="67" customFormat="1" ht="24.75" hidden="1" customHeight="1" x14ac:dyDescent="0.25">
      <c r="A16" s="188" t="s">
        <v>136</v>
      </c>
      <c r="B16" s="189"/>
      <c r="C16" s="189"/>
      <c r="D16" s="189"/>
      <c r="E16" s="190"/>
      <c r="F16" s="90"/>
    </row>
    <row r="17" spans="1:19" s="67" customFormat="1" ht="33.75" customHeight="1" x14ac:dyDescent="0.25">
      <c r="A17" s="188" t="s">
        <v>137</v>
      </c>
      <c r="B17" s="189"/>
      <c r="C17" s="189"/>
      <c r="D17" s="189"/>
      <c r="E17" s="190"/>
      <c r="F17" s="90">
        <v>10200</v>
      </c>
    </row>
    <row r="18" spans="1:19" s="96" customFormat="1" ht="30" customHeight="1" x14ac:dyDescent="0.25">
      <c r="A18" s="185" t="s">
        <v>138</v>
      </c>
      <c r="B18" s="186"/>
      <c r="C18" s="186"/>
      <c r="D18" s="186"/>
      <c r="E18" s="187"/>
      <c r="F18" s="97">
        <f>SUM(F19:F21)</f>
        <v>227254.39</v>
      </c>
    </row>
    <row r="19" spans="1:19" s="67" customFormat="1" ht="27.75" customHeight="1" x14ac:dyDescent="0.25">
      <c r="A19" s="188" t="s">
        <v>135</v>
      </c>
      <c r="B19" s="189"/>
      <c r="C19" s="189"/>
      <c r="D19" s="189"/>
      <c r="E19" s="190"/>
      <c r="F19" s="90">
        <v>217054.39</v>
      </c>
    </row>
    <row r="20" spans="1:19" s="67" customFormat="1" ht="30" hidden="1" customHeight="1" x14ac:dyDescent="0.25">
      <c r="A20" s="197" t="s">
        <v>285</v>
      </c>
      <c r="B20" s="198"/>
      <c r="C20" s="198"/>
      <c r="D20" s="198"/>
      <c r="E20" s="199"/>
      <c r="F20" s="90"/>
    </row>
    <row r="21" spans="1:19" s="70" customFormat="1" ht="30" customHeight="1" x14ac:dyDescent="0.2">
      <c r="A21" s="188" t="s">
        <v>137</v>
      </c>
      <c r="B21" s="189"/>
      <c r="C21" s="189"/>
      <c r="D21" s="189"/>
      <c r="E21" s="190"/>
      <c r="F21" s="90">
        <v>10200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8" customFormat="1" ht="30" customHeight="1" x14ac:dyDescent="0.25">
      <c r="A22" s="185" t="s">
        <v>139</v>
      </c>
      <c r="B22" s="186"/>
      <c r="C22" s="186"/>
      <c r="D22" s="186"/>
      <c r="E22" s="187"/>
      <c r="F22" s="97">
        <f>F12+F18</f>
        <v>124724.09300000005</v>
      </c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</row>
    <row r="23" spans="1:19" s="98" customFormat="1" ht="30" customHeight="1" x14ac:dyDescent="0.25">
      <c r="A23" s="185" t="s">
        <v>140</v>
      </c>
      <c r="B23" s="186"/>
      <c r="C23" s="186"/>
      <c r="D23" s="186"/>
      <c r="E23" s="187"/>
      <c r="F23" s="97">
        <f>акт21!E65</f>
        <v>188571.28649999996</v>
      </c>
      <c r="G23" s="151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</row>
    <row r="24" spans="1:19" s="98" customFormat="1" ht="30" customHeight="1" x14ac:dyDescent="0.25">
      <c r="A24" s="185" t="s">
        <v>291</v>
      </c>
      <c r="B24" s="186"/>
      <c r="C24" s="186"/>
      <c r="D24" s="186"/>
      <c r="E24" s="187"/>
      <c r="F24" s="97">
        <f>F22-F23</f>
        <v>-63847.193499999907</v>
      </c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</row>
    <row r="25" spans="1:19" s="98" customFormat="1" ht="30" customHeight="1" x14ac:dyDescent="0.25">
      <c r="A25" s="185" t="s">
        <v>142</v>
      </c>
      <c r="B25" s="186"/>
      <c r="C25" s="186"/>
      <c r="D25" s="186"/>
      <c r="E25" s="187"/>
      <c r="F25" s="94">
        <f>F13+F14-F18+F20</f>
        <v>32425.479999999981</v>
      </c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64.5" customHeight="1" x14ac:dyDescent="0.2">
      <c r="A27" s="184" t="s">
        <v>143</v>
      </c>
      <c r="B27" s="184"/>
      <c r="C27" s="184"/>
      <c r="D27" s="184"/>
    </row>
    <row r="28" spans="1:19" s="45" customFormat="1" ht="21.75" hidden="1" customHeight="1" x14ac:dyDescent="0.25">
      <c r="A28" s="194" t="s">
        <v>334</v>
      </c>
      <c r="B28" s="194"/>
      <c r="C28" s="194"/>
      <c r="D28" s="194"/>
    </row>
    <row r="29" spans="1:19" s="45" customFormat="1" ht="22.5" customHeight="1" x14ac:dyDescent="0.25">
      <c r="A29" s="184" t="s">
        <v>46</v>
      </c>
      <c r="B29" s="184"/>
      <c r="C29" s="184"/>
      <c r="D29" s="184"/>
    </row>
    <row r="30" spans="1:19" s="45" customFormat="1" ht="22.5" customHeight="1" x14ac:dyDescent="0.25">
      <c r="A30" s="184" t="s">
        <v>47</v>
      </c>
      <c r="B30" s="184"/>
      <c r="C30" s="184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7"/>
  <sheetViews>
    <sheetView topLeftCell="A2" workbookViewId="0">
      <selection activeCell="A6" sqref="A6:D6"/>
    </sheetView>
  </sheetViews>
  <sheetFormatPr defaultColWidth="8.140625" defaultRowHeight="15" x14ac:dyDescent="0.25"/>
  <cols>
    <col min="1" max="1" width="63.5703125" style="138" customWidth="1"/>
    <col min="2" max="2" width="16.5703125" style="138" customWidth="1"/>
    <col min="3" max="3" width="15.140625" style="138" customWidth="1"/>
    <col min="4" max="4" width="17.5703125" style="138" customWidth="1"/>
    <col min="5" max="5" width="16.140625" style="138" customWidth="1"/>
    <col min="6" max="6" width="9.42578125" style="138" bestFit="1" customWidth="1"/>
    <col min="7" max="255" width="8.140625" style="138"/>
    <col min="256" max="256" width="8.7109375" style="138" customWidth="1"/>
    <col min="257" max="257" width="31.5703125" style="138" customWidth="1"/>
    <col min="258" max="258" width="13.85546875" style="138" customWidth="1"/>
    <col min="259" max="259" width="19.140625" style="138" customWidth="1"/>
    <col min="260" max="260" width="17.5703125" style="138" customWidth="1"/>
    <col min="261" max="261" width="14.7109375" style="138" customWidth="1"/>
    <col min="262" max="511" width="8.140625" style="138"/>
    <col min="512" max="512" width="8.7109375" style="138" customWidth="1"/>
    <col min="513" max="513" width="31.5703125" style="138" customWidth="1"/>
    <col min="514" max="514" width="13.85546875" style="138" customWidth="1"/>
    <col min="515" max="515" width="19.140625" style="138" customWidth="1"/>
    <col min="516" max="516" width="17.5703125" style="138" customWidth="1"/>
    <col min="517" max="517" width="14.7109375" style="138" customWidth="1"/>
    <col min="518" max="767" width="8.140625" style="138"/>
    <col min="768" max="768" width="8.7109375" style="138" customWidth="1"/>
    <col min="769" max="769" width="31.5703125" style="138" customWidth="1"/>
    <col min="770" max="770" width="13.85546875" style="138" customWidth="1"/>
    <col min="771" max="771" width="19.140625" style="138" customWidth="1"/>
    <col min="772" max="772" width="17.5703125" style="138" customWidth="1"/>
    <col min="773" max="773" width="14.7109375" style="138" customWidth="1"/>
    <col min="774" max="1023" width="8.140625" style="138"/>
    <col min="1024" max="1024" width="8.7109375" style="138" customWidth="1"/>
    <col min="1025" max="1025" width="31.5703125" style="138" customWidth="1"/>
    <col min="1026" max="1026" width="13.85546875" style="138" customWidth="1"/>
    <col min="1027" max="1027" width="19.140625" style="138" customWidth="1"/>
    <col min="1028" max="1028" width="17.5703125" style="138" customWidth="1"/>
    <col min="1029" max="1029" width="14.7109375" style="138" customWidth="1"/>
    <col min="1030" max="1279" width="8.140625" style="138"/>
    <col min="1280" max="1280" width="8.7109375" style="138" customWidth="1"/>
    <col min="1281" max="1281" width="31.5703125" style="138" customWidth="1"/>
    <col min="1282" max="1282" width="13.85546875" style="138" customWidth="1"/>
    <col min="1283" max="1283" width="19.140625" style="138" customWidth="1"/>
    <col min="1284" max="1284" width="17.5703125" style="138" customWidth="1"/>
    <col min="1285" max="1285" width="14.7109375" style="138" customWidth="1"/>
    <col min="1286" max="1535" width="8.140625" style="138"/>
    <col min="1536" max="1536" width="8.7109375" style="138" customWidth="1"/>
    <col min="1537" max="1537" width="31.5703125" style="138" customWidth="1"/>
    <col min="1538" max="1538" width="13.85546875" style="138" customWidth="1"/>
    <col min="1539" max="1539" width="19.140625" style="138" customWidth="1"/>
    <col min="1540" max="1540" width="17.5703125" style="138" customWidth="1"/>
    <col min="1541" max="1541" width="14.7109375" style="138" customWidth="1"/>
    <col min="1542" max="1791" width="8.140625" style="138"/>
    <col min="1792" max="1792" width="8.7109375" style="138" customWidth="1"/>
    <col min="1793" max="1793" width="31.5703125" style="138" customWidth="1"/>
    <col min="1794" max="1794" width="13.85546875" style="138" customWidth="1"/>
    <col min="1795" max="1795" width="19.140625" style="138" customWidth="1"/>
    <col min="1796" max="1796" width="17.5703125" style="138" customWidth="1"/>
    <col min="1797" max="1797" width="14.7109375" style="138" customWidth="1"/>
    <col min="1798" max="2047" width="8.140625" style="138"/>
    <col min="2048" max="2048" width="8.7109375" style="138" customWidth="1"/>
    <col min="2049" max="2049" width="31.5703125" style="138" customWidth="1"/>
    <col min="2050" max="2050" width="13.85546875" style="138" customWidth="1"/>
    <col min="2051" max="2051" width="19.140625" style="138" customWidth="1"/>
    <col min="2052" max="2052" width="17.5703125" style="138" customWidth="1"/>
    <col min="2053" max="2053" width="14.7109375" style="138" customWidth="1"/>
    <col min="2054" max="2303" width="8.140625" style="138"/>
    <col min="2304" max="2304" width="8.7109375" style="138" customWidth="1"/>
    <col min="2305" max="2305" width="31.5703125" style="138" customWidth="1"/>
    <col min="2306" max="2306" width="13.85546875" style="138" customWidth="1"/>
    <col min="2307" max="2307" width="19.140625" style="138" customWidth="1"/>
    <col min="2308" max="2308" width="17.5703125" style="138" customWidth="1"/>
    <col min="2309" max="2309" width="14.7109375" style="138" customWidth="1"/>
    <col min="2310" max="2559" width="8.140625" style="138"/>
    <col min="2560" max="2560" width="8.7109375" style="138" customWidth="1"/>
    <col min="2561" max="2561" width="31.5703125" style="138" customWidth="1"/>
    <col min="2562" max="2562" width="13.85546875" style="138" customWidth="1"/>
    <col min="2563" max="2563" width="19.140625" style="138" customWidth="1"/>
    <col min="2564" max="2564" width="17.5703125" style="138" customWidth="1"/>
    <col min="2565" max="2565" width="14.7109375" style="138" customWidth="1"/>
    <col min="2566" max="2815" width="8.140625" style="138"/>
    <col min="2816" max="2816" width="8.7109375" style="138" customWidth="1"/>
    <col min="2817" max="2817" width="31.5703125" style="138" customWidth="1"/>
    <col min="2818" max="2818" width="13.85546875" style="138" customWidth="1"/>
    <col min="2819" max="2819" width="19.140625" style="138" customWidth="1"/>
    <col min="2820" max="2820" width="17.5703125" style="138" customWidth="1"/>
    <col min="2821" max="2821" width="14.7109375" style="138" customWidth="1"/>
    <col min="2822" max="3071" width="8.140625" style="138"/>
    <col min="3072" max="3072" width="8.7109375" style="138" customWidth="1"/>
    <col min="3073" max="3073" width="31.5703125" style="138" customWidth="1"/>
    <col min="3074" max="3074" width="13.85546875" style="138" customWidth="1"/>
    <col min="3075" max="3075" width="19.140625" style="138" customWidth="1"/>
    <col min="3076" max="3076" width="17.5703125" style="138" customWidth="1"/>
    <col min="3077" max="3077" width="14.7109375" style="138" customWidth="1"/>
    <col min="3078" max="3327" width="8.140625" style="138"/>
    <col min="3328" max="3328" width="8.7109375" style="138" customWidth="1"/>
    <col min="3329" max="3329" width="31.5703125" style="138" customWidth="1"/>
    <col min="3330" max="3330" width="13.85546875" style="138" customWidth="1"/>
    <col min="3331" max="3331" width="19.140625" style="138" customWidth="1"/>
    <col min="3332" max="3332" width="17.5703125" style="138" customWidth="1"/>
    <col min="3333" max="3333" width="14.7109375" style="138" customWidth="1"/>
    <col min="3334" max="3583" width="8.140625" style="138"/>
    <col min="3584" max="3584" width="8.7109375" style="138" customWidth="1"/>
    <col min="3585" max="3585" width="31.5703125" style="138" customWidth="1"/>
    <col min="3586" max="3586" width="13.85546875" style="138" customWidth="1"/>
    <col min="3587" max="3587" width="19.140625" style="138" customWidth="1"/>
    <col min="3588" max="3588" width="17.5703125" style="138" customWidth="1"/>
    <col min="3589" max="3589" width="14.7109375" style="138" customWidth="1"/>
    <col min="3590" max="3839" width="8.140625" style="138"/>
    <col min="3840" max="3840" width="8.7109375" style="138" customWidth="1"/>
    <col min="3841" max="3841" width="31.5703125" style="138" customWidth="1"/>
    <col min="3842" max="3842" width="13.85546875" style="138" customWidth="1"/>
    <col min="3843" max="3843" width="19.140625" style="138" customWidth="1"/>
    <col min="3844" max="3844" width="17.5703125" style="138" customWidth="1"/>
    <col min="3845" max="3845" width="14.7109375" style="138" customWidth="1"/>
    <col min="3846" max="4095" width="8.140625" style="138"/>
    <col min="4096" max="4096" width="8.7109375" style="138" customWidth="1"/>
    <col min="4097" max="4097" width="31.5703125" style="138" customWidth="1"/>
    <col min="4098" max="4098" width="13.85546875" style="138" customWidth="1"/>
    <col min="4099" max="4099" width="19.140625" style="138" customWidth="1"/>
    <col min="4100" max="4100" width="17.5703125" style="138" customWidth="1"/>
    <col min="4101" max="4101" width="14.7109375" style="138" customWidth="1"/>
    <col min="4102" max="4351" width="8.140625" style="138"/>
    <col min="4352" max="4352" width="8.7109375" style="138" customWidth="1"/>
    <col min="4353" max="4353" width="31.5703125" style="138" customWidth="1"/>
    <col min="4354" max="4354" width="13.85546875" style="138" customWidth="1"/>
    <col min="4355" max="4355" width="19.140625" style="138" customWidth="1"/>
    <col min="4356" max="4356" width="17.5703125" style="138" customWidth="1"/>
    <col min="4357" max="4357" width="14.7109375" style="138" customWidth="1"/>
    <col min="4358" max="4607" width="8.140625" style="138"/>
    <col min="4608" max="4608" width="8.7109375" style="138" customWidth="1"/>
    <col min="4609" max="4609" width="31.5703125" style="138" customWidth="1"/>
    <col min="4610" max="4610" width="13.85546875" style="138" customWidth="1"/>
    <col min="4611" max="4611" width="19.140625" style="138" customWidth="1"/>
    <col min="4612" max="4612" width="17.5703125" style="138" customWidth="1"/>
    <col min="4613" max="4613" width="14.7109375" style="138" customWidth="1"/>
    <col min="4614" max="4863" width="8.140625" style="138"/>
    <col min="4864" max="4864" width="8.7109375" style="138" customWidth="1"/>
    <col min="4865" max="4865" width="31.5703125" style="138" customWidth="1"/>
    <col min="4866" max="4866" width="13.85546875" style="138" customWidth="1"/>
    <col min="4867" max="4867" width="19.140625" style="138" customWidth="1"/>
    <col min="4868" max="4868" width="17.5703125" style="138" customWidth="1"/>
    <col min="4869" max="4869" width="14.7109375" style="138" customWidth="1"/>
    <col min="4870" max="5119" width="8.140625" style="138"/>
    <col min="5120" max="5120" width="8.7109375" style="138" customWidth="1"/>
    <col min="5121" max="5121" width="31.5703125" style="138" customWidth="1"/>
    <col min="5122" max="5122" width="13.85546875" style="138" customWidth="1"/>
    <col min="5123" max="5123" width="19.140625" style="138" customWidth="1"/>
    <col min="5124" max="5124" width="17.5703125" style="138" customWidth="1"/>
    <col min="5125" max="5125" width="14.7109375" style="138" customWidth="1"/>
    <col min="5126" max="5375" width="8.140625" style="138"/>
    <col min="5376" max="5376" width="8.7109375" style="138" customWidth="1"/>
    <col min="5377" max="5377" width="31.5703125" style="138" customWidth="1"/>
    <col min="5378" max="5378" width="13.85546875" style="138" customWidth="1"/>
    <col min="5379" max="5379" width="19.140625" style="138" customWidth="1"/>
    <col min="5380" max="5380" width="17.5703125" style="138" customWidth="1"/>
    <col min="5381" max="5381" width="14.7109375" style="138" customWidth="1"/>
    <col min="5382" max="5631" width="8.140625" style="138"/>
    <col min="5632" max="5632" width="8.7109375" style="138" customWidth="1"/>
    <col min="5633" max="5633" width="31.5703125" style="138" customWidth="1"/>
    <col min="5634" max="5634" width="13.85546875" style="138" customWidth="1"/>
    <col min="5635" max="5635" width="19.140625" style="138" customWidth="1"/>
    <col min="5636" max="5636" width="17.5703125" style="138" customWidth="1"/>
    <col min="5637" max="5637" width="14.7109375" style="138" customWidth="1"/>
    <col min="5638" max="5887" width="8.140625" style="138"/>
    <col min="5888" max="5888" width="8.7109375" style="138" customWidth="1"/>
    <col min="5889" max="5889" width="31.5703125" style="138" customWidth="1"/>
    <col min="5890" max="5890" width="13.85546875" style="138" customWidth="1"/>
    <col min="5891" max="5891" width="19.140625" style="138" customWidth="1"/>
    <col min="5892" max="5892" width="17.5703125" style="138" customWidth="1"/>
    <col min="5893" max="5893" width="14.7109375" style="138" customWidth="1"/>
    <col min="5894" max="6143" width="8.140625" style="138"/>
    <col min="6144" max="6144" width="8.7109375" style="138" customWidth="1"/>
    <col min="6145" max="6145" width="31.5703125" style="138" customWidth="1"/>
    <col min="6146" max="6146" width="13.85546875" style="138" customWidth="1"/>
    <col min="6147" max="6147" width="19.140625" style="138" customWidth="1"/>
    <col min="6148" max="6148" width="17.5703125" style="138" customWidth="1"/>
    <col min="6149" max="6149" width="14.7109375" style="138" customWidth="1"/>
    <col min="6150" max="6399" width="8.140625" style="138"/>
    <col min="6400" max="6400" width="8.7109375" style="138" customWidth="1"/>
    <col min="6401" max="6401" width="31.5703125" style="138" customWidth="1"/>
    <col min="6402" max="6402" width="13.85546875" style="138" customWidth="1"/>
    <col min="6403" max="6403" width="19.140625" style="138" customWidth="1"/>
    <col min="6404" max="6404" width="17.5703125" style="138" customWidth="1"/>
    <col min="6405" max="6405" width="14.7109375" style="138" customWidth="1"/>
    <col min="6406" max="6655" width="8.140625" style="138"/>
    <col min="6656" max="6656" width="8.7109375" style="138" customWidth="1"/>
    <col min="6657" max="6657" width="31.5703125" style="138" customWidth="1"/>
    <col min="6658" max="6658" width="13.85546875" style="138" customWidth="1"/>
    <col min="6659" max="6659" width="19.140625" style="138" customWidth="1"/>
    <col min="6660" max="6660" width="17.5703125" style="138" customWidth="1"/>
    <col min="6661" max="6661" width="14.7109375" style="138" customWidth="1"/>
    <col min="6662" max="6911" width="8.140625" style="138"/>
    <col min="6912" max="6912" width="8.7109375" style="138" customWidth="1"/>
    <col min="6913" max="6913" width="31.5703125" style="138" customWidth="1"/>
    <col min="6914" max="6914" width="13.85546875" style="138" customWidth="1"/>
    <col min="6915" max="6915" width="19.140625" style="138" customWidth="1"/>
    <col min="6916" max="6916" width="17.5703125" style="138" customWidth="1"/>
    <col min="6917" max="6917" width="14.7109375" style="138" customWidth="1"/>
    <col min="6918" max="7167" width="8.140625" style="138"/>
    <col min="7168" max="7168" width="8.7109375" style="138" customWidth="1"/>
    <col min="7169" max="7169" width="31.5703125" style="138" customWidth="1"/>
    <col min="7170" max="7170" width="13.85546875" style="138" customWidth="1"/>
    <col min="7171" max="7171" width="19.140625" style="138" customWidth="1"/>
    <col min="7172" max="7172" width="17.5703125" style="138" customWidth="1"/>
    <col min="7173" max="7173" width="14.7109375" style="138" customWidth="1"/>
    <col min="7174" max="7423" width="8.140625" style="138"/>
    <col min="7424" max="7424" width="8.7109375" style="138" customWidth="1"/>
    <col min="7425" max="7425" width="31.5703125" style="138" customWidth="1"/>
    <col min="7426" max="7426" width="13.85546875" style="138" customWidth="1"/>
    <col min="7427" max="7427" width="19.140625" style="138" customWidth="1"/>
    <col min="7428" max="7428" width="17.5703125" style="138" customWidth="1"/>
    <col min="7429" max="7429" width="14.7109375" style="138" customWidth="1"/>
    <col min="7430" max="7679" width="8.140625" style="138"/>
    <col min="7680" max="7680" width="8.7109375" style="138" customWidth="1"/>
    <col min="7681" max="7681" width="31.5703125" style="138" customWidth="1"/>
    <col min="7682" max="7682" width="13.85546875" style="138" customWidth="1"/>
    <col min="7683" max="7683" width="19.140625" style="138" customWidth="1"/>
    <col min="7684" max="7684" width="17.5703125" style="138" customWidth="1"/>
    <col min="7685" max="7685" width="14.7109375" style="138" customWidth="1"/>
    <col min="7686" max="7935" width="8.140625" style="138"/>
    <col min="7936" max="7936" width="8.7109375" style="138" customWidth="1"/>
    <col min="7937" max="7937" width="31.5703125" style="138" customWidth="1"/>
    <col min="7938" max="7938" width="13.85546875" style="138" customWidth="1"/>
    <col min="7939" max="7939" width="19.140625" style="138" customWidth="1"/>
    <col min="7940" max="7940" width="17.5703125" style="138" customWidth="1"/>
    <col min="7941" max="7941" width="14.7109375" style="138" customWidth="1"/>
    <col min="7942" max="8191" width="8.140625" style="138"/>
    <col min="8192" max="8192" width="8.7109375" style="138" customWidth="1"/>
    <col min="8193" max="8193" width="31.5703125" style="138" customWidth="1"/>
    <col min="8194" max="8194" width="13.85546875" style="138" customWidth="1"/>
    <col min="8195" max="8195" width="19.140625" style="138" customWidth="1"/>
    <col min="8196" max="8196" width="17.5703125" style="138" customWidth="1"/>
    <col min="8197" max="8197" width="14.7109375" style="138" customWidth="1"/>
    <col min="8198" max="8447" width="8.140625" style="138"/>
    <col min="8448" max="8448" width="8.7109375" style="138" customWidth="1"/>
    <col min="8449" max="8449" width="31.5703125" style="138" customWidth="1"/>
    <col min="8450" max="8450" width="13.85546875" style="138" customWidth="1"/>
    <col min="8451" max="8451" width="19.140625" style="138" customWidth="1"/>
    <col min="8452" max="8452" width="17.5703125" style="138" customWidth="1"/>
    <col min="8453" max="8453" width="14.7109375" style="138" customWidth="1"/>
    <col min="8454" max="8703" width="8.140625" style="138"/>
    <col min="8704" max="8704" width="8.7109375" style="138" customWidth="1"/>
    <col min="8705" max="8705" width="31.5703125" style="138" customWidth="1"/>
    <col min="8706" max="8706" width="13.85546875" style="138" customWidth="1"/>
    <col min="8707" max="8707" width="19.140625" style="138" customWidth="1"/>
    <col min="8708" max="8708" width="17.5703125" style="138" customWidth="1"/>
    <col min="8709" max="8709" width="14.7109375" style="138" customWidth="1"/>
    <col min="8710" max="8959" width="8.140625" style="138"/>
    <col min="8960" max="8960" width="8.7109375" style="138" customWidth="1"/>
    <col min="8961" max="8961" width="31.5703125" style="138" customWidth="1"/>
    <col min="8962" max="8962" width="13.85546875" style="138" customWidth="1"/>
    <col min="8963" max="8963" width="19.140625" style="138" customWidth="1"/>
    <col min="8964" max="8964" width="17.5703125" style="138" customWidth="1"/>
    <col min="8965" max="8965" width="14.7109375" style="138" customWidth="1"/>
    <col min="8966" max="9215" width="8.140625" style="138"/>
    <col min="9216" max="9216" width="8.7109375" style="138" customWidth="1"/>
    <col min="9217" max="9217" width="31.5703125" style="138" customWidth="1"/>
    <col min="9218" max="9218" width="13.85546875" style="138" customWidth="1"/>
    <col min="9219" max="9219" width="19.140625" style="138" customWidth="1"/>
    <col min="9220" max="9220" width="17.5703125" style="138" customWidth="1"/>
    <col min="9221" max="9221" width="14.7109375" style="138" customWidth="1"/>
    <col min="9222" max="9471" width="8.140625" style="138"/>
    <col min="9472" max="9472" width="8.7109375" style="138" customWidth="1"/>
    <col min="9473" max="9473" width="31.5703125" style="138" customWidth="1"/>
    <col min="9474" max="9474" width="13.85546875" style="138" customWidth="1"/>
    <col min="9475" max="9475" width="19.140625" style="138" customWidth="1"/>
    <col min="9476" max="9476" width="17.5703125" style="138" customWidth="1"/>
    <col min="9477" max="9477" width="14.7109375" style="138" customWidth="1"/>
    <col min="9478" max="9727" width="8.140625" style="138"/>
    <col min="9728" max="9728" width="8.7109375" style="138" customWidth="1"/>
    <col min="9729" max="9729" width="31.5703125" style="138" customWidth="1"/>
    <col min="9730" max="9730" width="13.85546875" style="138" customWidth="1"/>
    <col min="9731" max="9731" width="19.140625" style="138" customWidth="1"/>
    <col min="9732" max="9732" width="17.5703125" style="138" customWidth="1"/>
    <col min="9733" max="9733" width="14.7109375" style="138" customWidth="1"/>
    <col min="9734" max="9983" width="8.140625" style="138"/>
    <col min="9984" max="9984" width="8.7109375" style="138" customWidth="1"/>
    <col min="9985" max="9985" width="31.5703125" style="138" customWidth="1"/>
    <col min="9986" max="9986" width="13.85546875" style="138" customWidth="1"/>
    <col min="9987" max="9987" width="19.140625" style="138" customWidth="1"/>
    <col min="9988" max="9988" width="17.5703125" style="138" customWidth="1"/>
    <col min="9989" max="9989" width="14.7109375" style="138" customWidth="1"/>
    <col min="9990" max="10239" width="8.140625" style="138"/>
    <col min="10240" max="10240" width="8.7109375" style="138" customWidth="1"/>
    <col min="10241" max="10241" width="31.5703125" style="138" customWidth="1"/>
    <col min="10242" max="10242" width="13.85546875" style="138" customWidth="1"/>
    <col min="10243" max="10243" width="19.140625" style="138" customWidth="1"/>
    <col min="10244" max="10244" width="17.5703125" style="138" customWidth="1"/>
    <col min="10245" max="10245" width="14.7109375" style="138" customWidth="1"/>
    <col min="10246" max="10495" width="8.140625" style="138"/>
    <col min="10496" max="10496" width="8.7109375" style="138" customWidth="1"/>
    <col min="10497" max="10497" width="31.5703125" style="138" customWidth="1"/>
    <col min="10498" max="10498" width="13.85546875" style="138" customWidth="1"/>
    <col min="10499" max="10499" width="19.140625" style="138" customWidth="1"/>
    <col min="10500" max="10500" width="17.5703125" style="138" customWidth="1"/>
    <col min="10501" max="10501" width="14.7109375" style="138" customWidth="1"/>
    <col min="10502" max="10751" width="8.140625" style="138"/>
    <col min="10752" max="10752" width="8.7109375" style="138" customWidth="1"/>
    <col min="10753" max="10753" width="31.5703125" style="138" customWidth="1"/>
    <col min="10754" max="10754" width="13.85546875" style="138" customWidth="1"/>
    <col min="10755" max="10755" width="19.140625" style="138" customWidth="1"/>
    <col min="10756" max="10756" width="17.5703125" style="138" customWidth="1"/>
    <col min="10757" max="10757" width="14.7109375" style="138" customWidth="1"/>
    <col min="10758" max="11007" width="8.140625" style="138"/>
    <col min="11008" max="11008" width="8.7109375" style="138" customWidth="1"/>
    <col min="11009" max="11009" width="31.5703125" style="138" customWidth="1"/>
    <col min="11010" max="11010" width="13.85546875" style="138" customWidth="1"/>
    <col min="11011" max="11011" width="19.140625" style="138" customWidth="1"/>
    <col min="11012" max="11012" width="17.5703125" style="138" customWidth="1"/>
    <col min="11013" max="11013" width="14.7109375" style="138" customWidth="1"/>
    <col min="11014" max="11263" width="8.140625" style="138"/>
    <col min="11264" max="11264" width="8.7109375" style="138" customWidth="1"/>
    <col min="11265" max="11265" width="31.5703125" style="138" customWidth="1"/>
    <col min="11266" max="11266" width="13.85546875" style="138" customWidth="1"/>
    <col min="11267" max="11267" width="19.140625" style="138" customWidth="1"/>
    <col min="11268" max="11268" width="17.5703125" style="138" customWidth="1"/>
    <col min="11269" max="11269" width="14.7109375" style="138" customWidth="1"/>
    <col min="11270" max="11519" width="8.140625" style="138"/>
    <col min="11520" max="11520" width="8.7109375" style="138" customWidth="1"/>
    <col min="11521" max="11521" width="31.5703125" style="138" customWidth="1"/>
    <col min="11522" max="11522" width="13.85546875" style="138" customWidth="1"/>
    <col min="11523" max="11523" width="19.140625" style="138" customWidth="1"/>
    <col min="11524" max="11524" width="17.5703125" style="138" customWidth="1"/>
    <col min="11525" max="11525" width="14.7109375" style="138" customWidth="1"/>
    <col min="11526" max="11775" width="8.140625" style="138"/>
    <col min="11776" max="11776" width="8.7109375" style="138" customWidth="1"/>
    <col min="11777" max="11777" width="31.5703125" style="138" customWidth="1"/>
    <col min="11778" max="11778" width="13.85546875" style="138" customWidth="1"/>
    <col min="11779" max="11779" width="19.140625" style="138" customWidth="1"/>
    <col min="11780" max="11780" width="17.5703125" style="138" customWidth="1"/>
    <col min="11781" max="11781" width="14.7109375" style="138" customWidth="1"/>
    <col min="11782" max="12031" width="8.140625" style="138"/>
    <col min="12032" max="12032" width="8.7109375" style="138" customWidth="1"/>
    <col min="12033" max="12033" width="31.5703125" style="138" customWidth="1"/>
    <col min="12034" max="12034" width="13.85546875" style="138" customWidth="1"/>
    <col min="12035" max="12035" width="19.140625" style="138" customWidth="1"/>
    <col min="12036" max="12036" width="17.5703125" style="138" customWidth="1"/>
    <col min="12037" max="12037" width="14.7109375" style="138" customWidth="1"/>
    <col min="12038" max="12287" width="8.140625" style="138"/>
    <col min="12288" max="12288" width="8.7109375" style="138" customWidth="1"/>
    <col min="12289" max="12289" width="31.5703125" style="138" customWidth="1"/>
    <col min="12290" max="12290" width="13.85546875" style="138" customWidth="1"/>
    <col min="12291" max="12291" width="19.140625" style="138" customWidth="1"/>
    <col min="12292" max="12292" width="17.5703125" style="138" customWidth="1"/>
    <col min="12293" max="12293" width="14.7109375" style="138" customWidth="1"/>
    <col min="12294" max="12543" width="8.140625" style="138"/>
    <col min="12544" max="12544" width="8.7109375" style="138" customWidth="1"/>
    <col min="12545" max="12545" width="31.5703125" style="138" customWidth="1"/>
    <col min="12546" max="12546" width="13.85546875" style="138" customWidth="1"/>
    <col min="12547" max="12547" width="19.140625" style="138" customWidth="1"/>
    <col min="12548" max="12548" width="17.5703125" style="138" customWidth="1"/>
    <col min="12549" max="12549" width="14.7109375" style="138" customWidth="1"/>
    <col min="12550" max="12799" width="8.140625" style="138"/>
    <col min="12800" max="12800" width="8.7109375" style="138" customWidth="1"/>
    <col min="12801" max="12801" width="31.5703125" style="138" customWidth="1"/>
    <col min="12802" max="12802" width="13.85546875" style="138" customWidth="1"/>
    <col min="12803" max="12803" width="19.140625" style="138" customWidth="1"/>
    <col min="12804" max="12804" width="17.5703125" style="138" customWidth="1"/>
    <col min="12805" max="12805" width="14.7109375" style="138" customWidth="1"/>
    <col min="12806" max="13055" width="8.140625" style="138"/>
    <col min="13056" max="13056" width="8.7109375" style="138" customWidth="1"/>
    <col min="13057" max="13057" width="31.5703125" style="138" customWidth="1"/>
    <col min="13058" max="13058" width="13.85546875" style="138" customWidth="1"/>
    <col min="13059" max="13059" width="19.140625" style="138" customWidth="1"/>
    <col min="13060" max="13060" width="17.5703125" style="138" customWidth="1"/>
    <col min="13061" max="13061" width="14.7109375" style="138" customWidth="1"/>
    <col min="13062" max="13311" width="8.140625" style="138"/>
    <col min="13312" max="13312" width="8.7109375" style="138" customWidth="1"/>
    <col min="13313" max="13313" width="31.5703125" style="138" customWidth="1"/>
    <col min="13314" max="13314" width="13.85546875" style="138" customWidth="1"/>
    <col min="13315" max="13315" width="19.140625" style="138" customWidth="1"/>
    <col min="13316" max="13316" width="17.5703125" style="138" customWidth="1"/>
    <col min="13317" max="13317" width="14.7109375" style="138" customWidth="1"/>
    <col min="13318" max="13567" width="8.140625" style="138"/>
    <col min="13568" max="13568" width="8.7109375" style="138" customWidth="1"/>
    <col min="13569" max="13569" width="31.5703125" style="138" customWidth="1"/>
    <col min="13570" max="13570" width="13.85546875" style="138" customWidth="1"/>
    <col min="13571" max="13571" width="19.140625" style="138" customWidth="1"/>
    <col min="13572" max="13572" width="17.5703125" style="138" customWidth="1"/>
    <col min="13573" max="13573" width="14.7109375" style="138" customWidth="1"/>
    <col min="13574" max="13823" width="8.140625" style="138"/>
    <col min="13824" max="13824" width="8.7109375" style="138" customWidth="1"/>
    <col min="13825" max="13825" width="31.5703125" style="138" customWidth="1"/>
    <col min="13826" max="13826" width="13.85546875" style="138" customWidth="1"/>
    <col min="13827" max="13827" width="19.140625" style="138" customWidth="1"/>
    <col min="13828" max="13828" width="17.5703125" style="138" customWidth="1"/>
    <col min="13829" max="13829" width="14.7109375" style="138" customWidth="1"/>
    <col min="13830" max="14079" width="8.140625" style="138"/>
    <col min="14080" max="14080" width="8.7109375" style="138" customWidth="1"/>
    <col min="14081" max="14081" width="31.5703125" style="138" customWidth="1"/>
    <col min="14082" max="14082" width="13.85546875" style="138" customWidth="1"/>
    <col min="14083" max="14083" width="19.140625" style="138" customWidth="1"/>
    <col min="14084" max="14084" width="17.5703125" style="138" customWidth="1"/>
    <col min="14085" max="14085" width="14.7109375" style="138" customWidth="1"/>
    <col min="14086" max="14335" width="8.140625" style="138"/>
    <col min="14336" max="14336" width="8.7109375" style="138" customWidth="1"/>
    <col min="14337" max="14337" width="31.5703125" style="138" customWidth="1"/>
    <col min="14338" max="14338" width="13.85546875" style="138" customWidth="1"/>
    <col min="14339" max="14339" width="19.140625" style="138" customWidth="1"/>
    <col min="14340" max="14340" width="17.5703125" style="138" customWidth="1"/>
    <col min="14341" max="14341" width="14.7109375" style="138" customWidth="1"/>
    <col min="14342" max="14591" width="8.140625" style="138"/>
    <col min="14592" max="14592" width="8.7109375" style="138" customWidth="1"/>
    <col min="14593" max="14593" width="31.5703125" style="138" customWidth="1"/>
    <col min="14594" max="14594" width="13.85546875" style="138" customWidth="1"/>
    <col min="14595" max="14595" width="19.140625" style="138" customWidth="1"/>
    <col min="14596" max="14596" width="17.5703125" style="138" customWidth="1"/>
    <col min="14597" max="14597" width="14.7109375" style="138" customWidth="1"/>
    <col min="14598" max="14847" width="8.140625" style="138"/>
    <col min="14848" max="14848" width="8.7109375" style="138" customWidth="1"/>
    <col min="14849" max="14849" width="31.5703125" style="138" customWidth="1"/>
    <col min="14850" max="14850" width="13.85546875" style="138" customWidth="1"/>
    <col min="14851" max="14851" width="19.140625" style="138" customWidth="1"/>
    <col min="14852" max="14852" width="17.5703125" style="138" customWidth="1"/>
    <col min="14853" max="14853" width="14.7109375" style="138" customWidth="1"/>
    <col min="14854" max="15103" width="8.140625" style="138"/>
    <col min="15104" max="15104" width="8.7109375" style="138" customWidth="1"/>
    <col min="15105" max="15105" width="31.5703125" style="138" customWidth="1"/>
    <col min="15106" max="15106" width="13.85546875" style="138" customWidth="1"/>
    <col min="15107" max="15107" width="19.140625" style="138" customWidth="1"/>
    <col min="15108" max="15108" width="17.5703125" style="138" customWidth="1"/>
    <col min="15109" max="15109" width="14.7109375" style="138" customWidth="1"/>
    <col min="15110" max="15359" width="8.140625" style="138"/>
    <col min="15360" max="15360" width="8.7109375" style="138" customWidth="1"/>
    <col min="15361" max="15361" width="31.5703125" style="138" customWidth="1"/>
    <col min="15362" max="15362" width="13.85546875" style="138" customWidth="1"/>
    <col min="15363" max="15363" width="19.140625" style="138" customWidth="1"/>
    <col min="15364" max="15364" width="17.5703125" style="138" customWidth="1"/>
    <col min="15365" max="15365" width="14.7109375" style="138" customWidth="1"/>
    <col min="15366" max="15615" width="8.140625" style="138"/>
    <col min="15616" max="15616" width="8.7109375" style="138" customWidth="1"/>
    <col min="15617" max="15617" width="31.5703125" style="138" customWidth="1"/>
    <col min="15618" max="15618" width="13.85546875" style="138" customWidth="1"/>
    <col min="15619" max="15619" width="19.140625" style="138" customWidth="1"/>
    <col min="15620" max="15620" width="17.5703125" style="138" customWidth="1"/>
    <col min="15621" max="15621" width="14.7109375" style="138" customWidth="1"/>
    <col min="15622" max="15871" width="8.140625" style="138"/>
    <col min="15872" max="15872" width="8.7109375" style="138" customWidth="1"/>
    <col min="15873" max="15873" width="31.5703125" style="138" customWidth="1"/>
    <col min="15874" max="15874" width="13.85546875" style="138" customWidth="1"/>
    <col min="15875" max="15875" width="19.140625" style="138" customWidth="1"/>
    <col min="15876" max="15876" width="17.5703125" style="138" customWidth="1"/>
    <col min="15877" max="15877" width="14.7109375" style="138" customWidth="1"/>
    <col min="15878" max="16127" width="8.140625" style="138"/>
    <col min="16128" max="16128" width="8.7109375" style="138" customWidth="1"/>
    <col min="16129" max="16129" width="31.5703125" style="138" customWidth="1"/>
    <col min="16130" max="16130" width="13.85546875" style="138" customWidth="1"/>
    <col min="16131" max="16131" width="19.140625" style="138" customWidth="1"/>
    <col min="16132" max="16132" width="17.5703125" style="138" customWidth="1"/>
    <col min="16133" max="16133" width="14.7109375" style="138" customWidth="1"/>
    <col min="16134" max="16384" width="8.140625" style="138"/>
  </cols>
  <sheetData>
    <row r="1" spans="1:5" ht="23.25" customHeight="1" x14ac:dyDescent="0.25">
      <c r="A1" s="204"/>
      <c r="B1" s="204"/>
      <c r="C1" s="204"/>
      <c r="D1" s="204"/>
      <c r="E1" s="204"/>
    </row>
    <row r="2" spans="1:5" x14ac:dyDescent="0.25">
      <c r="A2" s="204" t="s">
        <v>211</v>
      </c>
      <c r="B2" s="204"/>
      <c r="C2" s="204"/>
      <c r="D2" s="204"/>
      <c r="E2" s="204"/>
    </row>
    <row r="3" spans="1:5" ht="15.75" customHeight="1" x14ac:dyDescent="0.25">
      <c r="A3" s="206" t="s">
        <v>279</v>
      </c>
      <c r="B3" s="206"/>
      <c r="C3" s="206"/>
      <c r="D3" s="206"/>
      <c r="E3" s="206"/>
    </row>
    <row r="4" spans="1:5" x14ac:dyDescent="0.25">
      <c r="A4" s="206" t="s">
        <v>212</v>
      </c>
      <c r="B4" s="206"/>
      <c r="C4" s="206"/>
      <c r="D4" s="206"/>
      <c r="E4" s="206"/>
    </row>
    <row r="5" spans="1:5" x14ac:dyDescent="0.25">
      <c r="A5" s="206" t="s">
        <v>213</v>
      </c>
      <c r="B5" s="206"/>
      <c r="C5" s="206"/>
      <c r="D5" s="206"/>
      <c r="E5" s="206"/>
    </row>
    <row r="6" spans="1:5" ht="26.25" customHeight="1" x14ac:dyDescent="0.25">
      <c r="A6" s="204" t="s">
        <v>214</v>
      </c>
      <c r="B6" s="204"/>
      <c r="C6" s="204"/>
      <c r="D6" s="204"/>
      <c r="E6" s="138" t="s">
        <v>319</v>
      </c>
    </row>
    <row r="7" spans="1:5" x14ac:dyDescent="0.25">
      <c r="A7" s="204"/>
      <c r="B7" s="204"/>
      <c r="C7" s="204"/>
      <c r="D7" s="204"/>
      <c r="E7" s="204"/>
    </row>
    <row r="8" spans="1:5" ht="28.5" customHeight="1" x14ac:dyDescent="0.25">
      <c r="A8" s="205" t="s">
        <v>216</v>
      </c>
      <c r="B8" s="205"/>
      <c r="C8" s="205"/>
      <c r="D8" s="205"/>
      <c r="E8" s="205"/>
    </row>
    <row r="9" spans="1:5" ht="29.25" customHeight="1" x14ac:dyDescent="0.25">
      <c r="A9" s="205" t="s">
        <v>217</v>
      </c>
      <c r="B9" s="205"/>
      <c r="C9" s="205"/>
      <c r="D9" s="205"/>
      <c r="E9" s="205"/>
    </row>
    <row r="10" spans="1:5" ht="30" customHeight="1" x14ac:dyDescent="0.25">
      <c r="A10" s="205" t="s">
        <v>218</v>
      </c>
      <c r="B10" s="205"/>
      <c r="C10" s="205"/>
      <c r="D10" s="205"/>
      <c r="E10" s="205"/>
    </row>
    <row r="11" spans="1:5" ht="30" customHeight="1" x14ac:dyDescent="0.25">
      <c r="A11" s="205" t="s">
        <v>219</v>
      </c>
      <c r="B11" s="205"/>
      <c r="C11" s="205"/>
      <c r="D11" s="205"/>
      <c r="E11" s="205"/>
    </row>
    <row r="12" spans="1:5" ht="29.25" customHeight="1" x14ac:dyDescent="0.25">
      <c r="A12" s="205" t="s">
        <v>220</v>
      </c>
      <c r="B12" s="205"/>
      <c r="C12" s="205"/>
      <c r="D12" s="205"/>
      <c r="E12" s="205"/>
    </row>
    <row r="13" spans="1:5" ht="28.5" customHeight="1" x14ac:dyDescent="0.25">
      <c r="A13" s="205" t="s">
        <v>221</v>
      </c>
      <c r="B13" s="205"/>
      <c r="C13" s="205"/>
      <c r="D13" s="205"/>
      <c r="E13" s="205"/>
    </row>
    <row r="14" spans="1:5" ht="15.75" customHeight="1" thickBot="1" x14ac:dyDescent="0.3">
      <c r="A14" s="204"/>
      <c r="B14" s="204"/>
      <c r="C14" s="204"/>
      <c r="D14" s="204"/>
      <c r="E14" s="204"/>
    </row>
    <row r="15" spans="1:5" ht="120.75" thickBot="1" x14ac:dyDescent="0.3">
      <c r="A15" s="141" t="s">
        <v>2</v>
      </c>
      <c r="B15" s="139" t="s">
        <v>223</v>
      </c>
      <c r="C15" s="139" t="s">
        <v>0</v>
      </c>
      <c r="D15" s="139" t="s">
        <v>222</v>
      </c>
      <c r="E15" s="139" t="s">
        <v>1</v>
      </c>
    </row>
    <row r="16" spans="1:5" x14ac:dyDescent="0.25">
      <c r="A16" s="211" t="s">
        <v>8</v>
      </c>
      <c r="B16" s="212"/>
      <c r="C16" s="212"/>
      <c r="D16" s="212"/>
      <c r="E16" s="142"/>
    </row>
    <row r="17" spans="1:5" ht="15" customHeight="1" x14ac:dyDescent="0.25">
      <c r="A17" s="152" t="s">
        <v>58</v>
      </c>
      <c r="B17" s="157" t="s">
        <v>23</v>
      </c>
      <c r="C17" s="153" t="s">
        <v>11</v>
      </c>
      <c r="D17" s="154">
        <v>0.14000000000000001</v>
      </c>
      <c r="E17" s="155">
        <v>2317.06</v>
      </c>
    </row>
    <row r="18" spans="1:5" ht="15" customHeight="1" x14ac:dyDescent="0.25">
      <c r="A18" s="208" t="s">
        <v>226</v>
      </c>
      <c r="B18" s="209"/>
      <c r="C18" s="209"/>
      <c r="D18" s="210"/>
      <c r="E18" s="156"/>
    </row>
    <row r="19" spans="1:5" ht="15" customHeight="1" x14ac:dyDescent="0.25">
      <c r="A19" s="152" t="s">
        <v>229</v>
      </c>
      <c r="B19" s="157" t="s">
        <v>280</v>
      </c>
      <c r="C19" s="153" t="s">
        <v>12</v>
      </c>
      <c r="D19" s="154">
        <f>E19</f>
        <v>71456.399999999994</v>
      </c>
      <c r="E19" s="155">
        <v>71456.399999999994</v>
      </c>
    </row>
    <row r="20" spans="1:5" ht="15.75" customHeight="1" x14ac:dyDescent="0.25">
      <c r="A20" s="152" t="s">
        <v>231</v>
      </c>
      <c r="B20" s="157" t="s">
        <v>24</v>
      </c>
      <c r="C20" s="153" t="s">
        <v>11</v>
      </c>
      <c r="D20" s="154">
        <f>E20</f>
        <v>1110.8900000000001</v>
      </c>
      <c r="E20" s="155">
        <v>1110.8900000000001</v>
      </c>
    </row>
    <row r="21" spans="1:5" ht="27" customHeight="1" x14ac:dyDescent="0.25">
      <c r="A21" s="152" t="s">
        <v>198</v>
      </c>
      <c r="B21" s="157" t="s">
        <v>24</v>
      </c>
      <c r="C21" s="153" t="s">
        <v>11</v>
      </c>
      <c r="D21" s="154">
        <f>E21</f>
        <v>1184</v>
      </c>
      <c r="E21" s="155">
        <v>1184</v>
      </c>
    </row>
    <row r="22" spans="1:5" x14ac:dyDescent="0.25">
      <c r="A22" s="208" t="s">
        <v>236</v>
      </c>
      <c r="B22" s="209"/>
      <c r="C22" s="209"/>
      <c r="D22" s="210"/>
      <c r="E22" s="156"/>
    </row>
    <row r="23" spans="1:5" ht="15" customHeight="1" x14ac:dyDescent="0.25">
      <c r="A23" s="152" t="s">
        <v>320</v>
      </c>
      <c r="B23" s="161">
        <v>1</v>
      </c>
      <c r="C23" s="153" t="s">
        <v>13</v>
      </c>
      <c r="D23" s="154">
        <f t="shared" ref="D23:D40" si="0">E23/B23</f>
        <v>705.71</v>
      </c>
      <c r="E23" s="155">
        <v>705.71</v>
      </c>
    </row>
    <row r="24" spans="1:5" ht="15" customHeight="1" x14ac:dyDescent="0.25">
      <c r="A24" s="152" t="s">
        <v>299</v>
      </c>
      <c r="B24" s="161">
        <v>5</v>
      </c>
      <c r="C24" s="153" t="s">
        <v>95</v>
      </c>
      <c r="D24" s="154">
        <f t="shared" si="0"/>
        <v>98.462000000000003</v>
      </c>
      <c r="E24" s="155">
        <v>492.31</v>
      </c>
    </row>
    <row r="25" spans="1:5" ht="15" customHeight="1" x14ac:dyDescent="0.25">
      <c r="A25" s="152" t="s">
        <v>62</v>
      </c>
      <c r="B25" s="161">
        <v>1</v>
      </c>
      <c r="C25" s="153" t="s">
        <v>14</v>
      </c>
      <c r="D25" s="154">
        <f t="shared" si="0"/>
        <v>1005.22</v>
      </c>
      <c r="E25" s="155">
        <v>1005.22</v>
      </c>
    </row>
    <row r="26" spans="1:5" ht="15" customHeight="1" x14ac:dyDescent="0.25">
      <c r="A26" s="152" t="s">
        <v>63</v>
      </c>
      <c r="B26" s="161">
        <v>1</v>
      </c>
      <c r="C26" s="153" t="s">
        <v>15</v>
      </c>
      <c r="D26" s="154">
        <f t="shared" si="0"/>
        <v>828.19</v>
      </c>
      <c r="E26" s="155">
        <v>828.19</v>
      </c>
    </row>
    <row r="27" spans="1:5" ht="15" customHeight="1" x14ac:dyDescent="0.25">
      <c r="A27" s="152" t="s">
        <v>321</v>
      </c>
      <c r="B27" s="161">
        <v>1</v>
      </c>
      <c r="C27" s="153" t="s">
        <v>13</v>
      </c>
      <c r="D27" s="154">
        <f t="shared" si="0"/>
        <v>149.54</v>
      </c>
      <c r="E27" s="155">
        <v>149.54</v>
      </c>
    </row>
    <row r="28" spans="1:5" ht="15" customHeight="1" x14ac:dyDescent="0.25">
      <c r="A28" s="152" t="s">
        <v>238</v>
      </c>
      <c r="B28" s="161">
        <v>1</v>
      </c>
      <c r="C28" s="153" t="s">
        <v>239</v>
      </c>
      <c r="D28" s="154">
        <f t="shared" si="0"/>
        <v>1105.73</v>
      </c>
      <c r="E28" s="155">
        <v>1105.73</v>
      </c>
    </row>
    <row r="29" spans="1:5" ht="30.75" customHeight="1" x14ac:dyDescent="0.25">
      <c r="A29" s="152" t="s">
        <v>66</v>
      </c>
      <c r="B29" s="162">
        <v>1.01</v>
      </c>
      <c r="C29" s="153" t="s">
        <v>16</v>
      </c>
      <c r="D29" s="154">
        <f t="shared" si="0"/>
        <v>2035.8910891089108</v>
      </c>
      <c r="E29" s="155">
        <v>2056.25</v>
      </c>
    </row>
    <row r="30" spans="1:5" ht="15" customHeight="1" x14ac:dyDescent="0.25">
      <c r="A30" s="152" t="s">
        <v>322</v>
      </c>
      <c r="B30" s="163">
        <v>0.2</v>
      </c>
      <c r="C30" s="153" t="s">
        <v>16</v>
      </c>
      <c r="D30" s="154">
        <f t="shared" si="0"/>
        <v>1915.1</v>
      </c>
      <c r="E30" s="155">
        <v>383.02</v>
      </c>
    </row>
    <row r="31" spans="1:5" ht="15" customHeight="1" x14ac:dyDescent="0.25">
      <c r="A31" s="152" t="s">
        <v>302</v>
      </c>
      <c r="B31" s="162">
        <v>0.01</v>
      </c>
      <c r="C31" s="153" t="s">
        <v>18</v>
      </c>
      <c r="D31" s="154">
        <f t="shared" si="0"/>
        <v>30081</v>
      </c>
      <c r="E31" s="155">
        <v>300.81</v>
      </c>
    </row>
    <row r="32" spans="1:5" ht="15" customHeight="1" x14ac:dyDescent="0.25">
      <c r="A32" s="152" t="s">
        <v>323</v>
      </c>
      <c r="B32" s="161">
        <v>1</v>
      </c>
      <c r="C32" s="153" t="s">
        <v>14</v>
      </c>
      <c r="D32" s="154">
        <f t="shared" si="0"/>
        <v>611.75</v>
      </c>
      <c r="E32" s="155">
        <v>611.75</v>
      </c>
    </row>
    <row r="33" spans="1:5" ht="15" customHeight="1" x14ac:dyDescent="0.25">
      <c r="A33" s="152" t="s">
        <v>69</v>
      </c>
      <c r="B33" s="162">
        <v>0.27</v>
      </c>
      <c r="C33" s="153" t="s">
        <v>15</v>
      </c>
      <c r="D33" s="154">
        <f t="shared" si="0"/>
        <v>17417.296296296296</v>
      </c>
      <c r="E33" s="155">
        <v>4702.67</v>
      </c>
    </row>
    <row r="34" spans="1:5" ht="15" customHeight="1" x14ac:dyDescent="0.25">
      <c r="A34" s="152" t="s">
        <v>70</v>
      </c>
      <c r="B34" s="161">
        <v>3</v>
      </c>
      <c r="C34" s="153" t="s">
        <v>20</v>
      </c>
      <c r="D34" s="154">
        <f t="shared" si="0"/>
        <v>253.75666666666666</v>
      </c>
      <c r="E34" s="155">
        <v>761.27</v>
      </c>
    </row>
    <row r="35" spans="1:5" ht="15" customHeight="1" x14ac:dyDescent="0.25">
      <c r="A35" s="152" t="s">
        <v>303</v>
      </c>
      <c r="B35" s="161">
        <v>5</v>
      </c>
      <c r="C35" s="153" t="s">
        <v>95</v>
      </c>
      <c r="D35" s="154">
        <f t="shared" si="0"/>
        <v>78.736000000000004</v>
      </c>
      <c r="E35" s="155">
        <v>393.68</v>
      </c>
    </row>
    <row r="36" spans="1:5" ht="15" customHeight="1" x14ac:dyDescent="0.25">
      <c r="A36" s="152" t="s">
        <v>71</v>
      </c>
      <c r="B36" s="161">
        <v>1</v>
      </c>
      <c r="C36" s="153" t="s">
        <v>13</v>
      </c>
      <c r="D36" s="154">
        <f t="shared" si="0"/>
        <v>4474.1099999999997</v>
      </c>
      <c r="E36" s="155">
        <v>4474.1099999999997</v>
      </c>
    </row>
    <row r="37" spans="1:5" ht="15" customHeight="1" x14ac:dyDescent="0.25">
      <c r="A37" s="152" t="s">
        <v>97</v>
      </c>
      <c r="B37" s="161">
        <v>1</v>
      </c>
      <c r="C37" s="153" t="s">
        <v>14</v>
      </c>
      <c r="D37" s="154">
        <f t="shared" si="0"/>
        <v>7332.6</v>
      </c>
      <c r="E37" s="155">
        <v>7332.6</v>
      </c>
    </row>
    <row r="38" spans="1:5" ht="15" customHeight="1" x14ac:dyDescent="0.25">
      <c r="A38" s="152" t="s">
        <v>305</v>
      </c>
      <c r="B38" s="161">
        <v>1</v>
      </c>
      <c r="C38" s="153" t="s">
        <v>21</v>
      </c>
      <c r="D38" s="154">
        <f t="shared" si="0"/>
        <v>857.06</v>
      </c>
      <c r="E38" s="155">
        <v>857.06</v>
      </c>
    </row>
    <row r="39" spans="1:5" ht="15" customHeight="1" x14ac:dyDescent="0.25">
      <c r="A39" s="152" t="s">
        <v>244</v>
      </c>
      <c r="B39" s="161">
        <v>1</v>
      </c>
      <c r="C39" s="153" t="s">
        <v>21</v>
      </c>
      <c r="D39" s="154">
        <f t="shared" si="0"/>
        <v>598.84</v>
      </c>
      <c r="E39" s="155">
        <v>598.84</v>
      </c>
    </row>
    <row r="40" spans="1:5" ht="15" customHeight="1" x14ac:dyDescent="0.25">
      <c r="A40" s="152" t="s">
        <v>73</v>
      </c>
      <c r="B40" s="161">
        <v>31</v>
      </c>
      <c r="C40" s="153" t="s">
        <v>21</v>
      </c>
      <c r="D40" s="154">
        <f t="shared" si="0"/>
        <v>302.42322580645163</v>
      </c>
      <c r="E40" s="155">
        <v>9375.1200000000008</v>
      </c>
    </row>
    <row r="41" spans="1:5" ht="15" customHeight="1" x14ac:dyDescent="0.25">
      <c r="A41" s="152" t="s">
        <v>324</v>
      </c>
      <c r="B41" s="157" t="s">
        <v>24</v>
      </c>
      <c r="C41" s="153" t="s">
        <v>11</v>
      </c>
      <c r="D41" s="154">
        <f>E41</f>
        <v>3911.33</v>
      </c>
      <c r="E41" s="155">
        <v>3911.33</v>
      </c>
    </row>
    <row r="42" spans="1:5" x14ac:dyDescent="0.25">
      <c r="A42" s="208" t="s">
        <v>245</v>
      </c>
      <c r="B42" s="209"/>
      <c r="C42" s="209"/>
      <c r="D42" s="210"/>
      <c r="E42" s="156"/>
    </row>
    <row r="43" spans="1:5" ht="15" customHeight="1" x14ac:dyDescent="0.25">
      <c r="A43" s="152" t="s">
        <v>247</v>
      </c>
      <c r="B43" s="164">
        <v>9.2999999999999999E-2</v>
      </c>
      <c r="C43" s="153" t="s">
        <v>19</v>
      </c>
      <c r="D43" s="154">
        <f t="shared" ref="D43:D50" si="1">E43/B43</f>
        <v>22346.881720430109</v>
      </c>
      <c r="E43" s="155">
        <v>2078.2600000000002</v>
      </c>
    </row>
    <row r="44" spans="1:5" ht="15" customHeight="1" x14ac:dyDescent="0.25">
      <c r="A44" s="152" t="s">
        <v>325</v>
      </c>
      <c r="B44" s="162">
        <v>0.01</v>
      </c>
      <c r="C44" s="153" t="s">
        <v>184</v>
      </c>
      <c r="D44" s="154">
        <f t="shared" si="1"/>
        <v>52969.000000000007</v>
      </c>
      <c r="E44" s="155">
        <v>529.69000000000005</v>
      </c>
    </row>
    <row r="45" spans="1:5" ht="26.25" customHeight="1" x14ac:dyDescent="0.25">
      <c r="A45" s="152" t="s">
        <v>74</v>
      </c>
      <c r="B45" s="164">
        <v>1.0169999999999999</v>
      </c>
      <c r="C45" s="153" t="s">
        <v>16</v>
      </c>
      <c r="D45" s="154">
        <f t="shared" si="1"/>
        <v>2011.9174041297936</v>
      </c>
      <c r="E45" s="155">
        <v>2046.12</v>
      </c>
    </row>
    <row r="46" spans="1:5" ht="26.25" customHeight="1" x14ac:dyDescent="0.25">
      <c r="A46" s="152" t="s">
        <v>326</v>
      </c>
      <c r="B46" s="164">
        <v>1.0169999999999999</v>
      </c>
      <c r="C46" s="153" t="s">
        <v>16</v>
      </c>
      <c r="D46" s="154">
        <f t="shared" si="1"/>
        <v>2013.6086529006884</v>
      </c>
      <c r="E46" s="155">
        <v>2047.84</v>
      </c>
    </row>
    <row r="47" spans="1:5" ht="27.75" customHeight="1" x14ac:dyDescent="0.25">
      <c r="A47" s="152" t="s">
        <v>327</v>
      </c>
      <c r="B47" s="164">
        <v>1.6930000000000001</v>
      </c>
      <c r="C47" s="153" t="s">
        <v>16</v>
      </c>
      <c r="D47" s="154">
        <f t="shared" si="1"/>
        <v>610.43118724158296</v>
      </c>
      <c r="E47" s="155">
        <v>1033.46</v>
      </c>
    </row>
    <row r="48" spans="1:5" ht="27.75" customHeight="1" x14ac:dyDescent="0.25">
      <c r="A48" s="152" t="s">
        <v>66</v>
      </c>
      <c r="B48" s="164">
        <v>1.0169999999999999</v>
      </c>
      <c r="C48" s="153" t="s">
        <v>16</v>
      </c>
      <c r="D48" s="154">
        <f t="shared" si="1"/>
        <v>2005.4670599803344</v>
      </c>
      <c r="E48" s="155">
        <v>2039.56</v>
      </c>
    </row>
    <row r="49" spans="1:7" ht="27.75" customHeight="1" x14ac:dyDescent="0.25">
      <c r="A49" s="152" t="s">
        <v>101</v>
      </c>
      <c r="B49" s="161">
        <v>126</v>
      </c>
      <c r="C49" s="153" t="s">
        <v>102</v>
      </c>
      <c r="D49" s="154">
        <f t="shared" si="1"/>
        <v>57.496349206349208</v>
      </c>
      <c r="E49" s="155">
        <v>7244.54</v>
      </c>
    </row>
    <row r="50" spans="1:7" ht="27.75" customHeight="1" x14ac:dyDescent="0.25">
      <c r="A50" s="152" t="s">
        <v>328</v>
      </c>
      <c r="B50" s="162">
        <v>1.41</v>
      </c>
      <c r="C50" s="153" t="s">
        <v>16</v>
      </c>
      <c r="D50" s="154">
        <f t="shared" si="1"/>
        <v>1217.1914893617022</v>
      </c>
      <c r="E50" s="155">
        <v>1716.24</v>
      </c>
    </row>
    <row r="51" spans="1:7" ht="15" customHeight="1" x14ac:dyDescent="0.25">
      <c r="A51" s="152" t="s">
        <v>329</v>
      </c>
      <c r="B51" s="164">
        <v>9.2999999999999999E-2</v>
      </c>
      <c r="C51" s="153" t="s">
        <v>19</v>
      </c>
      <c r="D51" s="154">
        <f>E51/B51</f>
        <v>16229.892473118281</v>
      </c>
      <c r="E51" s="155">
        <v>1509.38</v>
      </c>
    </row>
    <row r="52" spans="1:7" ht="15" customHeight="1" x14ac:dyDescent="0.25">
      <c r="A52" s="208" t="s">
        <v>40</v>
      </c>
      <c r="B52" s="209"/>
      <c r="C52" s="209"/>
      <c r="D52" s="210"/>
      <c r="E52" s="156"/>
    </row>
    <row r="53" spans="1:7" ht="27.75" customHeight="1" x14ac:dyDescent="0.25">
      <c r="A53" s="152" t="s">
        <v>61</v>
      </c>
      <c r="B53" s="157" t="s">
        <v>281</v>
      </c>
      <c r="C53" s="153" t="s">
        <v>11</v>
      </c>
      <c r="D53" s="154">
        <f>E53</f>
        <v>4420.8999999999996</v>
      </c>
      <c r="E53" s="155">
        <v>4420.8999999999996</v>
      </c>
    </row>
    <row r="54" spans="1:7" x14ac:dyDescent="0.25">
      <c r="A54" s="208" t="s">
        <v>152</v>
      </c>
      <c r="B54" s="209"/>
      <c r="C54" s="209"/>
      <c r="D54" s="210"/>
      <c r="E54" s="156"/>
    </row>
    <row r="55" spans="1:7" ht="15" customHeight="1" x14ac:dyDescent="0.25">
      <c r="A55" s="152" t="s">
        <v>153</v>
      </c>
      <c r="B55" s="157" t="s">
        <v>281</v>
      </c>
      <c r="C55" s="153" t="s">
        <v>235</v>
      </c>
      <c r="D55" s="154">
        <f>E55</f>
        <v>6800</v>
      </c>
      <c r="E55" s="155">
        <v>6800</v>
      </c>
    </row>
    <row r="56" spans="1:7" x14ac:dyDescent="0.25">
      <c r="A56" s="208" t="s">
        <v>90</v>
      </c>
      <c r="B56" s="209"/>
      <c r="C56" s="209"/>
      <c r="D56" s="210"/>
      <c r="E56" s="156"/>
    </row>
    <row r="57" spans="1:7" ht="15" customHeight="1" x14ac:dyDescent="0.25">
      <c r="A57" s="152" t="s">
        <v>105</v>
      </c>
      <c r="B57" s="157" t="s">
        <v>281</v>
      </c>
      <c r="C57" s="153" t="s">
        <v>11</v>
      </c>
      <c r="D57" s="154">
        <f>E57</f>
        <v>21600</v>
      </c>
      <c r="E57" s="155">
        <v>21600</v>
      </c>
    </row>
    <row r="58" spans="1:7" ht="15.75" customHeight="1" thickBot="1" x14ac:dyDescent="0.3">
      <c r="A58" s="208" t="s">
        <v>311</v>
      </c>
      <c r="B58" s="209"/>
      <c r="C58" s="209"/>
      <c r="D58" s="210"/>
      <c r="E58" s="156"/>
    </row>
    <row r="59" spans="1:7" ht="27.75" customHeight="1" x14ac:dyDescent="0.25">
      <c r="A59" s="152" t="s">
        <v>312</v>
      </c>
      <c r="B59" s="157" t="s">
        <v>24</v>
      </c>
      <c r="C59" s="153" t="s">
        <v>11</v>
      </c>
      <c r="D59" s="154">
        <f>E59</f>
        <v>322.73</v>
      </c>
      <c r="E59" s="155">
        <v>322.73</v>
      </c>
      <c r="F59" s="143">
        <f>SUM(E17:E59)</f>
        <v>169502.27999999997</v>
      </c>
      <c r="G59" s="140" t="s">
        <v>330</v>
      </c>
    </row>
    <row r="60" spans="1:7" s="1" customFormat="1" ht="14.25" x14ac:dyDescent="0.2">
      <c r="A60" s="76" t="s">
        <v>10</v>
      </c>
      <c r="B60" s="36"/>
      <c r="C60" s="36"/>
      <c r="D60" s="36"/>
      <c r="E60" s="36"/>
      <c r="G60" s="17"/>
    </row>
    <row r="61" spans="1:7" s="1" customFormat="1" x14ac:dyDescent="0.2">
      <c r="A61" s="77" t="s">
        <v>81</v>
      </c>
      <c r="B61" s="27" t="s">
        <v>23</v>
      </c>
      <c r="C61" s="27" t="s">
        <v>11</v>
      </c>
      <c r="D61" s="27">
        <f>E61</f>
        <v>19069.006499999996</v>
      </c>
      <c r="E61" s="27">
        <f>SUM(E17:E59)/12*9*10%+SUM(E17:E59)/12*3*15%</f>
        <v>19069.006499999996</v>
      </c>
      <c r="G61" s="17"/>
    </row>
    <row r="62" spans="1:7" x14ac:dyDescent="0.25">
      <c r="A62" s="135" t="s">
        <v>26</v>
      </c>
      <c r="B62" s="134"/>
      <c r="C62" s="134"/>
      <c r="D62" s="134"/>
      <c r="E62" s="136">
        <f>SUM(E5:E61)</f>
        <v>188571.28649999996</v>
      </c>
    </row>
    <row r="63" spans="1:7" x14ac:dyDescent="0.25">
      <c r="A63" s="158"/>
      <c r="B63" s="159"/>
      <c r="C63" s="159"/>
      <c r="D63" s="159"/>
      <c r="E63" s="160"/>
    </row>
    <row r="64" spans="1:7" x14ac:dyDescent="0.25">
      <c r="A64" s="158"/>
      <c r="B64" s="159"/>
      <c r="C64" s="159"/>
      <c r="D64" s="159"/>
      <c r="E64" s="160"/>
    </row>
    <row r="65" spans="1:6" s="146" customFormat="1" ht="21.75" customHeight="1" x14ac:dyDescent="0.25">
      <c r="A65" s="207" t="s">
        <v>332</v>
      </c>
      <c r="B65" s="207"/>
      <c r="C65" s="207"/>
      <c r="D65" s="207"/>
      <c r="E65" s="144">
        <f>E62</f>
        <v>188571.28649999996</v>
      </c>
      <c r="F65" s="145"/>
    </row>
    <row r="66" spans="1:6" s="146" customFormat="1" ht="20.25" customHeight="1" x14ac:dyDescent="0.25">
      <c r="A66" s="207" t="str">
        <f>[1]!Сумма_прописью(E65)</f>
        <v>Сто восемьдесят восемь тысяч пятьсот  семьдесят один рубль 29 копеек.</v>
      </c>
      <c r="B66" s="207"/>
      <c r="C66" s="207"/>
      <c r="D66" s="207"/>
      <c r="E66" s="207"/>
      <c r="F66" s="147"/>
    </row>
    <row r="67" spans="1:6" s="146" customFormat="1" ht="24.75" customHeight="1" x14ac:dyDescent="0.25">
      <c r="A67" s="207" t="s">
        <v>275</v>
      </c>
      <c r="B67" s="207"/>
      <c r="C67" s="207"/>
      <c r="D67" s="207"/>
      <c r="E67" s="207"/>
      <c r="F67" s="148"/>
    </row>
    <row r="68" spans="1:6" s="146" customFormat="1" ht="24" customHeight="1" x14ac:dyDescent="0.25">
      <c r="A68" s="207" t="s">
        <v>276</v>
      </c>
      <c r="B68" s="207"/>
      <c r="C68" s="207"/>
      <c r="D68" s="207"/>
      <c r="E68" s="207"/>
      <c r="F68" s="148"/>
    </row>
    <row r="69" spans="1:6" s="146" customFormat="1" ht="30.75" customHeight="1" x14ac:dyDescent="0.25">
      <c r="A69" s="207" t="s">
        <v>277</v>
      </c>
      <c r="B69" s="207"/>
      <c r="C69" s="207"/>
      <c r="D69" s="207"/>
      <c r="E69" s="207"/>
      <c r="F69" s="148"/>
    </row>
    <row r="70" spans="1:6" s="146" customFormat="1" x14ac:dyDescent="0.25">
      <c r="A70" s="149"/>
      <c r="B70" s="149"/>
      <c r="C70" s="149"/>
      <c r="D70" s="149"/>
      <c r="E70" s="149"/>
      <c r="F70" s="149"/>
    </row>
    <row r="71" spans="1:6" s="146" customFormat="1" ht="24.75" customHeight="1" x14ac:dyDescent="0.25">
      <c r="A71" s="207" t="s">
        <v>331</v>
      </c>
      <c r="B71" s="207"/>
      <c r="C71" s="207"/>
      <c r="D71" s="207"/>
      <c r="E71" s="207"/>
      <c r="F71" s="148"/>
    </row>
    <row r="72" spans="1:6" ht="18.75" customHeight="1" x14ac:dyDescent="0.25">
      <c r="A72" s="150" t="s">
        <v>278</v>
      </c>
      <c r="B72" s="150"/>
      <c r="C72" s="150"/>
      <c r="D72" s="150"/>
      <c r="E72" s="150"/>
    </row>
    <row r="73" spans="1:6" ht="24.75" customHeight="1" x14ac:dyDescent="0.25">
      <c r="A73" s="150" t="s">
        <v>333</v>
      </c>
      <c r="B73" s="150"/>
      <c r="C73" s="150"/>
      <c r="D73" s="150"/>
      <c r="E73" s="150"/>
    </row>
    <row r="74" spans="1:6" ht="10.5" customHeight="1" x14ac:dyDescent="0.25">
      <c r="B74" s="150"/>
      <c r="C74" s="150"/>
      <c r="D74" s="150" t="s">
        <v>28</v>
      </c>
      <c r="E74" s="150"/>
    </row>
    <row r="75" spans="1:6" x14ac:dyDescent="0.25">
      <c r="A75" s="204"/>
      <c r="B75" s="204"/>
      <c r="C75" s="204"/>
      <c r="D75" s="204"/>
      <c r="E75" s="204"/>
    </row>
    <row r="76" spans="1:6" x14ac:dyDescent="0.25">
      <c r="A76" s="204" t="s">
        <v>314</v>
      </c>
      <c r="B76" s="204"/>
      <c r="C76" s="204"/>
      <c r="D76" s="204"/>
      <c r="E76" s="204"/>
    </row>
    <row r="77" spans="1:6" ht="10.5" customHeight="1" x14ac:dyDescent="0.25">
      <c r="B77" s="204"/>
      <c r="C77" s="204"/>
      <c r="D77" s="204" t="s">
        <v>28</v>
      </c>
      <c r="E77" s="204"/>
    </row>
  </sheetData>
  <mergeCells count="32">
    <mergeCell ref="B77:C77"/>
    <mergeCell ref="D77:E77"/>
    <mergeCell ref="A52:D52"/>
    <mergeCell ref="A54:D54"/>
    <mergeCell ref="A56:D56"/>
    <mergeCell ref="A58:D58"/>
    <mergeCell ref="A76:E76"/>
    <mergeCell ref="A65:D65"/>
    <mergeCell ref="A69:E69"/>
    <mergeCell ref="A75:E75"/>
    <mergeCell ref="A66:E66"/>
    <mergeCell ref="A7:E7"/>
    <mergeCell ref="A8:E8"/>
    <mergeCell ref="A9:E9"/>
    <mergeCell ref="A5:E5"/>
    <mergeCell ref="A16:D16"/>
    <mergeCell ref="A10:E10"/>
    <mergeCell ref="A11:E11"/>
    <mergeCell ref="A12:E12"/>
    <mergeCell ref="A13:E13"/>
    <mergeCell ref="A1:E1"/>
    <mergeCell ref="A2:E2"/>
    <mergeCell ref="A4:E4"/>
    <mergeCell ref="A3:E3"/>
    <mergeCell ref="A6:D6"/>
    <mergeCell ref="A14:E14"/>
    <mergeCell ref="A67:E67"/>
    <mergeCell ref="A68:E68"/>
    <mergeCell ref="A71:E71"/>
    <mergeCell ref="A18:D18"/>
    <mergeCell ref="A42:D42"/>
    <mergeCell ref="A22:D22"/>
  </mergeCells>
  <pageMargins left="0.7" right="0.7" top="0.75" bottom="0.75" header="0.3" footer="0.3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2022-04-13T15:42:10Z</dcterms:modified>
</cp:coreProperties>
</file>