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285" windowWidth="16425" windowHeight="11520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Акт!$A$1:$E$100</definedName>
    <definedName name="_xlnm.Print_Area" localSheetId="3">'Акт (2)'!$A$1:$E$111</definedName>
    <definedName name="_xlnm.Print_Area" localSheetId="9">акт21!$A$1:$E$100</definedName>
    <definedName name="_xlnm.Print_Area" localSheetId="1">Бюджет!$A$1:$D$37</definedName>
    <definedName name="_xlnm.Print_Area" localSheetId="7">Лист1!$A$3:$E$99</definedName>
    <definedName name="_xlnm.Print_Area" localSheetId="5">Лист3!$A$2:$E$113</definedName>
  </definedNames>
  <calcPr calcId="145621"/>
</workbook>
</file>

<file path=xl/calcChain.xml><?xml version="1.0" encoding="utf-8"?>
<calcChain xmlns="http://schemas.openxmlformats.org/spreadsheetml/2006/main">
  <c r="D18" i="10" l="1"/>
  <c r="E19" i="10"/>
  <c r="E68" i="10"/>
  <c r="B68" i="10"/>
  <c r="E60" i="10"/>
  <c r="B60" i="10"/>
  <c r="A89" i="10"/>
  <c r="F82" i="10" l="1"/>
  <c r="E20" i="10" l="1"/>
  <c r="E84" i="10" l="1"/>
  <c r="D45" i="10"/>
  <c r="D46" i="10"/>
  <c r="D47" i="10"/>
  <c r="D48" i="10"/>
  <c r="D49" i="10"/>
  <c r="D50" i="10"/>
  <c r="D51" i="10"/>
  <c r="D52" i="10"/>
  <c r="D53" i="10"/>
  <c r="D54" i="10"/>
  <c r="D55" i="10"/>
  <c r="D56" i="10"/>
  <c r="D57" i="10"/>
  <c r="D58" i="10"/>
  <c r="D59" i="10"/>
  <c r="D60" i="10"/>
  <c r="D61" i="10"/>
  <c r="D62" i="10"/>
  <c r="D63" i="10"/>
  <c r="D64" i="10"/>
  <c r="D65" i="10"/>
  <c r="D66" i="10"/>
  <c r="D67" i="10"/>
  <c r="D68" i="10"/>
  <c r="D69" i="10"/>
  <c r="D70" i="10"/>
  <c r="D71" i="10"/>
  <c r="D72" i="10"/>
  <c r="D73" i="10"/>
  <c r="D44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26" i="10"/>
  <c r="D17" i="10"/>
  <c r="D19" i="10"/>
  <c r="D20" i="10"/>
  <c r="D21" i="10"/>
  <c r="D22" i="10"/>
  <c r="D24" i="10"/>
  <c r="D75" i="10"/>
  <c r="D77" i="10"/>
  <c r="D79" i="10"/>
  <c r="D81" i="10"/>
  <c r="D82" i="10"/>
  <c r="F18" i="9"/>
  <c r="F22" i="9" s="1"/>
  <c r="F14" i="9"/>
  <c r="E85" i="10" l="1"/>
  <c r="E88" i="10" s="1"/>
  <c r="F23" i="9" s="1"/>
  <c r="F24" i="9" s="1"/>
  <c r="F25" i="9"/>
  <c r="D84" i="10"/>
  <c r="D78" i="8"/>
  <c r="D79" i="8"/>
  <c r="D81" i="8"/>
  <c r="D76" i="8"/>
  <c r="D71" i="8"/>
  <c r="D74" i="8"/>
  <c r="D65" i="8"/>
  <c r="D64" i="8"/>
  <c r="D38" i="8"/>
  <c r="D36" i="8"/>
  <c r="D37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3" i="8"/>
  <c r="D66" i="8"/>
  <c r="D67" i="8"/>
  <c r="D68" i="8"/>
  <c r="D69" i="8"/>
  <c r="D70" i="8"/>
  <c r="D72" i="8"/>
  <c r="D35" i="8"/>
  <c r="D20" i="8"/>
  <c r="D21" i="8"/>
  <c r="D22" i="8"/>
  <c r="D23" i="8"/>
  <c r="D24" i="8"/>
  <c r="D25" i="8"/>
  <c r="D26" i="8"/>
  <c r="D27" i="8"/>
  <c r="D29" i="8"/>
  <c r="D31" i="8"/>
  <c r="D33" i="8"/>
  <c r="D19" i="8"/>
  <c r="E83" i="8" l="1"/>
  <c r="D83" i="8" s="1"/>
  <c r="E84" i="8" l="1"/>
  <c r="F23" i="7" s="1"/>
  <c r="F19" i="7"/>
  <c r="F18" i="7" s="1"/>
  <c r="F22" i="7" s="1"/>
  <c r="F15" i="7"/>
  <c r="F14" i="7"/>
  <c r="F24" i="7" l="1"/>
  <c r="F25" i="7"/>
  <c r="E98" i="3"/>
  <c r="E24" i="3" l="1"/>
  <c r="F19" i="6" l="1"/>
  <c r="F18" i="6" s="1"/>
  <c r="F22" i="6" s="1"/>
  <c r="F15" i="6"/>
  <c r="D98" i="3"/>
  <c r="D95" i="3"/>
  <c r="D93" i="3"/>
  <c r="D91" i="3"/>
  <c r="D84" i="3"/>
  <c r="D27" i="3"/>
  <c r="D29" i="3"/>
  <c r="D30" i="3"/>
  <c r="D24" i="3"/>
  <c r="D25" i="3"/>
  <c r="D23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5" i="3"/>
  <c r="D86" i="3"/>
  <c r="D87" i="3"/>
  <c r="D88" i="3"/>
  <c r="D89" i="3"/>
  <c r="D32" i="3"/>
  <c r="D20" i="3"/>
  <c r="D21" i="3"/>
  <c r="D22" i="3"/>
  <c r="D19" i="3"/>
  <c r="F14" i="6"/>
  <c r="E99" i="3" l="1"/>
  <c r="F23" i="6" s="1"/>
  <c r="F24" i="6" s="1"/>
  <c r="F25" i="6"/>
  <c r="F23" i="4"/>
  <c r="E94" i="5"/>
  <c r="E93" i="5"/>
  <c r="D86" i="5"/>
  <c r="D88" i="5"/>
  <c r="D89" i="5"/>
  <c r="D91" i="5"/>
  <c r="D84" i="5"/>
  <c r="D57" i="5"/>
  <c r="D54" i="5"/>
  <c r="E24" i="5"/>
  <c r="D20" i="5"/>
  <c r="D22" i="5"/>
  <c r="D24" i="5"/>
  <c r="D18" i="5"/>
  <c r="D16" i="5"/>
  <c r="D7" i="5"/>
  <c r="D11" i="5"/>
  <c r="D10" i="5"/>
  <c r="D12" i="5"/>
  <c r="D13" i="5"/>
  <c r="D14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7" i="5"/>
  <c r="D48" i="5"/>
  <c r="D49" i="5"/>
  <c r="D50" i="5"/>
  <c r="D51" i="5"/>
  <c r="D52" i="5"/>
  <c r="D53" i="5"/>
  <c r="D55" i="5"/>
  <c r="D59" i="5"/>
  <c r="D60" i="5"/>
  <c r="D61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9" i="5"/>
  <c r="D93" i="5" l="1"/>
  <c r="F15" i="4" l="1"/>
  <c r="F18" i="4"/>
  <c r="F22" i="4" s="1"/>
  <c r="F24" i="4" s="1"/>
  <c r="F14" i="4"/>
  <c r="F25" i="4" l="1"/>
  <c r="E31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C30" i="2"/>
  <c r="D30" i="2"/>
  <c r="E83" i="1"/>
  <c r="B30" i="2" l="1"/>
  <c r="D82" i="1"/>
  <c r="D80" i="1"/>
  <c r="D78" i="1"/>
  <c r="D76" i="1"/>
  <c r="D75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8" i="1"/>
  <c r="D57" i="1"/>
  <c r="D56" i="1"/>
  <c r="D55" i="1"/>
  <c r="D54" i="1"/>
  <c r="D52" i="1"/>
  <c r="D50" i="1"/>
  <c r="D48" i="1"/>
  <c r="D47" i="1"/>
  <c r="D46" i="1"/>
  <c r="D45" i="1"/>
  <c r="D44" i="1"/>
  <c r="D43" i="1"/>
  <c r="D42" i="1"/>
  <c r="D41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19" i="1"/>
  <c r="D17" i="1"/>
  <c r="D16" i="1"/>
  <c r="D15" i="1"/>
  <c r="D14" i="1"/>
  <c r="D12" i="1"/>
  <c r="D10" i="1"/>
  <c r="D9" i="1"/>
  <c r="D7" i="1"/>
</calcChain>
</file>

<file path=xl/sharedStrings.xml><?xml version="1.0" encoding="utf-8"?>
<sst xmlns="http://schemas.openxmlformats.org/spreadsheetml/2006/main" count="1123" uniqueCount="392">
  <si>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</si>
  <si>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</si>
  <si>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</si>
  <si>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</si>
  <si>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</si>
  <si>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</si>
  <si>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</si>
  <si>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</si>
  <si>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</si>
  <si>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</si>
  <si>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</si>
  <si>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</si>
  <si>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</si>
  <si>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</si>
  <si>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</si>
  <si>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</si>
  <si>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</si>
  <si>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квартир</t>
  </si>
  <si>
    <t>100 шт.</t>
  </si>
  <si>
    <t>100 м2</t>
  </si>
  <si>
    <t>узел</t>
  </si>
  <si>
    <t>1 ИТП</t>
  </si>
  <si>
    <t xml:space="preserve"> </t>
  </si>
  <si>
    <t>Ежедневно</t>
  </si>
  <si>
    <t>По факту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</si>
  <si>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</si>
  <si>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</si>
  <si>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</si>
  <si>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</si>
  <si>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</si>
  <si>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</si>
  <si>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</si>
  <si>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</si>
  <si>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</si>
  <si>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</si>
  <si>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</si>
  <si>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</si>
  <si>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</si>
  <si>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</si>
  <si>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</si>
  <si>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</si>
  <si>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</si>
  <si>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</si>
  <si>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Текущий ремонт конструктивных элементов жилых зданий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</si>
  <si>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</si>
  <si>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</si>
  <si>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</si>
  <si>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</si>
  <si>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</si>
  <si>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</si>
  <si>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</si>
  <si>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</si>
  <si>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</si>
  <si>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</si>
  <si>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Долг за выполненные работы на 01.01.2017 г.</t>
  </si>
  <si>
    <t>Вывоз и утилизация ТКО, в т.ч. крупногабаритного мусора</t>
  </si>
  <si>
    <t>100 приборов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</si>
  <si>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</si>
  <si>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</si>
  <si>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</si>
  <si>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</si>
  <si>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</si>
  <si>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</si>
  <si>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</si>
  <si>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</si>
  <si>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</si>
  <si>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</si>
  <si>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Очистка канализационной сети: внутренней</t>
  </si>
  <si>
    <t xml:space="preserve">     Перевод отопления с подачи на обратку или с обратки на подачу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</si>
  <si>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</si>
  <si>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</si>
  <si>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</si>
  <si>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</si>
  <si>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Смена частей водосточных труб: отливов (отметов)</t>
  </si>
  <si>
    <t xml:space="preserve">     Услуги а/вышки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</si>
  <si>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</si>
  <si>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</si>
  <si>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</si>
  <si>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</si>
  <si>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</si>
  <si>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Обслуживание ВДГО</t>
  </si>
  <si>
    <t>Обслуживание ОДПУ</t>
  </si>
  <si>
    <t xml:space="preserve">     Запуск потока воды: отопление, ГВС</t>
  </si>
  <si>
    <t>1 узел</t>
  </si>
  <si>
    <t xml:space="preserve">     Перекрытие потока воды: отопление, ГВС</t>
  </si>
  <si>
    <t xml:space="preserve">     Промывка трубопровода системы отопления</t>
  </si>
  <si>
    <t>м3</t>
  </si>
  <si>
    <t xml:space="preserve">     Очистка кровли от снега толщ. 10 см, сбивание сосулей</t>
  </si>
  <si>
    <t xml:space="preserve">     Техническое обслуживание ОДПУ</t>
  </si>
  <si>
    <t xml:space="preserve">     Перенавеска водосточных труб.</t>
  </si>
  <si>
    <t xml:space="preserve">     Смена частей водосточных труб: прямых звеньев с земли, лестниц или подмостей</t>
  </si>
  <si>
    <t>Еженедельно</t>
  </si>
  <si>
    <t>Ежемесячно</t>
  </si>
  <si>
    <t>Аренда общего имущества МКД</t>
  </si>
  <si>
    <t>ГВС на содержание общ. имущества</t>
  </si>
  <si>
    <t>Отведение сточных вод на содержание общ. им-ва</t>
  </si>
  <si>
    <t>ХВС на содержание общ. имущества</t>
  </si>
  <si>
    <t>Электрическая энергия на содержание общ. имущества</t>
  </si>
  <si>
    <t>Коммунальные ресурсы на содержание общ. имущества МКД</t>
  </si>
  <si>
    <t>Расходы на истребование задолженности по оплате жилых помещений</t>
  </si>
  <si>
    <t>Уборка лестничных клеток</t>
  </si>
  <si>
    <t xml:space="preserve">     ГВС на содержание общ. имущества</t>
  </si>
  <si>
    <t xml:space="preserve">     Отведение сточных вод на содержание общ. имущества</t>
  </si>
  <si>
    <t>По нормативу</t>
  </si>
  <si>
    <t xml:space="preserve">     ХВС на содержание общ. имущества</t>
  </si>
  <si>
    <t xml:space="preserve">     Электрическая энергия на содержание общ. имущества</t>
  </si>
  <si>
    <t xml:space="preserve">     Ликвидация воздушных пробок в системе отопления, в стояке</t>
  </si>
  <si>
    <t>1 стояк</t>
  </si>
  <si>
    <t xml:space="preserve">     Опрессовка ТУ диаметром: до 100 мм</t>
  </si>
  <si>
    <t xml:space="preserve">     Подготовка элеваторного узла Д-80 к зиме</t>
  </si>
  <si>
    <t xml:space="preserve">     Проверка на прогрев отопительных приборов с регулировкой.</t>
  </si>
  <si>
    <t xml:space="preserve">     Очистка кровли от снега толщ. 10 см, сбивание сосулей (вышка)</t>
  </si>
  <si>
    <t xml:space="preserve">     Очистка кровли от снега, сбивание сосулей</t>
  </si>
  <si>
    <t xml:space="preserve">     Укладка щитов из доски б/у</t>
  </si>
  <si>
    <t xml:space="preserve">     Истребование дебиторской задолженности</t>
  </si>
  <si>
    <t xml:space="preserve">     Изоляция трубопровода матами с совмещенным покрывным  слоем</t>
  </si>
  <si>
    <t>1 м3</t>
  </si>
  <si>
    <t>100 мест</t>
  </si>
  <si>
    <t xml:space="preserve">     Изготовление щита из доски б/у</t>
  </si>
  <si>
    <t xml:space="preserve">     Ремонт отдельных мест покрытия из асбоцементных листов: обыкновенного профиля (мат. БУ)</t>
  </si>
  <si>
    <t xml:space="preserve">     Уборка л/клеток</t>
  </si>
  <si>
    <t>1 участок</t>
  </si>
  <si>
    <t>10 шт.</t>
  </si>
  <si>
    <t xml:space="preserve">     Укрепление дверных приборов: петли (шарниры), шпингалеты, ручки накладные</t>
  </si>
  <si>
    <t>1 рама</t>
  </si>
  <si>
    <t>Задолженность по оплате за содержание и текущий ремонт на 01.01.2018 г. - 276 277,96 руб.</t>
  </si>
  <si>
    <t>Отчет по бюджету № 76/16-2017</t>
  </si>
  <si>
    <t>АКТ № 76/16-2017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</si>
  <si>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16 квартала 76.</t>
  </si>
  <si>
    <t xml:space="preserve">     Ремонт асфальтобетонного покрытия дорог асфальтовой крошкой</t>
  </si>
  <si>
    <t xml:space="preserve">     Временная заделка свищей и трещин на внутренних трубопроводах и стояках.</t>
  </si>
  <si>
    <t>1 место</t>
  </si>
  <si>
    <t xml:space="preserve">     Ремонт смывных бачков</t>
  </si>
  <si>
    <t xml:space="preserve">     Проверка наличия тяги в ДВ и вент. каналах</t>
  </si>
  <si>
    <t xml:space="preserve">     Демонтаж-монтаж клапанов обратных муфтовых д: 32 мм (с ремонтом)</t>
  </si>
  <si>
    <t xml:space="preserve">     Смена вентилей и клапанов обратных муфтовых д. 15мм</t>
  </si>
  <si>
    <t xml:space="preserve">     Смена отдельных участков трубопроводов диаметром: 32 мм</t>
  </si>
  <si>
    <t xml:space="preserve">     Смена шарового крана Naval Д-32</t>
  </si>
  <si>
    <t xml:space="preserve">     Выравнивание штукатурки внутри здания сухой растворимой смесью толщиной до 10 мм: потолков</t>
  </si>
  <si>
    <t xml:space="preserve">     Заделка выбоин в цементных полах площадью до: 0,25 м2</t>
  </si>
  <si>
    <t xml:space="preserve">     Окраска клеевыми составами: простая (Потолок+стены)</t>
  </si>
  <si>
    <t xml:space="preserve">     Окраска масляными составами сапожков, плинтусов</t>
  </si>
  <si>
    <t xml:space="preserve">     Простая масляная окраска ранее окр дверей с подготовкой и с расчисткой старой краски: до 10%-доски</t>
  </si>
  <si>
    <t xml:space="preserve">     Разборка: бетонных фундаментов, стен. колонн</t>
  </si>
  <si>
    <t xml:space="preserve">     Ремонт штукатурки откосов внутри здания по камню и бетону цем-изв раствором:  прямолинейных</t>
  </si>
  <si>
    <t xml:space="preserve">     Ремонт, укрепление тамтурной перегородки (ДВП)</t>
  </si>
  <si>
    <t xml:space="preserve">     Установка неостекленных оконных переплетов: створных</t>
  </si>
  <si>
    <t xml:space="preserve">     Установка подвального окна с изготовлением, остеклением-2и, окраской-фрамуг</t>
  </si>
  <si>
    <t>Долг за выполненные работы (доходы за минусом расходов) на  01.01.2018 г. - 74 032,44 руб.</t>
  </si>
  <si>
    <t>на общую сумму 488 844.35 руб. (Четыреста восемьдесят восемь тысяч восемьсот сорок четыре рубля 35 копеек).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</si>
  <si>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</si>
  <si>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</si>
  <si>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</si>
  <si>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</si>
  <si>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</si>
  <si>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</si>
  <si>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</si>
  <si>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</si>
  <si>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</si>
  <si>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</si>
  <si>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</si>
  <si>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</si>
  <si>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</si>
  <si>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</si>
  <si>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</si>
  <si>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</si>
  <si>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</si>
  <si>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</si>
  <si>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</si>
  <si>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</si>
  <si>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</si>
  <si>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</si>
  <si>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</si>
  <si>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</si>
  <si>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</si>
  <si>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</si>
  <si>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76/16-2018</t>
  </si>
  <si>
    <t xml:space="preserve">     Валка деревьев с прим. автогидроподъемника без корчевки пня породы тополь при д. ствола  до 100 см</t>
  </si>
  <si>
    <t xml:space="preserve">     Вывозка порубочных остатков на расстояние 22 км (класс груза 3)</t>
  </si>
  <si>
    <t>т</t>
  </si>
  <si>
    <t xml:space="preserve">     Завоз песка, ПГС, щебня, земли</t>
  </si>
  <si>
    <t xml:space="preserve">     Окраска известковыми составами: по кирпичу и бетону (бордюр. столбики, столбы)</t>
  </si>
  <si>
    <t xml:space="preserve">     Погрузка порубочных остатков</t>
  </si>
  <si>
    <t xml:space="preserve">     Утилизация парубочных отходов</t>
  </si>
  <si>
    <t xml:space="preserve">     Вывоз и утилизация ТКО, в т.ч. крупногабаритный мусор</t>
  </si>
  <si>
    <t>Дезинсекция и дератизация</t>
  </si>
  <si>
    <t xml:space="preserve">     Дезинсекция и дератизация</t>
  </si>
  <si>
    <t xml:space="preserve">     Коммунальные ресурсы на содержание общего имущества МКД</t>
  </si>
  <si>
    <t>Обслуживание газового оборудования</t>
  </si>
  <si>
    <t xml:space="preserve">     Техобслуживание газового оборудования</t>
  </si>
  <si>
    <t xml:space="preserve">     Осмотр выпусков канализации  (засоры, подпоры) прим.</t>
  </si>
  <si>
    <t xml:space="preserve">     Осмотр подвальных помещений (засоры, подпоры) прим.</t>
  </si>
  <si>
    <t xml:space="preserve">     Осмотр, проверка работы приборов ИТП</t>
  </si>
  <si>
    <t xml:space="preserve">     Регулировка системы отопления</t>
  </si>
  <si>
    <t xml:space="preserve">     Ремонт смесителя без душа, без снятия с места замена кран-буксы</t>
  </si>
  <si>
    <t>1 смеситель</t>
  </si>
  <si>
    <t xml:space="preserve">     Устранение засоров санитарных приборов</t>
  </si>
  <si>
    <t>1 прибор</t>
  </si>
  <si>
    <t xml:space="preserve">     Заделка подвальных окон: доской (б/у)</t>
  </si>
  <si>
    <t>10 м2</t>
  </si>
  <si>
    <t xml:space="preserve">     Осмотр квартир</t>
  </si>
  <si>
    <t xml:space="preserve">     Осмотр кровли, чердака, люков</t>
  </si>
  <si>
    <t xml:space="preserve">     Осмотр кровли, чердака, подъездов, подвального помещения -подготовка к зиме</t>
  </si>
  <si>
    <t xml:space="preserve">     Открытие подъездного окна с лестницы</t>
  </si>
  <si>
    <t xml:space="preserve">     Очистка  кровли от снега, сбивание сосулей</t>
  </si>
  <si>
    <t xml:space="preserve">     Очистка желобов от мусора: вручную (при расчете 1 кг. мусора = 3 м 1 желоба) - в.</t>
  </si>
  <si>
    <t>м</t>
  </si>
  <si>
    <t xml:space="preserve">     Плановые проверки вентиляционных каналов и оголовков</t>
  </si>
  <si>
    <t xml:space="preserve">     Смена стекол в деревянных переплетах при площади стекла  до: 0,25 м</t>
  </si>
  <si>
    <t xml:space="preserve">     Осмотр замеры рамок холодной воды</t>
  </si>
  <si>
    <t>чел.-ч</t>
  </si>
  <si>
    <t xml:space="preserve">     Прочистка трубопровода Д-20</t>
  </si>
  <si>
    <t xml:space="preserve">     Смена внутренних трубопроводов из стальных труб д. до 15мм</t>
  </si>
  <si>
    <t xml:space="preserve">     Железнение цементных покрытий</t>
  </si>
  <si>
    <t xml:space="preserve">     Заделка подвальных окон: (изовером, пенопропиленом и тд)</t>
  </si>
  <si>
    <t xml:space="preserve">     Обрамление ступеней угловой сталью</t>
  </si>
  <si>
    <t xml:space="preserve">     Окраска цементным молочком за 1 раз ранее окрашенных фасадов</t>
  </si>
  <si>
    <t xml:space="preserve">     Очистка вручную поверхности фасадов от перхлорвиниловых и масляных красок: с земли и лесов</t>
  </si>
  <si>
    <t xml:space="preserve">     Приготовление тяжелого бетона: на гравии класса В20 (М250)</t>
  </si>
  <si>
    <t>100 м3</t>
  </si>
  <si>
    <t xml:space="preserve">     Разборка покрытий полов: цементных</t>
  </si>
  <si>
    <t xml:space="preserve">     Ремонт металлических ограждений.</t>
  </si>
  <si>
    <t xml:space="preserve">     Ремонт обделок из листовой стали конька шириной: до 0,7 м</t>
  </si>
  <si>
    <t xml:space="preserve">     Ремонт существующего крыльца железобетоном</t>
  </si>
  <si>
    <t xml:space="preserve">     Ремонт, укрепление металлический ограждений</t>
  </si>
  <si>
    <t xml:space="preserve">     Рыхление шлака на чердаке - обследование перекрытия</t>
  </si>
  <si>
    <t xml:space="preserve">     Смена воронки с вышки</t>
  </si>
  <si>
    <t xml:space="preserve">     Смена дверных приборов: шпингалеты</t>
  </si>
  <si>
    <t xml:space="preserve">     Смена обделок из листовой стали поясков, сандриков, отливов, карнизов шириной до: 0,4 мм (вышка)</t>
  </si>
  <si>
    <t xml:space="preserve">     Смена: колен водосточных труб с вышки</t>
  </si>
  <si>
    <t xml:space="preserve">     Смена: прямых звеньев водосточных труб с автовышек</t>
  </si>
  <si>
    <t xml:space="preserve">     Устройство рам слухового окна с остеклением и покраской</t>
  </si>
  <si>
    <t xml:space="preserve">     Устройство: трапов ходовых на крыльце</t>
  </si>
  <si>
    <t>100 п. м ходов</t>
  </si>
  <si>
    <t xml:space="preserve">     Услуги  по вывозу и утилизации листвы, веток, деревьев, скошенной травы , смета и др.</t>
  </si>
  <si>
    <t>Уборка чердаков и подвалов</t>
  </si>
  <si>
    <t xml:space="preserve">     Уборка, очистка чердаков и подвалов</t>
  </si>
  <si>
    <t>АКТ № 76/16-2018</t>
  </si>
  <si>
    <t>"31" марта 2019 г.</t>
  </si>
  <si>
    <t>по факту</t>
  </si>
  <si>
    <t>по договору</t>
  </si>
  <si>
    <t>по плану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</si>
  <si>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</si>
  <si>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</si>
  <si>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</si>
  <si>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521 704,32 руб. (Пятьсот двадцать одна тысяча семьсот четыре рубля 32 копейки)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</si>
  <si>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</si>
  <si>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</si>
  <si>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</si>
  <si>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</si>
  <si>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</si>
  <si>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</si>
  <si>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</si>
  <si>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</si>
  <si>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</si>
  <si>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</si>
  <si>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</si>
  <si>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</si>
  <si>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 xml:space="preserve">     Демонтаж стоек для радиотрансляционных сетей одинарных на напряжение</t>
  </si>
  <si>
    <t>1 стойка</t>
  </si>
  <si>
    <t>Благоустройство и обеспечение санитарного состояния МКД и придомовой територии</t>
  </si>
  <si>
    <t xml:space="preserve">     Демонтаж МАФ (деревянные)</t>
  </si>
  <si>
    <t xml:space="preserve">     Разделка древесины мягких пород, полученной от валки леса, диам. стволов: до 16 см</t>
  </si>
  <si>
    <t xml:space="preserve">     Устройство скамейки со спинки и с окраской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</si>
  <si>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</si>
  <si>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</si>
  <si>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</si>
  <si>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 xml:space="preserve">     Диагностирование газового оборудования</t>
  </si>
  <si>
    <t>16 стояков</t>
  </si>
  <si>
    <t>Обслуживание и текущий ремонт инженерного оборудования</t>
  </si>
  <si>
    <t xml:space="preserve">     Регулировка температуры отопления в ИТП вентилями</t>
  </si>
  <si>
    <t xml:space="preserve">     Осмотр подвальных помещений и выпуска при подпоре</t>
  </si>
  <si>
    <t>1 осмотр</t>
  </si>
  <si>
    <t xml:space="preserve">     Осмотр подъездов, подвального помещения - по жалобе</t>
  </si>
  <si>
    <t xml:space="preserve">     Осмотр подъездов, подвального помещения чердачного помещения</t>
  </si>
  <si>
    <t xml:space="preserve">     Отогрев трубопровода Д-15, Д-20</t>
  </si>
  <si>
    <t xml:space="preserve">     Перезагрузка приборов ИТП</t>
  </si>
  <si>
    <t xml:space="preserve">     Подготовка элеваторного узла</t>
  </si>
  <si>
    <t xml:space="preserve">     Расконсервация системы отопления</t>
  </si>
  <si>
    <t xml:space="preserve">     Сдача ИТП представителю энергоснабжающей организации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</si>
  <si>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</si>
  <si>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</si>
  <si>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 скамеек</t>
  </si>
  <si>
    <t xml:space="preserve">     Демонтаж- монтаж дверного полотна</t>
  </si>
  <si>
    <t xml:space="preserve">     Демонтаж-монтаж стенда, вывески, доски объявлений и т.д</t>
  </si>
  <si>
    <t xml:space="preserve">     Заделка стыков соединений стояков (раструб-труба)</t>
  </si>
  <si>
    <t xml:space="preserve">     Изготовление щитов: из строительной фанеры в один слой</t>
  </si>
  <si>
    <t xml:space="preserve">     Окраска масляными составами  по дереву: доски объявления</t>
  </si>
  <si>
    <t xml:space="preserve">     Окраска перхлорвиниловыми красками по подготовленной пов-ти фасадов: простых за 2р с земли и  лесов</t>
  </si>
  <si>
    <t xml:space="preserve">     Постановка заклепок в местах соединения труб</t>
  </si>
  <si>
    <t xml:space="preserve">     Смена обделок из листовой стали поясков, сандриков, отливов, карнизов шириной до: 0,7 мм</t>
  </si>
  <si>
    <t xml:space="preserve">     Установка досок объявлений с изготовлением</t>
  </si>
  <si>
    <t xml:space="preserve">     Установка перегородок: дощатых однослойных коробов</t>
  </si>
  <si>
    <t xml:space="preserve">     Установка частей водосточных труб (отметов)</t>
  </si>
  <si>
    <t xml:space="preserve">     Осмотр оголовков вентиляционных каналов с целью предотвращения их замерзания и закупорки в зимнее вр</t>
  </si>
  <si>
    <t xml:space="preserve">     Очистка  кровли от снега толщ. 10см, сбивание сосулей вышка</t>
  </si>
  <si>
    <t>1 м 1 основания</t>
  </si>
  <si>
    <t xml:space="preserve">     Очистка желобов и кровли от снега, сбивание сосулей</t>
  </si>
  <si>
    <t xml:space="preserve">     Очистка желобов от мусора: вручную (при расчете 1 кг. мусора = 3 м 1 желоба)</t>
  </si>
  <si>
    <t xml:space="preserve">     Очистка канализационного стояка от наледи</t>
  </si>
  <si>
    <t xml:space="preserve">     Проверка исправности канализационных вытяжек</t>
  </si>
  <si>
    <t>1 кв</t>
  </si>
  <si>
    <t xml:space="preserve">     Прочистка вентиляционных каналов</t>
  </si>
  <si>
    <t xml:space="preserve">     Смена дверных приборов: петли</t>
  </si>
  <si>
    <t xml:space="preserve">     Смена дверных приборов: пружин</t>
  </si>
  <si>
    <t xml:space="preserve">     Укладка (установка) щитов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</si>
  <si>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</si>
  <si>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</si>
  <si>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</si>
  <si>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>Заказчик -         ________________________________________   __________________________________</t>
  </si>
  <si>
    <t>АКТ № 76/16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</si>
  <si>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____________________________________________________________________________________, </t>
  </si>
  <si>
    <t>ч</t>
  </si>
  <si>
    <t>По тарифу</t>
  </si>
  <si>
    <t>По договору</t>
  </si>
  <si>
    <t>По графику</t>
  </si>
  <si>
    <t xml:space="preserve">                           ______________________________________      ____________________________________</t>
  </si>
  <si>
    <t>Отчет по бюджету № 76/16-2019</t>
  </si>
  <si>
    <t>Период: с 01.01.2019 по 31.12.2019 года.</t>
  </si>
  <si>
    <t xml:space="preserve">     Услугу по контролю капитального ремонта</t>
  </si>
  <si>
    <t xml:space="preserve">           2. Всего за период с "01"января 2019 г. по "31"декабря 2019 г. выполнено работ на общую сумму 481876.37 руб. (Четыреста восемьдесят одна тысяча восемьсот семьдесят шесть рублей 37 копеек)</t>
  </si>
  <si>
    <t xml:space="preserve">Исполнитель -           Директор ООО "ТРЭК" Плотников А.А. </t>
  </si>
  <si>
    <t>Отчет по бюджету № 76/16-2020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</si>
  <si>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</si>
  <si>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</si>
  <si>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</si>
  <si>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</si>
  <si>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 xml:space="preserve">     Вывоз листвы и смета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</si>
  <si>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</si>
  <si>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 за 2019 год</t>
  </si>
  <si>
    <t xml:space="preserve">     Ремонт качели-маятник с окраской отремонтированных мест</t>
  </si>
  <si>
    <t xml:space="preserve">     Спиливание скелетный ветвей деревьев</t>
  </si>
  <si>
    <t>Изготовление ключей</t>
  </si>
  <si>
    <t xml:space="preserve">     Изготовление ключей</t>
  </si>
  <si>
    <t xml:space="preserve">     Замена прокладки со сливом стояка</t>
  </si>
  <si>
    <t>1 соединение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</si>
  <si>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</si>
  <si>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</si>
  <si>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Разборка тепловой изоляции.</t>
  </si>
  <si>
    <t xml:space="preserve">     Смена вентилей и клапанов обратных муфтовых д. до 20мм</t>
  </si>
  <si>
    <t xml:space="preserve">     Смена отдельных участков трубопроводов из полиэтиленовых  труб высокой плотности: диам. 50 мм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</si>
  <si>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</si>
  <si>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</si>
  <si>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СТО в чердачных и подвальных помещениях ФКР</t>
  </si>
  <si>
    <t xml:space="preserve">     Осмотр, замеры, опломбировка ПУ Т/У с представителем</t>
  </si>
  <si>
    <t xml:space="preserve">     Перекрытие потока воды: отопление, ГВС, ХВС</t>
  </si>
  <si>
    <t xml:space="preserve">     Смена заглушек на обратный клапан АЭРАТОР диаметром: до 50 мм</t>
  </si>
  <si>
    <t xml:space="preserve">     Снятие замеров температуры ГВС</t>
  </si>
  <si>
    <t>1 замер</t>
  </si>
  <si>
    <t xml:space="preserve">     Изготовление столярных тяг, раскладки (штапики, притворные планки и  окладные калевки) простого проф</t>
  </si>
  <si>
    <t xml:space="preserve">     Погрузо-разгрузочные работы (кор-ка за 2019 год)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</si>
  <si>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</si>
  <si>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Установка и крепление наличников</t>
  </si>
  <si>
    <t xml:space="preserve">     Устройство козырька над входом в подъезд</t>
  </si>
  <si>
    <t xml:space="preserve">     Смена дверных приборов: задвижки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</si>
  <si>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</si>
  <si>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</si>
  <si>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Текущий ремонт</t>
  </si>
  <si>
    <t xml:space="preserve">     Установка прожекторов и фотореле</t>
  </si>
  <si>
    <t xml:space="preserve">Исполнитель -           Директор ООО "ТРЭК", Плотников А.А. </t>
  </si>
  <si>
    <t>По плану</t>
  </si>
  <si>
    <t xml:space="preserve">           2. Всего за период с "01"января 2020 г. по "31"декабря 2020 г. выполнено работ на общую сумму 449502.05 руб. (Четыреста сорок девять тысяч пятьсот два рубля 5 копеек)</t>
  </si>
  <si>
    <t xml:space="preserve">     Опрессовка тепловых узлов</t>
  </si>
  <si>
    <t xml:space="preserve">                         ___________________________________________      ____________________________________</t>
  </si>
  <si>
    <t>Отчет по бюджету № 76/16-2021</t>
  </si>
  <si>
    <t>Период: с 01.01.2021 по 31.12.2021 года.</t>
  </si>
  <si>
    <t>31 марта 2022 г.</t>
  </si>
  <si>
    <t xml:space="preserve">     Разделка древесины мягких пород, доски</t>
  </si>
  <si>
    <t xml:space="preserve">     Демонтаж- монтаж сгонов на подцепке радиатора: 20мм (перемотка)</t>
  </si>
  <si>
    <t xml:space="preserve">     Осмотр и устранение мелких неисправностей на РХВ</t>
  </si>
  <si>
    <t xml:space="preserve">     Отключение системы отопления</t>
  </si>
  <si>
    <t xml:space="preserve">     Демонтаж доски объявления</t>
  </si>
  <si>
    <t xml:space="preserve">     Демонтаж-монтаж прямых звеньев водосточных труб</t>
  </si>
  <si>
    <t xml:space="preserve">     Окраска масляными составами по дереву: доски объявления</t>
  </si>
  <si>
    <t xml:space="preserve">     Ремонт щитов на приямках (прим)</t>
  </si>
  <si>
    <t xml:space="preserve">     Снятие наличников.</t>
  </si>
  <si>
    <t xml:space="preserve">     Заделка подвальных окон: фанерой</t>
  </si>
  <si>
    <t xml:space="preserve">     Закрытие подвальных окон и люков (прим)</t>
  </si>
  <si>
    <t xml:space="preserve">     Осмотр кровли, чердака, подъездов, подвального помещения -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</si>
  <si>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</si>
  <si>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</si>
  <si>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 толщ. 10см, сбивание сосулей</t>
  </si>
  <si>
    <t xml:space="preserve">     Очистка  кровли от снега, сбивание сосулей вышка</t>
  </si>
  <si>
    <t xml:space="preserve">     Очистка  кровли от снега, сбивание сосулей с выходом на кровлю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</si>
  <si>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</si>
  <si>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Проверка исправности канализационных вытяжек (по жалобе)</t>
  </si>
  <si>
    <t xml:space="preserve">     Смена ухватов для водосточных труб: в каменных стенах</t>
  </si>
  <si>
    <t>373414.96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</si>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</sst>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;[Red]\-0"/>
    <numFmt numFmtId="167" formatCode="0.0;[Red]\-0.0"/>
    <numFmt numFmtId="168" formatCode="0.000;[Red]\-0.0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3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18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2" fontId="3" fillId="0" borderId="0" xfId="0" applyNumberFormat="1" applyFont="1"/>
    <xf numFmtId="0" fontId="9" fillId="0" borderId="1" xfId="2" applyFont="1" applyBorder="1" applyAlignment="1">
      <alignment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3" fillId="0" borderId="1" xfId="2" applyFont="1" applyBorder="1" applyAlignment="1">
      <alignment vertical="center"/>
    </xf>
    <xf numFmtId="2" fontId="13" fillId="0" borderId="1" xfId="2" applyNumberFormat="1" applyFont="1" applyBorder="1" applyAlignment="1">
      <alignment horizontal="right" vertical="center"/>
    </xf>
    <xf numFmtId="164" fontId="13" fillId="0" borderId="1" xfId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164" fontId="9" fillId="0" borderId="1" xfId="1" applyFont="1" applyBorder="1" applyAlignment="1">
      <alignment horizontal="right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right" vertical="center"/>
    </xf>
    <xf numFmtId="0" fontId="14" fillId="0" borderId="1" xfId="2" applyFont="1" applyBorder="1" applyAlignment="1">
      <alignment vertical="top" wrapText="1"/>
    </xf>
    <xf numFmtId="164" fontId="14" fillId="0" borderId="1" xfId="1" applyFont="1" applyBorder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0" fontId="15" fillId="2" borderId="8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horizontal="center" vertical="center" wrapText="1"/>
    </xf>
    <xf numFmtId="2" fontId="15" fillId="2" borderId="9" xfId="0" applyNumberFormat="1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vertical="center" wrapText="1"/>
    </xf>
    <xf numFmtId="0" fontId="16" fillId="0" borderId="3" xfId="0" applyFont="1" applyFill="1" applyBorder="1" applyAlignment="1">
      <alignment horizontal="center" vertical="center"/>
    </xf>
    <xf numFmtId="2" fontId="16" fillId="0" borderId="3" xfId="0" applyNumberFormat="1" applyFont="1" applyFill="1" applyBorder="1" applyAlignment="1">
      <alignment horizontal="center" vertical="center"/>
    </xf>
    <xf numFmtId="165" fontId="16" fillId="0" borderId="4" xfId="0" applyNumberFormat="1" applyFont="1" applyFill="1" applyBorder="1" applyAlignment="1">
      <alignment horizontal="center" vertical="center"/>
    </xf>
    <xf numFmtId="166" fontId="16" fillId="0" borderId="3" xfId="0" applyNumberFormat="1" applyFont="1" applyFill="1" applyBorder="1" applyAlignment="1">
      <alignment horizontal="center" vertical="center"/>
    </xf>
    <xf numFmtId="165" fontId="16" fillId="0" borderId="3" xfId="0" applyNumberFormat="1" applyFont="1" applyFill="1" applyBorder="1" applyAlignment="1">
      <alignment horizontal="center" vertical="center"/>
    </xf>
    <xf numFmtId="167" fontId="16" fillId="0" borderId="3" xfId="0" applyNumberFormat="1" applyFont="1" applyFill="1" applyBorder="1" applyAlignment="1">
      <alignment horizontal="center" vertical="center"/>
    </xf>
    <xf numFmtId="168" fontId="16" fillId="0" borderId="3" xfId="0" applyNumberFormat="1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vertical="center"/>
    </xf>
    <xf numFmtId="0" fontId="3" fillId="0" borderId="0" xfId="0" applyFont="1" applyAlignment="1"/>
    <xf numFmtId="2" fontId="3" fillId="0" borderId="0" xfId="0" applyNumberFormat="1" applyFont="1" applyAlignment="1"/>
    <xf numFmtId="164" fontId="0" fillId="0" borderId="0" xfId="0" applyNumberFormat="1" applyAlignment="1"/>
    <xf numFmtId="0" fontId="1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64" fontId="4" fillId="0" borderId="0" xfId="1" applyFont="1"/>
    <xf numFmtId="164" fontId="16" fillId="0" borderId="0" xfId="1" applyFont="1" applyAlignment="1"/>
    <xf numFmtId="164" fontId="17" fillId="0" borderId="0" xfId="1" applyFont="1" applyBorder="1" applyAlignment="1">
      <alignment horizontal="left"/>
    </xf>
    <xf numFmtId="164" fontId="16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9" fillId="0" borderId="0" xfId="1" quotePrefix="1" applyFont="1" applyAlignment="1">
      <alignment horizontal="right" vertical="top" wrapText="1"/>
    </xf>
    <xf numFmtId="164" fontId="19" fillId="0" borderId="0" xfId="1" quotePrefix="1" applyFont="1" applyBorder="1" applyAlignment="1">
      <alignment vertical="top" wrapText="1"/>
    </xf>
    <xf numFmtId="164" fontId="19" fillId="0" borderId="0" xfId="1" quotePrefix="1" applyFont="1" applyAlignment="1">
      <alignment vertical="top" wrapText="1"/>
    </xf>
    <xf numFmtId="164" fontId="19" fillId="0" borderId="0" xfId="1" quotePrefix="1" applyFont="1" applyBorder="1" applyAlignment="1">
      <alignment horizontal="right" vertical="top" wrapText="1"/>
    </xf>
    <xf numFmtId="164" fontId="19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11" xfId="1" applyFont="1" applyBorder="1" applyAlignment="1">
      <alignment wrapText="1"/>
    </xf>
    <xf numFmtId="164" fontId="19" fillId="0" borderId="13" xfId="1" quotePrefix="1" applyFont="1" applyBorder="1" applyAlignment="1">
      <alignment vertical="top" wrapText="1"/>
    </xf>
    <xf numFmtId="164" fontId="16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6" fillId="0" borderId="0" xfId="1" applyFont="1" applyAlignment="1">
      <alignment horizontal="left" vertical="top"/>
    </xf>
    <xf numFmtId="164" fontId="19" fillId="0" borderId="0" xfId="1" applyFont="1" applyBorder="1" applyAlignment="1">
      <alignment horizontal="right" vertical="top" wrapText="1"/>
    </xf>
    <xf numFmtId="164" fontId="19" fillId="0" borderId="0" xfId="1" applyFont="1" applyBorder="1" applyAlignment="1">
      <alignment vertical="top" wrapText="1"/>
    </xf>
    <xf numFmtId="164" fontId="19" fillId="0" borderId="0" xfId="1" quotePrefix="1" applyFont="1" applyBorder="1" applyAlignment="1">
      <alignment horizontal="left" vertical="top" wrapText="1"/>
    </xf>
    <xf numFmtId="164" fontId="17" fillId="0" borderId="0" xfId="1" applyFont="1" applyAlignment="1">
      <alignment horizontal="left"/>
    </xf>
    <xf numFmtId="164" fontId="16" fillId="0" borderId="0" xfId="1" applyFont="1" applyAlignment="1">
      <alignment horizontal="left"/>
    </xf>
    <xf numFmtId="164" fontId="20" fillId="0" borderId="0" xfId="1" applyFont="1" applyAlignment="1">
      <alignment horizontal="left" vertical="top"/>
    </xf>
    <xf numFmtId="164" fontId="21" fillId="4" borderId="17" xfId="1" applyFont="1" applyFill="1" applyBorder="1" applyAlignment="1">
      <alignment horizontal="left" vertical="center"/>
    </xf>
    <xf numFmtId="164" fontId="20" fillId="0" borderId="0" xfId="1" applyFont="1" applyAlignment="1">
      <alignment horizontal="left" vertical="center"/>
    </xf>
    <xf numFmtId="164" fontId="22" fillId="0" borderId="0" xfId="1" applyFont="1"/>
    <xf numFmtId="164" fontId="20" fillId="0" borderId="0" xfId="1" applyFont="1" applyAlignment="1">
      <alignment horizontal="left"/>
    </xf>
    <xf numFmtId="164" fontId="22" fillId="0" borderId="0" xfId="1" applyFont="1" applyAlignment="1"/>
    <xf numFmtId="164" fontId="0" fillId="0" borderId="0" xfId="1" applyFont="1"/>
    <xf numFmtId="0" fontId="4" fillId="0" borderId="0" xfId="0" applyFont="1" applyFill="1" applyAlignment="1"/>
    <xf numFmtId="0" fontId="16" fillId="0" borderId="8" xfId="0" applyFont="1" applyFill="1" applyBorder="1" applyAlignment="1">
      <alignment vertical="top" wrapText="1"/>
    </xf>
    <xf numFmtId="0" fontId="13" fillId="0" borderId="5" xfId="2" applyFont="1" applyBorder="1" applyAlignment="1">
      <alignment vertical="center"/>
    </xf>
    <xf numFmtId="0" fontId="15" fillId="2" borderId="1" xfId="0" applyFont="1" applyFill="1" applyBorder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2" fontId="16" fillId="0" borderId="1" xfId="0" applyNumberFormat="1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/>
    </xf>
    <xf numFmtId="168" fontId="16" fillId="0" borderId="1" xfId="0" applyNumberFormat="1" applyFont="1" applyFill="1" applyBorder="1" applyAlignment="1">
      <alignment horizontal="center" vertical="center"/>
    </xf>
    <xf numFmtId="166" fontId="16" fillId="0" borderId="1" xfId="0" applyNumberFormat="1" applyFont="1" applyFill="1" applyBorder="1" applyAlignment="1">
      <alignment horizontal="center" vertical="center"/>
    </xf>
    <xf numFmtId="167" fontId="16" fillId="0" borderId="1" xfId="0" applyNumberFormat="1" applyFont="1" applyFill="1" applyBorder="1" applyAlignment="1">
      <alignment horizontal="center" vertical="center"/>
    </xf>
    <xf numFmtId="2" fontId="13" fillId="0" borderId="1" xfId="2" applyNumberFormat="1" applyFont="1" applyBorder="1" applyAlignment="1">
      <alignment horizontal="center" vertical="center"/>
    </xf>
    <xf numFmtId="0" fontId="13" fillId="0" borderId="1" xfId="2" applyFont="1" applyBorder="1" applyAlignment="1">
      <alignment horizontal="center" vertical="center"/>
    </xf>
    <xf numFmtId="0" fontId="15" fillId="0" borderId="8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12" fillId="0" borderId="0" xfId="0" applyFont="1" applyFill="1" applyAlignment="1"/>
    <xf numFmtId="165" fontId="1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20" fillId="0" borderId="21" xfId="1" applyFont="1" applyBorder="1" applyAlignment="1">
      <alignment horizontal="center" vertical="top" wrapText="1"/>
    </xf>
    <xf numFmtId="164" fontId="21" fillId="0" borderId="21" xfId="1" applyFont="1" applyBorder="1" applyAlignment="1">
      <alignment horizontal="center" vertical="top"/>
    </xf>
    <xf numFmtId="164" fontId="21" fillId="5" borderId="0" xfId="1" applyFont="1" applyFill="1" applyAlignment="1">
      <alignment horizontal="left" vertical="top"/>
    </xf>
    <xf numFmtId="164" fontId="21" fillId="0" borderId="0" xfId="1" applyFont="1" applyAlignment="1">
      <alignment horizontal="left" vertical="top"/>
    </xf>
    <xf numFmtId="164" fontId="21" fillId="0" borderId="21" xfId="1" applyFont="1" applyBorder="1" applyAlignment="1">
      <alignment horizontal="center" vertical="top" wrapText="1"/>
    </xf>
    <xf numFmtId="164" fontId="25" fillId="0" borderId="0" xfId="1" applyFont="1"/>
    <xf numFmtId="0" fontId="19" fillId="0" borderId="0" xfId="1" quotePrefix="1" applyNumberFormat="1" applyFont="1" applyBorder="1" applyAlignment="1">
      <alignment horizontal="left" vertical="top" wrapText="1"/>
    </xf>
    <xf numFmtId="0" fontId="19" fillId="3" borderId="0" xfId="1" applyNumberFormat="1" applyFont="1" applyFill="1" applyBorder="1" applyAlignment="1">
      <alignment horizontal="left" vertical="top" wrapText="1"/>
    </xf>
    <xf numFmtId="0" fontId="19" fillId="0" borderId="0" xfId="1" applyNumberFormat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9" fillId="0" borderId="0" xfId="1" quotePrefix="1" applyFont="1" applyAlignment="1">
      <alignment horizontal="left" vertical="top" wrapText="1"/>
    </xf>
    <xf numFmtId="164" fontId="19" fillId="0" borderId="0" xfId="1" quotePrefix="1" applyFont="1" applyBorder="1" applyAlignment="1">
      <alignment horizontal="left" vertical="top" wrapText="1"/>
    </xf>
    <xf numFmtId="0" fontId="16" fillId="0" borderId="0" xfId="0" applyFont="1" applyFill="1" applyAlignment="1">
      <alignment vertical="center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/>
    <xf numFmtId="0" fontId="16" fillId="0" borderId="0" xfId="0" applyFont="1" applyFill="1" applyAlignment="1">
      <alignment horizontal="left" vertical="top"/>
    </xf>
    <xf numFmtId="164" fontId="16" fillId="0" borderId="1" xfId="1" applyNumberFormat="1" applyFont="1" applyFill="1" applyBorder="1" applyAlignment="1">
      <alignment vertical="center" wrapText="1"/>
    </xf>
    <xf numFmtId="164" fontId="1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vertical="top" wrapText="1"/>
    </xf>
    <xf numFmtId="164" fontId="15" fillId="0" borderId="1" xfId="1" applyNumberFormat="1" applyFont="1" applyFill="1" applyBorder="1" applyAlignment="1">
      <alignment vertical="top" wrapText="1"/>
    </xf>
    <xf numFmtId="164" fontId="13" fillId="0" borderId="1" xfId="1" applyNumberFormat="1" applyFont="1" applyFill="1" applyBorder="1" applyAlignment="1">
      <alignment vertical="center"/>
    </xf>
    <xf numFmtId="164" fontId="16" fillId="0" borderId="1" xfId="1" applyNumberFormat="1" applyFont="1" applyFill="1" applyBorder="1" applyAlignment="1">
      <alignment horizontal="center" vertical="center"/>
    </xf>
    <xf numFmtId="164" fontId="13" fillId="0" borderId="1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 wrapText="1"/>
    </xf>
    <xf numFmtId="0" fontId="19" fillId="0" borderId="0" xfId="1" applyNumberFormat="1" applyFont="1" applyFill="1" applyBorder="1" applyAlignment="1">
      <alignment horizontal="left" vertical="top" wrapText="1"/>
    </xf>
    <xf numFmtId="164" fontId="19" fillId="0" borderId="0" xfId="1" quotePrefix="1" applyFont="1" applyAlignment="1">
      <alignment horizontal="left" vertical="top" wrapText="1"/>
    </xf>
    <xf numFmtId="164" fontId="19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0" fontId="16" fillId="0" borderId="6" xfId="0" applyFont="1" applyFill="1" applyBorder="1" applyAlignment="1">
      <alignment vertical="center" wrapText="1"/>
    </xf>
    <xf numFmtId="165" fontId="16" fillId="0" borderId="22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16" fillId="0" borderId="0" xfId="0" applyFont="1" applyAlignment="1">
      <alignment horizontal="justify" vertical="center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164" fontId="17" fillId="0" borderId="1" xfId="1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/>
    </xf>
    <xf numFmtId="164" fontId="15" fillId="2" borderId="1" xfId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/>
    </xf>
    <xf numFmtId="164" fontId="13" fillId="0" borderId="1" xfId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vertical="center" wrapText="1"/>
    </xf>
    <xf numFmtId="164" fontId="19" fillId="0" borderId="0" xfId="1" quotePrefix="1" applyFont="1" applyAlignment="1">
      <alignment horizontal="left" vertical="top" wrapText="1"/>
    </xf>
    <xf numFmtId="164" fontId="19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0" fontId="16" fillId="0" borderId="0" xfId="0" applyFont="1" applyAlignment="1">
      <alignment horizontal="justify" vertical="center"/>
    </xf>
    <xf numFmtId="0" fontId="16" fillId="0" borderId="24" xfId="0" applyFont="1" applyBorder="1" applyAlignment="1">
      <alignment horizontal="centerContinuous" vertical="center" wrapText="1"/>
    </xf>
    <xf numFmtId="0" fontId="16" fillId="0" borderId="25" xfId="0" applyFont="1" applyBorder="1" applyAlignment="1">
      <alignment horizontal="left" vertical="center"/>
    </xf>
    <xf numFmtId="0" fontId="17" fillId="0" borderId="29" xfId="0" applyFont="1" applyBorder="1" applyAlignment="1">
      <alignment vertical="center" wrapText="1"/>
    </xf>
    <xf numFmtId="0" fontId="16" fillId="0" borderId="23" xfId="0" applyFont="1" applyBorder="1" applyAlignment="1">
      <alignment horizontal="center" vertical="center" wrapText="1"/>
    </xf>
    <xf numFmtId="165" fontId="16" fillId="0" borderId="0" xfId="0" applyNumberFormat="1" applyFont="1" applyAlignment="1">
      <alignment horizontal="justify" vertical="center"/>
    </xf>
    <xf numFmtId="164" fontId="13" fillId="6" borderId="0" xfId="0" applyNumberFormat="1" applyFont="1" applyFill="1" applyAlignment="1">
      <alignment vertical="center" wrapText="1"/>
    </xf>
    <xf numFmtId="164" fontId="16" fillId="6" borderId="0" xfId="0" applyNumberFormat="1" applyFont="1" applyFill="1" applyAlignment="1">
      <alignment vertical="center" wrapText="1"/>
    </xf>
    <xf numFmtId="0" fontId="16" fillId="6" borderId="0" xfId="0" applyFont="1" applyFill="1" applyAlignment="1">
      <alignment horizontal="justify" vertical="center"/>
    </xf>
    <xf numFmtId="0" fontId="16" fillId="6" borderId="0" xfId="0" applyFont="1" applyFill="1" applyAlignment="1">
      <alignment horizontal="justify" vertical="center" wrapText="1"/>
    </xf>
    <xf numFmtId="0" fontId="16" fillId="6" borderId="0" xfId="0" applyFont="1" applyFill="1" applyAlignment="1">
      <alignment vertical="center" wrapText="1"/>
    </xf>
    <xf numFmtId="0" fontId="16" fillId="6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164" fontId="21" fillId="6" borderId="0" xfId="1" applyFont="1" applyFill="1" applyAlignment="1">
      <alignment horizontal="left" vertical="top"/>
    </xf>
    <xf numFmtId="0" fontId="16" fillId="6" borderId="2" xfId="0" applyFont="1" applyFill="1" applyBorder="1" applyAlignment="1">
      <alignment vertical="center" wrapText="1"/>
    </xf>
    <xf numFmtId="0" fontId="16" fillId="6" borderId="22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2" fontId="16" fillId="6" borderId="1" xfId="0" applyNumberFormat="1" applyFont="1" applyFill="1" applyBorder="1" applyAlignment="1">
      <alignment horizontal="center" vertical="center"/>
    </xf>
    <xf numFmtId="2" fontId="16" fillId="6" borderId="10" xfId="0" applyNumberFormat="1" applyFont="1" applyFill="1" applyBorder="1" applyAlignment="1">
      <alignment horizontal="center" vertical="center"/>
    </xf>
    <xf numFmtId="2" fontId="17" fillId="6" borderId="26" xfId="0" applyNumberFormat="1" applyFont="1" applyFill="1" applyBorder="1" applyAlignment="1">
      <alignment horizontal="center" vertical="center" wrapText="1"/>
    </xf>
    <xf numFmtId="165" fontId="16" fillId="6" borderId="22" xfId="0" applyNumberFormat="1" applyFont="1" applyFill="1" applyBorder="1" applyAlignment="1">
      <alignment horizontal="center" vertical="center"/>
    </xf>
    <xf numFmtId="0" fontId="16" fillId="6" borderId="30" xfId="0" applyFont="1" applyFill="1" applyBorder="1" applyAlignment="1">
      <alignment vertical="center" wrapText="1"/>
    </xf>
    <xf numFmtId="0" fontId="16" fillId="6" borderId="31" xfId="0" applyFont="1" applyFill="1" applyBorder="1" applyAlignment="1">
      <alignment vertical="center" wrapText="1"/>
    </xf>
    <xf numFmtId="166" fontId="16" fillId="6" borderId="22" xfId="0" applyNumberFormat="1" applyFont="1" applyFill="1" applyBorder="1" applyAlignment="1">
      <alignment horizontal="center" vertical="center"/>
    </xf>
    <xf numFmtId="167" fontId="16" fillId="6" borderId="22" xfId="0" applyNumberFormat="1" applyFont="1" applyFill="1" applyBorder="1" applyAlignment="1">
      <alignment horizontal="center" vertical="center"/>
    </xf>
    <xf numFmtId="168" fontId="16" fillId="6" borderId="22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justify" vertic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6" fillId="0" borderId="0" xfId="2" applyFont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13" fillId="0" borderId="0" xfId="1" applyFont="1" applyAlignment="1">
      <alignment horizontal="left"/>
    </xf>
    <xf numFmtId="164" fontId="21" fillId="0" borderId="18" xfId="1" applyFont="1" applyBorder="1" applyAlignment="1">
      <alignment horizontal="left" vertical="top" wrapText="1"/>
    </xf>
    <xf numFmtId="164" fontId="21" fillId="0" borderId="19" xfId="1" applyFont="1" applyBorder="1" applyAlignment="1">
      <alignment horizontal="left" vertical="top" wrapText="1"/>
    </xf>
    <xf numFmtId="164" fontId="21" fillId="0" borderId="20" xfId="1" applyFont="1" applyBorder="1" applyAlignment="1">
      <alignment horizontal="left" vertical="top" wrapText="1"/>
    </xf>
    <xf numFmtId="164" fontId="20" fillId="0" borderId="18" xfId="1" applyFont="1" applyBorder="1" applyAlignment="1">
      <alignment horizontal="left" vertical="top" wrapText="1"/>
    </xf>
    <xf numFmtId="164" fontId="20" fillId="0" borderId="19" xfId="1" applyFont="1" applyBorder="1" applyAlignment="1">
      <alignment horizontal="left" vertical="top" wrapText="1"/>
    </xf>
    <xf numFmtId="164" fontId="20" fillId="0" borderId="20" xfId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6" fillId="0" borderId="0" xfId="1" applyFont="1" applyAlignment="1">
      <alignment horizontal="center"/>
    </xf>
    <xf numFmtId="164" fontId="18" fillId="0" borderId="0" xfId="1" quotePrefix="1" applyFont="1" applyBorder="1" applyAlignment="1">
      <alignment horizontal="center" vertical="center" wrapText="1"/>
    </xf>
    <xf numFmtId="164" fontId="19" fillId="0" borderId="0" xfId="1" quotePrefix="1" applyFont="1" applyAlignment="1">
      <alignment horizontal="left" vertical="top" wrapText="1"/>
    </xf>
    <xf numFmtId="164" fontId="19" fillId="0" borderId="12" xfId="1" quotePrefix="1" applyFont="1" applyBorder="1" applyAlignment="1">
      <alignment horizontal="left" vertical="top" wrapText="1"/>
    </xf>
    <xf numFmtId="164" fontId="19" fillId="0" borderId="0" xfId="1" quotePrefix="1" applyFont="1" applyBorder="1" applyAlignment="1">
      <alignment horizontal="left" vertical="top" wrapText="1"/>
    </xf>
    <xf numFmtId="164" fontId="21" fillId="4" borderId="14" xfId="1" applyFont="1" applyFill="1" applyBorder="1" applyAlignment="1">
      <alignment horizontal="left" vertical="center"/>
    </xf>
    <xf numFmtId="164" fontId="21" fillId="4" borderId="15" xfId="1" applyFont="1" applyFill="1" applyBorder="1" applyAlignment="1">
      <alignment horizontal="left" vertical="center"/>
    </xf>
    <xf numFmtId="164" fontId="21" fillId="4" borderId="16" xfId="1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16" fillId="0" borderId="0" xfId="0" applyFont="1" applyFill="1" applyAlignment="1">
      <alignment horizontal="left" vertical="top" wrapText="1"/>
    </xf>
    <xf numFmtId="0" fontId="16" fillId="0" borderId="0" xfId="0" applyFont="1" applyAlignment="1">
      <alignment horizontal="justify" vertical="center"/>
    </xf>
    <xf numFmtId="0" fontId="16" fillId="0" borderId="0" xfId="0" applyFont="1" applyAlignment="1">
      <alignment horizontal="justify" vertical="center" wrapText="1"/>
    </xf>
    <xf numFmtId="0" fontId="16" fillId="0" borderId="0" xfId="0" applyFont="1" applyAlignment="1">
      <alignment horizontal="center" vertical="center"/>
    </xf>
    <xf numFmtId="0" fontId="15" fillId="6" borderId="2" xfId="0" applyFont="1" applyFill="1" applyBorder="1" applyAlignment="1">
      <alignment horizontal="left" vertical="center" wrapText="1"/>
    </xf>
    <xf numFmtId="0" fontId="15" fillId="6" borderId="6" xfId="0" applyFont="1" applyFill="1" applyBorder="1" applyAlignment="1">
      <alignment horizontal="left" vertical="center" wrapText="1"/>
    </xf>
    <xf numFmtId="0" fontId="15" fillId="6" borderId="7" xfId="0" applyFont="1" applyFill="1" applyBorder="1" applyAlignment="1">
      <alignment horizontal="left" vertical="center" wrapText="1"/>
    </xf>
    <xf numFmtId="0" fontId="16" fillId="6" borderId="0" xfId="0" applyFont="1" applyFill="1" applyAlignment="1">
      <alignment horizontal="left" vertical="center" wrapText="1"/>
    </xf>
    <xf numFmtId="0" fontId="13" fillId="6" borderId="0" xfId="0" applyFont="1" applyFill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definedNames>
      <definedName name="Сумма_прописью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9"/>
  <sheetViews>
    <sheetView view="pageBreakPreview" topLeftCell="A79" zoomScaleNormal="100" zoomScaleSheetLayoutView="100" workbookViewId="0">
      <selection activeCell="G95" sqref="G95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77" t="s">
        <v>127</v>
      </c>
      <c r="B1" s="177"/>
      <c r="C1" s="177"/>
      <c r="D1" s="177"/>
      <c r="E1" s="177"/>
      <c r="I1" s="3"/>
    </row>
    <row r="2" spans="1:9" ht="29.25" customHeight="1" x14ac:dyDescent="0.2">
      <c r="A2" s="176" t="s">
        <v>128</v>
      </c>
      <c r="B2" s="176"/>
      <c r="C2" s="176"/>
      <c r="D2" s="176"/>
      <c r="E2" s="176"/>
      <c r="I2" s="3"/>
    </row>
    <row r="3" spans="1:9" ht="14.25" x14ac:dyDescent="0.2">
      <c r="A3" s="19" t="s">
        <v>6</v>
      </c>
      <c r="B3" s="20"/>
      <c r="C3" s="20"/>
      <c r="D3" s="178" t="s">
        <v>7</v>
      </c>
      <c r="E3" s="178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1" t="s">
        <v>2</v>
      </c>
      <c r="B5" s="21" t="s">
        <v>3</v>
      </c>
      <c r="C5" s="21" t="s">
        <v>0</v>
      </c>
      <c r="D5" s="21" t="s">
        <v>4</v>
      </c>
      <c r="E5" s="21" t="s">
        <v>1</v>
      </c>
      <c r="I5" s="3"/>
    </row>
    <row r="6" spans="1:9" ht="14.25" x14ac:dyDescent="0.2">
      <c r="A6" s="33" t="s">
        <v>8</v>
      </c>
      <c r="B6" s="34"/>
      <c r="C6" s="34"/>
      <c r="D6" s="35"/>
      <c r="E6" s="36"/>
      <c r="F6" s="3"/>
    </row>
    <row r="7" spans="1:9" ht="15" x14ac:dyDescent="0.2">
      <c r="A7" s="37" t="s">
        <v>57</v>
      </c>
      <c r="B7" s="38" t="s">
        <v>23</v>
      </c>
      <c r="C7" s="38" t="s">
        <v>11</v>
      </c>
      <c r="D7" s="39">
        <f>E7</f>
        <v>4657.4799999999996</v>
      </c>
      <c r="E7" s="40">
        <v>4657.4799999999996</v>
      </c>
      <c r="G7" s="17"/>
    </row>
    <row r="8" spans="1:9" ht="14.25" x14ac:dyDescent="0.2">
      <c r="A8" s="33" t="s">
        <v>38</v>
      </c>
      <c r="B8" s="34"/>
      <c r="C8" s="34"/>
      <c r="D8" s="35"/>
      <c r="E8" s="36"/>
      <c r="G8" s="17"/>
    </row>
    <row r="9" spans="1:9" ht="15" x14ac:dyDescent="0.2">
      <c r="A9" s="37" t="s">
        <v>58</v>
      </c>
      <c r="B9" s="41">
        <v>3800</v>
      </c>
      <c r="C9" s="38" t="s">
        <v>12</v>
      </c>
      <c r="D9" s="39">
        <f>E9/B9</f>
        <v>3.9500026315789474</v>
      </c>
      <c r="E9" s="40">
        <v>15010.01</v>
      </c>
      <c r="G9" s="17"/>
    </row>
    <row r="10" spans="1:9" ht="30" x14ac:dyDescent="0.2">
      <c r="A10" s="37" t="s">
        <v>129</v>
      </c>
      <c r="B10" s="42">
        <v>0.08</v>
      </c>
      <c r="C10" s="38" t="s">
        <v>19</v>
      </c>
      <c r="D10" s="39">
        <f>E10/B10</f>
        <v>46783.375</v>
      </c>
      <c r="E10" s="40">
        <v>3742.67</v>
      </c>
      <c r="G10" s="17"/>
    </row>
    <row r="11" spans="1:9" ht="14.25" x14ac:dyDescent="0.2">
      <c r="A11" s="45" t="s">
        <v>55</v>
      </c>
      <c r="B11" s="34"/>
      <c r="C11" s="34"/>
      <c r="D11" s="35"/>
      <c r="E11" s="36"/>
      <c r="G11" s="17"/>
    </row>
    <row r="12" spans="1:9" ht="30" x14ac:dyDescent="0.2">
      <c r="A12" s="37" t="s">
        <v>59</v>
      </c>
      <c r="B12" s="38" t="s">
        <v>23</v>
      </c>
      <c r="C12" s="38" t="s">
        <v>11</v>
      </c>
      <c r="D12" s="39">
        <f>E12</f>
        <v>71930.399999999994</v>
      </c>
      <c r="E12" s="40">
        <v>71930.399999999994</v>
      </c>
      <c r="G12" s="17"/>
    </row>
    <row r="13" spans="1:9" ht="14.25" x14ac:dyDescent="0.2">
      <c r="A13" s="45" t="s">
        <v>98</v>
      </c>
      <c r="B13" s="34"/>
      <c r="C13" s="34"/>
      <c r="D13" s="35"/>
      <c r="E13" s="36"/>
      <c r="G13" s="17"/>
    </row>
    <row r="14" spans="1:9" ht="15" x14ac:dyDescent="0.2">
      <c r="A14" s="37" t="s">
        <v>101</v>
      </c>
      <c r="B14" s="38" t="s">
        <v>24</v>
      </c>
      <c r="C14" s="38" t="s">
        <v>11</v>
      </c>
      <c r="D14" s="39">
        <f>E14</f>
        <v>7844.83</v>
      </c>
      <c r="E14" s="40">
        <v>7844.83</v>
      </c>
      <c r="G14" s="17"/>
    </row>
    <row r="15" spans="1:9" ht="30" x14ac:dyDescent="0.2">
      <c r="A15" s="37" t="s">
        <v>102</v>
      </c>
      <c r="B15" s="38" t="s">
        <v>103</v>
      </c>
      <c r="C15" s="38" t="s">
        <v>11</v>
      </c>
      <c r="D15" s="39">
        <f>E15</f>
        <v>2337.86</v>
      </c>
      <c r="E15" s="40">
        <v>2337.86</v>
      </c>
      <c r="G15" s="17"/>
    </row>
    <row r="16" spans="1:9" ht="15" x14ac:dyDescent="0.2">
      <c r="A16" s="37" t="s">
        <v>104</v>
      </c>
      <c r="B16" s="38" t="s">
        <v>103</v>
      </c>
      <c r="C16" s="38" t="s">
        <v>11</v>
      </c>
      <c r="D16" s="39">
        <f>E16</f>
        <v>2398.2800000000002</v>
      </c>
      <c r="E16" s="40">
        <v>2398.2800000000002</v>
      </c>
      <c r="G16" s="17"/>
    </row>
    <row r="17" spans="1:7" ht="30" x14ac:dyDescent="0.2">
      <c r="A17" s="37" t="s">
        <v>105</v>
      </c>
      <c r="B17" s="38" t="s">
        <v>24</v>
      </c>
      <c r="C17" s="38" t="s">
        <v>11</v>
      </c>
      <c r="D17" s="39">
        <f>E17</f>
        <v>8785.0499999999993</v>
      </c>
      <c r="E17" s="40">
        <v>8785.0499999999993</v>
      </c>
      <c r="G17" s="17"/>
    </row>
    <row r="18" spans="1:7" ht="14.25" x14ac:dyDescent="0.2">
      <c r="A18" s="45" t="s">
        <v>39</v>
      </c>
      <c r="B18" s="34"/>
      <c r="C18" s="34"/>
      <c r="D18" s="35"/>
      <c r="E18" s="36"/>
      <c r="G18" s="17"/>
    </row>
    <row r="19" spans="1:7" ht="30" x14ac:dyDescent="0.2">
      <c r="A19" s="37" t="s">
        <v>60</v>
      </c>
      <c r="B19" s="38" t="s">
        <v>24</v>
      </c>
      <c r="C19" s="38" t="s">
        <v>11</v>
      </c>
      <c r="D19" s="39">
        <f>E19</f>
        <v>7756.14</v>
      </c>
      <c r="E19" s="40">
        <v>7756.14</v>
      </c>
      <c r="G19" s="17"/>
    </row>
    <row r="20" spans="1:7" ht="14.25" x14ac:dyDescent="0.2">
      <c r="A20" s="33" t="s">
        <v>40</v>
      </c>
      <c r="B20" s="34"/>
      <c r="C20" s="34"/>
      <c r="D20" s="35"/>
      <c r="E20" s="36"/>
      <c r="G20" s="17"/>
    </row>
    <row r="21" spans="1:7" ht="30" x14ac:dyDescent="0.2">
      <c r="A21" s="37" t="s">
        <v>130</v>
      </c>
      <c r="B21" s="41">
        <v>1</v>
      </c>
      <c r="C21" s="38" t="s">
        <v>131</v>
      </c>
      <c r="D21" s="39">
        <f t="shared" ref="D21:D39" si="0">E21/B21</f>
        <v>219.69</v>
      </c>
      <c r="E21" s="40">
        <v>219.69</v>
      </c>
      <c r="G21" s="17"/>
    </row>
    <row r="22" spans="1:7" ht="15" x14ac:dyDescent="0.2">
      <c r="A22" s="37" t="s">
        <v>82</v>
      </c>
      <c r="B22" s="41">
        <v>4</v>
      </c>
      <c r="C22" s="38" t="s">
        <v>83</v>
      </c>
      <c r="D22" s="39">
        <f t="shared" si="0"/>
        <v>78.045000000000002</v>
      </c>
      <c r="E22" s="40">
        <v>312.18</v>
      </c>
      <c r="G22" s="17"/>
    </row>
    <row r="23" spans="1:7" ht="15" x14ac:dyDescent="0.2">
      <c r="A23" s="37" t="s">
        <v>61</v>
      </c>
      <c r="B23" s="41">
        <v>1</v>
      </c>
      <c r="C23" s="38" t="s">
        <v>14</v>
      </c>
      <c r="D23" s="39">
        <f t="shared" si="0"/>
        <v>796.94</v>
      </c>
      <c r="E23" s="40">
        <v>796.94</v>
      </c>
      <c r="G23" s="17"/>
    </row>
    <row r="24" spans="1:7" ht="30" x14ac:dyDescent="0.2">
      <c r="A24" s="37" t="s">
        <v>106</v>
      </c>
      <c r="B24" s="41">
        <v>3</v>
      </c>
      <c r="C24" s="38" t="s">
        <v>107</v>
      </c>
      <c r="D24" s="39">
        <f t="shared" si="0"/>
        <v>439.30666666666667</v>
      </c>
      <c r="E24" s="40">
        <v>1317.92</v>
      </c>
      <c r="G24" s="17"/>
    </row>
    <row r="25" spans="1:7" ht="15" x14ac:dyDescent="0.2">
      <c r="A25" s="37" t="s">
        <v>108</v>
      </c>
      <c r="B25" s="42">
        <v>0.09</v>
      </c>
      <c r="C25" s="38" t="s">
        <v>15</v>
      </c>
      <c r="D25" s="39">
        <f t="shared" si="0"/>
        <v>4270.8888888888887</v>
      </c>
      <c r="E25" s="40">
        <v>384.38</v>
      </c>
      <c r="G25" s="17"/>
    </row>
    <row r="26" spans="1:7" ht="30.75" customHeight="1" x14ac:dyDescent="0.2">
      <c r="A26" s="37" t="s">
        <v>62</v>
      </c>
      <c r="B26" s="42">
        <v>1.75</v>
      </c>
      <c r="C26" s="38" t="s">
        <v>16</v>
      </c>
      <c r="D26" s="39">
        <f t="shared" si="0"/>
        <v>1582.7542857142857</v>
      </c>
      <c r="E26" s="40">
        <v>2769.82</v>
      </c>
      <c r="G26" s="17"/>
    </row>
    <row r="27" spans="1:7" ht="15" x14ac:dyDescent="0.2">
      <c r="A27" s="37" t="s">
        <v>63</v>
      </c>
      <c r="B27" s="42">
        <v>7.0000000000000007E-2</v>
      </c>
      <c r="C27" s="38" t="s">
        <v>17</v>
      </c>
      <c r="D27" s="39">
        <f t="shared" si="0"/>
        <v>21768.714285714283</v>
      </c>
      <c r="E27" s="40">
        <v>1523.81</v>
      </c>
      <c r="G27" s="17"/>
    </row>
    <row r="28" spans="1:7" ht="30" x14ac:dyDescent="0.2">
      <c r="A28" s="37" t="s">
        <v>64</v>
      </c>
      <c r="B28" s="43">
        <v>1.4</v>
      </c>
      <c r="C28" s="38" t="s">
        <v>16</v>
      </c>
      <c r="D28" s="39">
        <f t="shared" si="0"/>
        <v>1559.0928571428572</v>
      </c>
      <c r="E28" s="40">
        <v>2182.73</v>
      </c>
      <c r="G28" s="17"/>
    </row>
    <row r="29" spans="1:7" ht="15" x14ac:dyDescent="0.2">
      <c r="A29" s="37" t="s">
        <v>65</v>
      </c>
      <c r="B29" s="42">
        <v>0.02</v>
      </c>
      <c r="C29" s="38" t="s">
        <v>18</v>
      </c>
      <c r="D29" s="39">
        <f t="shared" si="0"/>
        <v>21561</v>
      </c>
      <c r="E29" s="40">
        <v>431.22</v>
      </c>
      <c r="G29" s="17"/>
    </row>
    <row r="30" spans="1:7" ht="30" x14ac:dyDescent="0.2">
      <c r="A30" s="37" t="s">
        <v>66</v>
      </c>
      <c r="B30" s="41">
        <v>1</v>
      </c>
      <c r="C30" s="38" t="s">
        <v>14</v>
      </c>
      <c r="D30" s="39">
        <f t="shared" si="0"/>
        <v>384.58</v>
      </c>
      <c r="E30" s="40">
        <v>384.58</v>
      </c>
      <c r="G30" s="17"/>
    </row>
    <row r="31" spans="1:7" ht="15" x14ac:dyDescent="0.2">
      <c r="A31" s="37" t="s">
        <v>67</v>
      </c>
      <c r="B31" s="42">
        <v>0.32</v>
      </c>
      <c r="C31" s="38" t="s">
        <v>15</v>
      </c>
      <c r="D31" s="39">
        <f t="shared" si="0"/>
        <v>11985.8125</v>
      </c>
      <c r="E31" s="40">
        <v>3835.46</v>
      </c>
      <c r="G31" s="17"/>
    </row>
    <row r="32" spans="1:7" ht="30" x14ac:dyDescent="0.2">
      <c r="A32" s="37" t="s">
        <v>68</v>
      </c>
      <c r="B32" s="41">
        <v>5</v>
      </c>
      <c r="C32" s="38" t="s">
        <v>20</v>
      </c>
      <c r="D32" s="39">
        <f t="shared" si="0"/>
        <v>151.42000000000002</v>
      </c>
      <c r="E32" s="40">
        <v>757.1</v>
      </c>
      <c r="G32" s="17"/>
    </row>
    <row r="33" spans="1:7" ht="15" x14ac:dyDescent="0.2">
      <c r="A33" s="37" t="s">
        <v>84</v>
      </c>
      <c r="B33" s="41">
        <v>3</v>
      </c>
      <c r="C33" s="38" t="s">
        <v>83</v>
      </c>
      <c r="D33" s="39">
        <f t="shared" si="0"/>
        <v>62.616666666666667</v>
      </c>
      <c r="E33" s="40">
        <v>187.85</v>
      </c>
      <c r="G33" s="17"/>
    </row>
    <row r="34" spans="1:7" ht="15" x14ac:dyDescent="0.2">
      <c r="A34" s="37" t="s">
        <v>109</v>
      </c>
      <c r="B34" s="41">
        <v>1</v>
      </c>
      <c r="C34" s="38" t="s">
        <v>13</v>
      </c>
      <c r="D34" s="39">
        <f t="shared" si="0"/>
        <v>4784.75</v>
      </c>
      <c r="E34" s="40">
        <v>4784.75</v>
      </c>
      <c r="G34" s="17"/>
    </row>
    <row r="35" spans="1:7" ht="30" x14ac:dyDescent="0.2">
      <c r="A35" s="37" t="s">
        <v>110</v>
      </c>
      <c r="B35" s="42">
        <v>0.06</v>
      </c>
      <c r="C35" s="38" t="s">
        <v>56</v>
      </c>
      <c r="D35" s="39">
        <f t="shared" si="0"/>
        <v>6151.666666666667</v>
      </c>
      <c r="E35" s="40">
        <v>369.1</v>
      </c>
      <c r="G35" s="17"/>
    </row>
    <row r="36" spans="1:7" ht="15" x14ac:dyDescent="0.2">
      <c r="A36" s="37" t="s">
        <v>85</v>
      </c>
      <c r="B36" s="41">
        <v>13924</v>
      </c>
      <c r="C36" s="38" t="s">
        <v>86</v>
      </c>
      <c r="D36" s="39">
        <f t="shared" si="0"/>
        <v>1.3102470554438381</v>
      </c>
      <c r="E36" s="40">
        <v>18243.88</v>
      </c>
      <c r="G36" s="17"/>
    </row>
    <row r="37" spans="1:7" ht="15" x14ac:dyDescent="0.2">
      <c r="A37" s="37" t="s">
        <v>132</v>
      </c>
      <c r="B37" s="41">
        <v>1</v>
      </c>
      <c r="C37" s="38" t="s">
        <v>13</v>
      </c>
      <c r="D37" s="39">
        <f t="shared" si="0"/>
        <v>157.38999999999999</v>
      </c>
      <c r="E37" s="40">
        <v>157.38999999999999</v>
      </c>
      <c r="G37" s="17"/>
    </row>
    <row r="38" spans="1:7" ht="30" x14ac:dyDescent="0.2">
      <c r="A38" s="37" t="s">
        <v>69</v>
      </c>
      <c r="B38" s="41">
        <v>1</v>
      </c>
      <c r="C38" s="38" t="s">
        <v>21</v>
      </c>
      <c r="D38" s="39">
        <f t="shared" si="0"/>
        <v>519.09</v>
      </c>
      <c r="E38" s="40">
        <v>519.09</v>
      </c>
      <c r="G38" s="17"/>
    </row>
    <row r="39" spans="1:7" ht="15" x14ac:dyDescent="0.2">
      <c r="A39" s="37" t="s">
        <v>70</v>
      </c>
      <c r="B39" s="41">
        <v>28</v>
      </c>
      <c r="C39" s="38" t="s">
        <v>21</v>
      </c>
      <c r="D39" s="39">
        <f t="shared" si="0"/>
        <v>229.25035714285715</v>
      </c>
      <c r="E39" s="40">
        <v>6419.01</v>
      </c>
      <c r="G39" s="17"/>
    </row>
    <row r="40" spans="1:7" ht="14.25" x14ac:dyDescent="0.2">
      <c r="A40" s="33" t="s">
        <v>41</v>
      </c>
      <c r="B40" s="34"/>
      <c r="C40" s="34"/>
      <c r="D40" s="35"/>
      <c r="E40" s="36"/>
      <c r="G40" s="17"/>
    </row>
    <row r="41" spans="1:7" ht="30" x14ac:dyDescent="0.2">
      <c r="A41" s="37" t="s">
        <v>71</v>
      </c>
      <c r="B41" s="44">
        <v>1.482</v>
      </c>
      <c r="C41" s="38" t="s">
        <v>16</v>
      </c>
      <c r="D41" s="39">
        <f t="shared" ref="D41:D48" si="1">E41/B41</f>
        <v>1705.3846153846155</v>
      </c>
      <c r="E41" s="40">
        <v>2527.38</v>
      </c>
      <c r="G41" s="17"/>
    </row>
    <row r="42" spans="1:7" ht="30" x14ac:dyDescent="0.2">
      <c r="A42" s="37" t="s">
        <v>87</v>
      </c>
      <c r="B42" s="41">
        <v>191</v>
      </c>
      <c r="C42" s="38" t="s">
        <v>72</v>
      </c>
      <c r="D42" s="39">
        <f t="shared" si="1"/>
        <v>31.294607329842933</v>
      </c>
      <c r="E42" s="40">
        <v>5977.27</v>
      </c>
      <c r="G42" s="17"/>
    </row>
    <row r="43" spans="1:7" ht="30" x14ac:dyDescent="0.2">
      <c r="A43" s="37" t="s">
        <v>111</v>
      </c>
      <c r="B43" s="41">
        <v>30</v>
      </c>
      <c r="C43" s="38" t="s">
        <v>72</v>
      </c>
      <c r="D43" s="39">
        <f t="shared" si="1"/>
        <v>67.367333333333335</v>
      </c>
      <c r="E43" s="40">
        <v>2021.02</v>
      </c>
      <c r="G43" s="17"/>
    </row>
    <row r="44" spans="1:7" ht="15" x14ac:dyDescent="0.2">
      <c r="A44" s="37" t="s">
        <v>112</v>
      </c>
      <c r="B44" s="41">
        <v>180</v>
      </c>
      <c r="C44" s="38" t="s">
        <v>72</v>
      </c>
      <c r="D44" s="39">
        <f t="shared" si="1"/>
        <v>47.076666666666661</v>
      </c>
      <c r="E44" s="40">
        <v>8473.7999999999993</v>
      </c>
      <c r="G44" s="17"/>
    </row>
    <row r="45" spans="1:7" ht="15" x14ac:dyDescent="0.2">
      <c r="A45" s="37" t="s">
        <v>89</v>
      </c>
      <c r="B45" s="44">
        <v>3.5999999999999997E-2</v>
      </c>
      <c r="C45" s="38" t="s">
        <v>15</v>
      </c>
      <c r="D45" s="39">
        <f t="shared" si="1"/>
        <v>42313.888888888891</v>
      </c>
      <c r="E45" s="40">
        <v>1523.3</v>
      </c>
      <c r="G45" s="17"/>
    </row>
    <row r="46" spans="1:7" ht="15" x14ac:dyDescent="0.2">
      <c r="A46" s="37" t="s">
        <v>133</v>
      </c>
      <c r="B46" s="42">
        <v>0.06</v>
      </c>
      <c r="C46" s="38" t="s">
        <v>16</v>
      </c>
      <c r="D46" s="39">
        <f t="shared" si="1"/>
        <v>1789.1666666666667</v>
      </c>
      <c r="E46" s="40">
        <v>107.35</v>
      </c>
      <c r="G46" s="17"/>
    </row>
    <row r="47" spans="1:7" ht="15" x14ac:dyDescent="0.2">
      <c r="A47" s="37" t="s">
        <v>113</v>
      </c>
      <c r="B47" s="44">
        <v>1.4E-2</v>
      </c>
      <c r="C47" s="38" t="s">
        <v>19</v>
      </c>
      <c r="D47" s="39">
        <f t="shared" si="1"/>
        <v>11791.428571428572</v>
      </c>
      <c r="E47" s="40">
        <v>165.08</v>
      </c>
      <c r="G47" s="17"/>
    </row>
    <row r="48" spans="1:7" ht="30" x14ac:dyDescent="0.2">
      <c r="A48" s="37" t="s">
        <v>123</v>
      </c>
      <c r="B48" s="42">
        <v>0.02</v>
      </c>
      <c r="C48" s="38" t="s">
        <v>18</v>
      </c>
      <c r="D48" s="39">
        <f t="shared" si="1"/>
        <v>43020</v>
      </c>
      <c r="E48" s="40">
        <v>860.4</v>
      </c>
      <c r="G48" s="17"/>
    </row>
    <row r="49" spans="1:7" ht="14.25" x14ac:dyDescent="0.2">
      <c r="A49" s="33" t="s">
        <v>81</v>
      </c>
      <c r="B49" s="34"/>
      <c r="C49" s="34"/>
      <c r="D49" s="35"/>
      <c r="E49" s="36"/>
      <c r="G49" s="17"/>
    </row>
    <row r="50" spans="1:7" ht="15" x14ac:dyDescent="0.2">
      <c r="A50" s="37" t="s">
        <v>88</v>
      </c>
      <c r="B50" s="38" t="s">
        <v>92</v>
      </c>
      <c r="C50" s="38" t="s">
        <v>11</v>
      </c>
      <c r="D50" s="39">
        <f>E50/12</f>
        <v>1800</v>
      </c>
      <c r="E50" s="40">
        <v>21600</v>
      </c>
      <c r="G50" s="17"/>
    </row>
    <row r="51" spans="1:7" ht="14.25" x14ac:dyDescent="0.2">
      <c r="A51" s="45" t="s">
        <v>99</v>
      </c>
      <c r="B51" s="34"/>
      <c r="C51" s="34"/>
      <c r="D51" s="35"/>
      <c r="E51" s="36"/>
      <c r="G51" s="17"/>
    </row>
    <row r="52" spans="1:7" ht="15" x14ac:dyDescent="0.2">
      <c r="A52" s="37" t="s">
        <v>114</v>
      </c>
      <c r="B52" s="38" t="s">
        <v>24</v>
      </c>
      <c r="C52" s="38" t="s">
        <v>11</v>
      </c>
      <c r="D52" s="39">
        <f>E52</f>
        <v>221.34</v>
      </c>
      <c r="E52" s="40">
        <v>221.34</v>
      </c>
      <c r="G52" s="17"/>
    </row>
    <row r="53" spans="1:7" ht="14.25" x14ac:dyDescent="0.2">
      <c r="A53" s="33" t="s">
        <v>42</v>
      </c>
      <c r="B53" s="34"/>
      <c r="C53" s="34"/>
      <c r="D53" s="35"/>
      <c r="E53" s="36"/>
      <c r="G53" s="17"/>
    </row>
    <row r="54" spans="1:7" ht="30" x14ac:dyDescent="0.2">
      <c r="A54" s="37" t="s">
        <v>134</v>
      </c>
      <c r="B54" s="42">
        <v>0.01</v>
      </c>
      <c r="C54" s="38" t="s">
        <v>18</v>
      </c>
      <c r="D54" s="39">
        <f>E54/B54</f>
        <v>42145</v>
      </c>
      <c r="E54" s="40">
        <v>421.45</v>
      </c>
      <c r="G54" s="17"/>
    </row>
    <row r="55" spans="1:7" ht="30" x14ac:dyDescent="0.2">
      <c r="A55" s="37" t="s">
        <v>115</v>
      </c>
      <c r="B55" s="44">
        <v>0.311</v>
      </c>
      <c r="C55" s="38" t="s">
        <v>116</v>
      </c>
      <c r="D55" s="39">
        <f>E55/B55</f>
        <v>19963.922829581992</v>
      </c>
      <c r="E55" s="40">
        <v>6208.78</v>
      </c>
      <c r="G55" s="17"/>
    </row>
    <row r="56" spans="1:7" ht="30" x14ac:dyDescent="0.2">
      <c r="A56" s="37" t="s">
        <v>135</v>
      </c>
      <c r="B56" s="42">
        <v>0.03</v>
      </c>
      <c r="C56" s="38" t="s">
        <v>18</v>
      </c>
      <c r="D56" s="39">
        <f>E56/B56</f>
        <v>52646.000000000007</v>
      </c>
      <c r="E56" s="40">
        <v>1579.38</v>
      </c>
      <c r="G56" s="17"/>
    </row>
    <row r="57" spans="1:7" ht="30" x14ac:dyDescent="0.2">
      <c r="A57" s="37" t="s">
        <v>136</v>
      </c>
      <c r="B57" s="41">
        <v>1</v>
      </c>
      <c r="C57" s="38" t="s">
        <v>121</v>
      </c>
      <c r="D57" s="39">
        <f>E57/B57</f>
        <v>1006.21</v>
      </c>
      <c r="E57" s="40">
        <v>1006.21</v>
      </c>
      <c r="G57" s="17"/>
    </row>
    <row r="58" spans="1:7" ht="15" x14ac:dyDescent="0.2">
      <c r="A58" s="37" t="s">
        <v>137</v>
      </c>
      <c r="B58" s="41">
        <v>1</v>
      </c>
      <c r="C58" s="38" t="s">
        <v>13</v>
      </c>
      <c r="D58" s="39">
        <f>E58/B58</f>
        <v>3975.38</v>
      </c>
      <c r="E58" s="40">
        <v>3975.38</v>
      </c>
      <c r="G58" s="17"/>
    </row>
    <row r="59" spans="1:7" ht="14.25" x14ac:dyDescent="0.2">
      <c r="A59" s="45" t="s">
        <v>43</v>
      </c>
      <c r="B59" s="34"/>
      <c r="C59" s="34"/>
      <c r="D59" s="35"/>
      <c r="E59" s="36"/>
      <c r="G59" s="17"/>
    </row>
    <row r="60" spans="1:7" s="46" customFormat="1" ht="30.75" customHeight="1" x14ac:dyDescent="0.2">
      <c r="A60" s="37" t="s">
        <v>138</v>
      </c>
      <c r="B60" s="44">
        <v>6.0000000000000001E-3</v>
      </c>
      <c r="C60" s="38" t="s">
        <v>19</v>
      </c>
      <c r="D60" s="39">
        <f t="shared" ref="D60:D73" si="2">E60/B60</f>
        <v>46298.333333333336</v>
      </c>
      <c r="E60" s="40">
        <v>277.79000000000002</v>
      </c>
      <c r="G60" s="47"/>
    </row>
    <row r="61" spans="1:7" s="46" customFormat="1" ht="30" x14ac:dyDescent="0.2">
      <c r="A61" s="37" t="s">
        <v>139</v>
      </c>
      <c r="B61" s="42">
        <v>0.02</v>
      </c>
      <c r="C61" s="38" t="s">
        <v>117</v>
      </c>
      <c r="D61" s="39">
        <f t="shared" si="2"/>
        <v>16395</v>
      </c>
      <c r="E61" s="40">
        <v>327.9</v>
      </c>
      <c r="G61" s="47"/>
    </row>
    <row r="62" spans="1:7" ht="15" x14ac:dyDescent="0.2">
      <c r="A62" s="37" t="s">
        <v>118</v>
      </c>
      <c r="B62" s="44">
        <v>1.4E-2</v>
      </c>
      <c r="C62" s="38" t="s">
        <v>19</v>
      </c>
      <c r="D62" s="39">
        <f t="shared" si="2"/>
        <v>15780.714285714286</v>
      </c>
      <c r="E62" s="40">
        <v>220.93</v>
      </c>
      <c r="G62" s="17"/>
    </row>
    <row r="63" spans="1:7" ht="30" x14ac:dyDescent="0.2">
      <c r="A63" s="37" t="s">
        <v>140</v>
      </c>
      <c r="B63" s="44">
        <v>0.127</v>
      </c>
      <c r="C63" s="38" t="s">
        <v>19</v>
      </c>
      <c r="D63" s="39">
        <f t="shared" si="2"/>
        <v>6929.4488188976375</v>
      </c>
      <c r="E63" s="40">
        <v>880.04</v>
      </c>
    </row>
    <row r="64" spans="1:7" ht="30" x14ac:dyDescent="0.2">
      <c r="A64" s="37" t="s">
        <v>141</v>
      </c>
      <c r="B64" s="44">
        <v>3.0000000000000001E-3</v>
      </c>
      <c r="C64" s="38" t="s">
        <v>19</v>
      </c>
      <c r="D64" s="39">
        <f t="shared" si="2"/>
        <v>17470</v>
      </c>
      <c r="E64" s="40">
        <v>52.41</v>
      </c>
    </row>
    <row r="65" spans="1:5" ht="45" x14ac:dyDescent="0.2">
      <c r="A65" s="37" t="s">
        <v>142</v>
      </c>
      <c r="B65" s="44">
        <v>8.0000000000000002E-3</v>
      </c>
      <c r="C65" s="38" t="s">
        <v>19</v>
      </c>
      <c r="D65" s="39">
        <f t="shared" si="2"/>
        <v>13945</v>
      </c>
      <c r="E65" s="40">
        <v>111.56</v>
      </c>
    </row>
    <row r="66" spans="1:5" ht="15" x14ac:dyDescent="0.2">
      <c r="A66" s="37" t="s">
        <v>143</v>
      </c>
      <c r="B66" s="42">
        <v>0.84</v>
      </c>
      <c r="C66" s="38" t="s">
        <v>86</v>
      </c>
      <c r="D66" s="39">
        <f t="shared" si="2"/>
        <v>4637.9404761904761</v>
      </c>
      <c r="E66" s="40">
        <v>3895.87</v>
      </c>
    </row>
    <row r="67" spans="1:5" ht="45" x14ac:dyDescent="0.2">
      <c r="A67" s="37" t="s">
        <v>119</v>
      </c>
      <c r="B67" s="42">
        <v>1.97</v>
      </c>
      <c r="C67" s="38" t="s">
        <v>12</v>
      </c>
      <c r="D67" s="39">
        <f t="shared" si="2"/>
        <v>249.18781725888323</v>
      </c>
      <c r="E67" s="40">
        <v>490.9</v>
      </c>
    </row>
    <row r="68" spans="1:5" ht="45" x14ac:dyDescent="0.2">
      <c r="A68" s="37" t="s">
        <v>144</v>
      </c>
      <c r="B68" s="44">
        <v>2E-3</v>
      </c>
      <c r="C68" s="38" t="s">
        <v>19</v>
      </c>
      <c r="D68" s="39">
        <f t="shared" si="2"/>
        <v>168690</v>
      </c>
      <c r="E68" s="40">
        <v>337.38</v>
      </c>
    </row>
    <row r="69" spans="1:5" ht="30" x14ac:dyDescent="0.2">
      <c r="A69" s="37" t="s">
        <v>145</v>
      </c>
      <c r="B69" s="43">
        <v>0.1</v>
      </c>
      <c r="C69" s="38" t="s">
        <v>122</v>
      </c>
      <c r="D69" s="39">
        <f t="shared" si="2"/>
        <v>6394.7</v>
      </c>
      <c r="E69" s="40">
        <v>639.47</v>
      </c>
    </row>
    <row r="70" spans="1:5" ht="30" x14ac:dyDescent="0.2">
      <c r="A70" s="37" t="s">
        <v>73</v>
      </c>
      <c r="B70" s="42">
        <v>0.05</v>
      </c>
      <c r="C70" s="38" t="s">
        <v>18</v>
      </c>
      <c r="D70" s="39">
        <f t="shared" si="2"/>
        <v>58692.399999999994</v>
      </c>
      <c r="E70" s="40">
        <v>2934.62</v>
      </c>
    </row>
    <row r="71" spans="1:5" ht="30" x14ac:dyDescent="0.2">
      <c r="A71" s="37" t="s">
        <v>90</v>
      </c>
      <c r="B71" s="44">
        <v>5.5E-2</v>
      </c>
      <c r="C71" s="38" t="s">
        <v>15</v>
      </c>
      <c r="D71" s="39">
        <f t="shared" si="2"/>
        <v>47280.545454545449</v>
      </c>
      <c r="E71" s="40">
        <v>2600.4299999999998</v>
      </c>
    </row>
    <row r="72" spans="1:5" ht="30" x14ac:dyDescent="0.2">
      <c r="A72" s="37" t="s">
        <v>146</v>
      </c>
      <c r="B72" s="42">
        <v>0.01</v>
      </c>
      <c r="C72" s="38" t="s">
        <v>18</v>
      </c>
      <c r="D72" s="39">
        <f t="shared" si="2"/>
        <v>95358</v>
      </c>
      <c r="E72" s="40">
        <v>953.58</v>
      </c>
    </row>
    <row r="73" spans="1:5" ht="30" x14ac:dyDescent="0.2">
      <c r="A73" s="37" t="s">
        <v>147</v>
      </c>
      <c r="B73" s="41">
        <v>1</v>
      </c>
      <c r="C73" s="38" t="s">
        <v>124</v>
      </c>
      <c r="D73" s="39">
        <f t="shared" si="2"/>
        <v>3326.4</v>
      </c>
      <c r="E73" s="40">
        <v>3326.4</v>
      </c>
    </row>
    <row r="74" spans="1:5" ht="14.25" x14ac:dyDescent="0.2">
      <c r="A74" s="33" t="s">
        <v>44</v>
      </c>
      <c r="B74" s="34"/>
      <c r="C74" s="34"/>
      <c r="D74" s="35"/>
      <c r="E74" s="36"/>
    </row>
    <row r="75" spans="1:5" ht="15" x14ac:dyDescent="0.2">
      <c r="A75" s="37" t="s">
        <v>74</v>
      </c>
      <c r="B75" s="38" t="s">
        <v>24</v>
      </c>
      <c r="C75" s="38" t="s">
        <v>11</v>
      </c>
      <c r="D75" s="39">
        <f>E75</f>
        <v>1019.93</v>
      </c>
      <c r="E75" s="40">
        <v>1019.93</v>
      </c>
    </row>
    <row r="76" spans="1:5" ht="15" x14ac:dyDescent="0.2">
      <c r="A76" s="37" t="s">
        <v>75</v>
      </c>
      <c r="B76" s="38" t="s">
        <v>24</v>
      </c>
      <c r="C76" s="38" t="s">
        <v>11</v>
      </c>
      <c r="D76" s="39">
        <f>E76</f>
        <v>4462.07</v>
      </c>
      <c r="E76" s="40">
        <v>4462.07</v>
      </c>
    </row>
    <row r="77" spans="1:5" ht="14.25" x14ac:dyDescent="0.2">
      <c r="A77" s="33" t="s">
        <v>100</v>
      </c>
      <c r="B77" s="34"/>
      <c r="C77" s="34"/>
      <c r="D77" s="35"/>
      <c r="E77" s="36"/>
    </row>
    <row r="78" spans="1:5" ht="15" x14ac:dyDescent="0.2">
      <c r="A78" s="37" t="s">
        <v>120</v>
      </c>
      <c r="B78" s="38" t="s">
        <v>91</v>
      </c>
      <c r="C78" s="38" t="s">
        <v>12</v>
      </c>
      <c r="D78" s="39">
        <f>E78</f>
        <v>62579.45</v>
      </c>
      <c r="E78" s="40">
        <v>62579.45</v>
      </c>
    </row>
    <row r="79" spans="1:5" ht="14.25" x14ac:dyDescent="0.2">
      <c r="A79" s="33" t="s">
        <v>9</v>
      </c>
      <c r="B79" s="34"/>
      <c r="C79" s="34"/>
      <c r="D79" s="35"/>
      <c r="E79" s="36"/>
    </row>
    <row r="80" spans="1:5" ht="15" x14ac:dyDescent="0.2">
      <c r="A80" s="37" t="s">
        <v>76</v>
      </c>
      <c r="B80" s="38" t="s">
        <v>91</v>
      </c>
      <c r="C80" s="38" t="s">
        <v>12</v>
      </c>
      <c r="D80" s="39">
        <f>E80</f>
        <v>128036.11</v>
      </c>
      <c r="E80" s="40">
        <v>128036.11</v>
      </c>
    </row>
    <row r="81" spans="1:5" ht="14.25" x14ac:dyDescent="0.2">
      <c r="A81" s="33" t="s">
        <v>10</v>
      </c>
      <c r="B81" s="34"/>
      <c r="C81" s="34"/>
      <c r="D81" s="35"/>
      <c r="E81" s="36"/>
    </row>
    <row r="82" spans="1:5" ht="15" x14ac:dyDescent="0.2">
      <c r="A82" s="37" t="s">
        <v>77</v>
      </c>
      <c r="B82" s="38" t="s">
        <v>23</v>
      </c>
      <c r="C82" s="38" t="s">
        <v>11</v>
      </c>
      <c r="D82" s="39">
        <f>E82</f>
        <v>48969.75</v>
      </c>
      <c r="E82" s="40">
        <v>48969.75</v>
      </c>
    </row>
    <row r="83" spans="1:5" ht="14.25" x14ac:dyDescent="0.2">
      <c r="A83" s="22" t="s">
        <v>25</v>
      </c>
      <c r="B83" s="23"/>
      <c r="C83" s="22"/>
      <c r="D83" s="23"/>
      <c r="E83" s="24">
        <f>SUM(E7:E82)</f>
        <v>488844.35</v>
      </c>
    </row>
    <row r="85" spans="1:5" ht="15" x14ac:dyDescent="0.2">
      <c r="A85" s="183" t="s">
        <v>31</v>
      </c>
      <c r="B85" s="183"/>
      <c r="C85" s="183"/>
      <c r="D85" s="183"/>
      <c r="E85" s="183"/>
    </row>
    <row r="86" spans="1:5" ht="15" x14ac:dyDescent="0.2">
      <c r="A86" s="183" t="s">
        <v>149</v>
      </c>
      <c r="B86" s="183"/>
      <c r="C86" s="183"/>
      <c r="D86" s="183"/>
      <c r="E86" s="183"/>
    </row>
    <row r="87" spans="1:5" ht="15" x14ac:dyDescent="0.2">
      <c r="A87" s="183" t="s">
        <v>32</v>
      </c>
      <c r="B87" s="183"/>
      <c r="C87" s="183"/>
      <c r="D87" s="183"/>
      <c r="E87" s="183"/>
    </row>
    <row r="88" spans="1:5" ht="15" x14ac:dyDescent="0.2">
      <c r="A88" s="183" t="s">
        <v>33</v>
      </c>
      <c r="B88" s="183"/>
      <c r="C88" s="183"/>
      <c r="D88" s="183"/>
      <c r="E88" s="183"/>
    </row>
    <row r="89" spans="1:5" ht="15" customHeight="1" x14ac:dyDescent="0.2">
      <c r="A89" s="181" t="s">
        <v>78</v>
      </c>
      <c r="B89" s="181"/>
      <c r="C89" s="181"/>
      <c r="D89" s="181"/>
      <c r="E89" s="181"/>
    </row>
    <row r="90" spans="1:5" ht="15" x14ac:dyDescent="0.2">
      <c r="A90" s="181" t="s">
        <v>79</v>
      </c>
      <c r="B90" s="181"/>
      <c r="C90" s="181"/>
      <c r="D90" s="181"/>
      <c r="E90" s="181"/>
    </row>
    <row r="91" spans="1:5" ht="15" x14ac:dyDescent="0.2">
      <c r="A91" s="32"/>
      <c r="B91" s="32"/>
      <c r="C91" s="32"/>
      <c r="D91" s="32"/>
      <c r="E91" s="32"/>
    </row>
    <row r="92" spans="1:5" ht="15" x14ac:dyDescent="0.25">
      <c r="A92" s="5" t="s">
        <v>26</v>
      </c>
      <c r="B92" s="2"/>
      <c r="C92" s="2"/>
      <c r="D92" s="2"/>
      <c r="E92" s="2"/>
    </row>
    <row r="93" spans="1:5" ht="15" x14ac:dyDescent="0.25">
      <c r="A93" s="5"/>
      <c r="B93" s="2"/>
      <c r="C93" s="2"/>
      <c r="D93" s="2"/>
      <c r="E93" s="2"/>
    </row>
    <row r="94" spans="1:5" ht="15" x14ac:dyDescent="0.2">
      <c r="A94" s="182" t="s">
        <v>51</v>
      </c>
      <c r="B94" s="182"/>
      <c r="C94" s="180" t="s">
        <v>30</v>
      </c>
      <c r="D94" s="180"/>
      <c r="E94" s="4"/>
    </row>
    <row r="95" spans="1:5" ht="15" x14ac:dyDescent="0.25">
      <c r="A95" s="180" t="s">
        <v>52</v>
      </c>
      <c r="B95" s="180"/>
      <c r="C95" s="179" t="s">
        <v>27</v>
      </c>
      <c r="D95" s="179"/>
      <c r="E95" s="2"/>
    </row>
    <row r="96" spans="1:5" ht="15" x14ac:dyDescent="0.25">
      <c r="A96" s="5"/>
      <c r="B96" s="2"/>
      <c r="C96" s="2"/>
      <c r="D96" s="2"/>
      <c r="E96" s="2"/>
    </row>
    <row r="97" spans="1:5" ht="15" x14ac:dyDescent="0.25">
      <c r="A97" s="182" t="s">
        <v>29</v>
      </c>
      <c r="B97" s="182"/>
      <c r="C97" s="180" t="s">
        <v>30</v>
      </c>
      <c r="D97" s="180"/>
      <c r="E97" s="2"/>
    </row>
    <row r="98" spans="1:5" ht="15" x14ac:dyDescent="0.25">
      <c r="A98" s="12" t="s">
        <v>28</v>
      </c>
      <c r="B98" s="4"/>
      <c r="C98" s="179" t="s">
        <v>27</v>
      </c>
      <c r="D98" s="179"/>
      <c r="E98" s="2"/>
    </row>
    <row r="99" spans="1:5" ht="15" x14ac:dyDescent="0.25">
      <c r="A99" s="2"/>
      <c r="B99" s="2"/>
      <c r="C99" s="2"/>
      <c r="D99" s="2"/>
      <c r="E99" s="2"/>
    </row>
  </sheetData>
  <mergeCells count="16">
    <mergeCell ref="A2:E2"/>
    <mergeCell ref="A1:E1"/>
    <mergeCell ref="D3:E3"/>
    <mergeCell ref="C98:D98"/>
    <mergeCell ref="C95:D95"/>
    <mergeCell ref="C94:D94"/>
    <mergeCell ref="C97:D97"/>
    <mergeCell ref="A90:E90"/>
    <mergeCell ref="A95:B95"/>
    <mergeCell ref="A94:B94"/>
    <mergeCell ref="A97:B97"/>
    <mergeCell ref="A88:E88"/>
    <mergeCell ref="A89:E89"/>
    <mergeCell ref="A85:E85"/>
    <mergeCell ref="A86:E86"/>
    <mergeCell ref="A87:E87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view="pageBreakPreview" zoomScale="90" zoomScaleNormal="100" zoomScaleSheetLayoutView="90" workbookViewId="0">
      <selection activeCell="C8" sqref="C8"/>
    </sheetView>
  </sheetViews>
  <sheetFormatPr defaultColWidth="9.140625"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5" width="12.7109375" style="2" bestFit="1" customWidth="1"/>
    <col min="6" max="16384" width="9.140625" style="2"/>
  </cols>
  <sheetData>
    <row r="1" spans="1:4" ht="20.25" x14ac:dyDescent="0.3">
      <c r="A1" s="184" t="s">
        <v>126</v>
      </c>
      <c r="B1" s="184"/>
      <c r="C1" s="184"/>
      <c r="D1" s="184"/>
    </row>
    <row r="2" spans="1:4" x14ac:dyDescent="0.25">
      <c r="A2" s="6"/>
      <c r="B2" s="6"/>
      <c r="C2" s="6"/>
      <c r="D2" s="6"/>
    </row>
    <row r="3" spans="1:4" x14ac:dyDescent="0.25">
      <c r="A3" s="7" t="s">
        <v>50</v>
      </c>
      <c r="B3" s="8"/>
      <c r="C3" s="188"/>
      <c r="D3" s="188"/>
    </row>
    <row r="4" spans="1:4" x14ac:dyDescent="0.25">
      <c r="A4" s="7"/>
      <c r="B4" s="8"/>
      <c r="C4" s="11"/>
      <c r="D4" s="11"/>
    </row>
    <row r="5" spans="1:4" x14ac:dyDescent="0.25">
      <c r="A5" s="25" t="s">
        <v>34</v>
      </c>
      <c r="B5" s="25" t="s">
        <v>35</v>
      </c>
      <c r="C5" s="26" t="s">
        <v>36</v>
      </c>
      <c r="D5" s="26" t="s">
        <v>37</v>
      </c>
    </row>
    <row r="6" spans="1:4" x14ac:dyDescent="0.25">
      <c r="A6" s="30" t="s">
        <v>54</v>
      </c>
      <c r="B6" s="29"/>
      <c r="C6" s="31"/>
      <c r="D6" s="31">
        <v>46253.42</v>
      </c>
    </row>
    <row r="7" spans="1:4" x14ac:dyDescent="0.25">
      <c r="A7" s="18" t="s">
        <v>49</v>
      </c>
      <c r="B7" s="27" t="s">
        <v>22</v>
      </c>
      <c r="C7" s="27">
        <v>384468</v>
      </c>
      <c r="D7" s="27">
        <v>368620.86</v>
      </c>
    </row>
    <row r="8" spans="1:4" x14ac:dyDescent="0.25">
      <c r="A8" s="18" t="s">
        <v>93</v>
      </c>
      <c r="B8" s="27" t="s">
        <v>22</v>
      </c>
      <c r="C8" s="27">
        <v>2500</v>
      </c>
      <c r="D8" s="27">
        <v>3768.32</v>
      </c>
    </row>
    <row r="9" spans="1:4" x14ac:dyDescent="0.25">
      <c r="A9" s="18" t="s">
        <v>53</v>
      </c>
      <c r="B9" s="27" t="s">
        <v>22</v>
      </c>
      <c r="C9" s="27">
        <v>71930.399999999994</v>
      </c>
      <c r="D9" s="27">
        <v>74748.539999999994</v>
      </c>
    </row>
    <row r="10" spans="1:4" x14ac:dyDescent="0.25">
      <c r="A10" s="18" t="s">
        <v>94</v>
      </c>
      <c r="B10" s="27" t="s">
        <v>22</v>
      </c>
      <c r="C10" s="27">
        <v>9097.44</v>
      </c>
      <c r="D10" s="27">
        <v>3063.32</v>
      </c>
    </row>
    <row r="11" spans="1:4" x14ac:dyDescent="0.25">
      <c r="A11" s="18" t="s">
        <v>80</v>
      </c>
      <c r="B11" s="27" t="s">
        <v>22</v>
      </c>
      <c r="C11" s="27">
        <v>5035.08</v>
      </c>
      <c r="D11" s="27">
        <v>5003.59</v>
      </c>
    </row>
    <row r="12" spans="1:4" x14ac:dyDescent="0.25">
      <c r="A12" s="18" t="s">
        <v>95</v>
      </c>
      <c r="B12" s="27" t="s">
        <v>22</v>
      </c>
      <c r="C12" s="27">
        <v>2337.86</v>
      </c>
      <c r="D12" s="27" t="s">
        <v>22</v>
      </c>
    </row>
    <row r="13" spans="1:4" x14ac:dyDescent="0.25">
      <c r="A13" s="18" t="s">
        <v>96</v>
      </c>
      <c r="B13" s="27" t="s">
        <v>22</v>
      </c>
      <c r="C13" s="27">
        <v>2398.2800000000002</v>
      </c>
      <c r="D13" s="27">
        <v>2152.3000000000002</v>
      </c>
    </row>
    <row r="14" spans="1:4" x14ac:dyDescent="0.25">
      <c r="A14" s="18" t="s">
        <v>97</v>
      </c>
      <c r="B14" s="27" t="s">
        <v>22</v>
      </c>
      <c r="C14" s="27">
        <v>11930.45</v>
      </c>
      <c r="D14" s="27">
        <v>3708.4</v>
      </c>
    </row>
    <row r="15" spans="1:4" x14ac:dyDescent="0.25">
      <c r="A15" s="18" t="s">
        <v>8</v>
      </c>
      <c r="B15" s="27">
        <f>Акт!E7</f>
        <v>4657.4799999999996</v>
      </c>
      <c r="C15" s="27" t="s">
        <v>22</v>
      </c>
      <c r="D15" s="27" t="s">
        <v>22</v>
      </c>
    </row>
    <row r="16" spans="1:4" x14ac:dyDescent="0.25">
      <c r="A16" s="18" t="s">
        <v>38</v>
      </c>
      <c r="B16" s="27">
        <f>SUM(Акт!E9:E10)</f>
        <v>18752.68</v>
      </c>
      <c r="C16" s="27" t="s">
        <v>22</v>
      </c>
      <c r="D16" s="27" t="s">
        <v>22</v>
      </c>
    </row>
    <row r="17" spans="1:5" x14ac:dyDescent="0.25">
      <c r="A17" s="18" t="s">
        <v>55</v>
      </c>
      <c r="B17" s="27">
        <f>Акт!E12</f>
        <v>71930.399999999994</v>
      </c>
      <c r="C17" s="27" t="s">
        <v>22</v>
      </c>
      <c r="D17" s="27" t="s">
        <v>22</v>
      </c>
    </row>
    <row r="18" spans="1:5" ht="25.5" x14ac:dyDescent="0.25">
      <c r="A18" s="18" t="s">
        <v>98</v>
      </c>
      <c r="B18" s="27">
        <f>SUM(Акт!E14:E17)</f>
        <v>21366.02</v>
      </c>
      <c r="C18" s="27" t="s">
        <v>22</v>
      </c>
      <c r="D18" s="27" t="s">
        <v>22</v>
      </c>
    </row>
    <row r="19" spans="1:5" ht="25.5" x14ac:dyDescent="0.25">
      <c r="A19" s="18" t="s">
        <v>39</v>
      </c>
      <c r="B19" s="27">
        <f>Акт!E19</f>
        <v>7756.14</v>
      </c>
      <c r="C19" s="27" t="s">
        <v>22</v>
      </c>
      <c r="D19" s="27" t="s">
        <v>22</v>
      </c>
    </row>
    <row r="20" spans="1:5" x14ac:dyDescent="0.25">
      <c r="A20" s="18" t="s">
        <v>40</v>
      </c>
      <c r="B20" s="27">
        <f>SUM(Акт!E21:E39)</f>
        <v>45596.9</v>
      </c>
      <c r="C20" s="27" t="s">
        <v>22</v>
      </c>
      <c r="D20" s="27" t="s">
        <v>22</v>
      </c>
    </row>
    <row r="21" spans="1:5" x14ac:dyDescent="0.25">
      <c r="A21" s="18" t="s">
        <v>41</v>
      </c>
      <c r="B21" s="27">
        <f>SUM(Акт!E41:E48)</f>
        <v>21655.600000000002</v>
      </c>
      <c r="C21" s="27" t="s">
        <v>22</v>
      </c>
      <c r="D21" s="27" t="s">
        <v>22</v>
      </c>
    </row>
    <row r="22" spans="1:5" x14ac:dyDescent="0.25">
      <c r="A22" s="18" t="s">
        <v>81</v>
      </c>
      <c r="B22" s="27">
        <f>Акт!E50</f>
        <v>21600</v>
      </c>
      <c r="C22" s="27" t="s">
        <v>22</v>
      </c>
      <c r="D22" s="27" t="s">
        <v>22</v>
      </c>
    </row>
    <row r="23" spans="1:5" ht="25.5" x14ac:dyDescent="0.25">
      <c r="A23" s="18" t="s">
        <v>99</v>
      </c>
      <c r="B23" s="27">
        <f>Акт!E52</f>
        <v>221.34</v>
      </c>
      <c r="C23" s="27" t="s">
        <v>22</v>
      </c>
      <c r="D23" s="27" t="s">
        <v>22</v>
      </c>
    </row>
    <row r="24" spans="1:5" x14ac:dyDescent="0.25">
      <c r="A24" s="18" t="s">
        <v>42</v>
      </c>
      <c r="B24" s="27">
        <f>SUM(Акт!E54:E58)</f>
        <v>13191.2</v>
      </c>
      <c r="C24" s="27" t="s">
        <v>22</v>
      </c>
      <c r="D24" s="27" t="s">
        <v>22</v>
      </c>
    </row>
    <row r="25" spans="1:5" x14ac:dyDescent="0.25">
      <c r="A25" s="18" t="s">
        <v>43</v>
      </c>
      <c r="B25" s="27">
        <f>SUM(Акт!E60:E73)</f>
        <v>17049.28</v>
      </c>
      <c r="C25" s="27" t="s">
        <v>22</v>
      </c>
      <c r="D25" s="27" t="s">
        <v>22</v>
      </c>
    </row>
    <row r="26" spans="1:5" x14ac:dyDescent="0.25">
      <c r="A26" s="18" t="s">
        <v>44</v>
      </c>
      <c r="B26" s="27">
        <f>SUM(Акт!E75:E76)</f>
        <v>5482</v>
      </c>
      <c r="C26" s="27" t="s">
        <v>22</v>
      </c>
      <c r="D26" s="27" t="s">
        <v>22</v>
      </c>
    </row>
    <row r="27" spans="1:5" x14ac:dyDescent="0.25">
      <c r="A27" s="18" t="s">
        <v>100</v>
      </c>
      <c r="B27" s="27">
        <f>Акт!E78</f>
        <v>62579.45</v>
      </c>
      <c r="C27" s="27" t="s">
        <v>22</v>
      </c>
      <c r="D27" s="27" t="s">
        <v>22</v>
      </c>
    </row>
    <row r="28" spans="1:5" x14ac:dyDescent="0.25">
      <c r="A28" s="18" t="s">
        <v>9</v>
      </c>
      <c r="B28" s="27">
        <f>Акт!E80</f>
        <v>128036.11</v>
      </c>
      <c r="C28" s="27" t="s">
        <v>22</v>
      </c>
      <c r="D28" s="27" t="s">
        <v>22</v>
      </c>
    </row>
    <row r="29" spans="1:5" x14ac:dyDescent="0.25">
      <c r="A29" s="18" t="s">
        <v>10</v>
      </c>
      <c r="B29" s="27">
        <f>Акт!E82</f>
        <v>48969.75</v>
      </c>
      <c r="C29" s="27" t="s">
        <v>22</v>
      </c>
      <c r="D29" s="27" t="s">
        <v>22</v>
      </c>
    </row>
    <row r="30" spans="1:5" x14ac:dyDescent="0.25">
      <c r="A30" s="28" t="s">
        <v>25</v>
      </c>
      <c r="B30" s="29">
        <f t="shared" ref="B30:C30" si="0">SUM(B7:B29)</f>
        <v>488844.35</v>
      </c>
      <c r="C30" s="29">
        <f t="shared" si="0"/>
        <v>489697.51000000007</v>
      </c>
      <c r="D30" s="29">
        <f>SUM(D7:D29)</f>
        <v>461065.33</v>
      </c>
    </row>
    <row r="31" spans="1:5" s="10" customFormat="1" ht="24.75" customHeight="1" x14ac:dyDescent="0.25">
      <c r="A31" s="185" t="s">
        <v>148</v>
      </c>
      <c r="B31" s="186"/>
      <c r="C31" s="186"/>
      <c r="D31" s="187"/>
      <c r="E31" s="48">
        <f>D30-D6-B30</f>
        <v>-74032.439999999944</v>
      </c>
    </row>
    <row r="32" spans="1:5" s="10" customFormat="1" ht="24.75" customHeight="1" x14ac:dyDescent="0.25">
      <c r="A32" s="185" t="s">
        <v>125</v>
      </c>
      <c r="B32" s="186"/>
      <c r="C32" s="186"/>
      <c r="D32" s="187"/>
    </row>
    <row r="33" spans="1:4" s="10" customFormat="1" x14ac:dyDescent="0.25">
      <c r="A33" s="2"/>
      <c r="B33" s="2"/>
      <c r="C33" s="2"/>
      <c r="D33" s="2"/>
    </row>
    <row r="34" spans="1:4" x14ac:dyDescent="0.25">
      <c r="A34" s="9" t="s">
        <v>47</v>
      </c>
      <c r="B34" s="8"/>
      <c r="C34" s="8"/>
      <c r="D34" s="6"/>
    </row>
    <row r="35" spans="1:4" ht="22.5" customHeight="1" x14ac:dyDescent="0.25">
      <c r="A35" s="8" t="s">
        <v>48</v>
      </c>
      <c r="B35" s="8"/>
      <c r="C35" s="8"/>
      <c r="D35" s="6"/>
    </row>
    <row r="36" spans="1:4" ht="22.5" customHeight="1" x14ac:dyDescent="0.25">
      <c r="A36" s="9" t="s">
        <v>45</v>
      </c>
      <c r="B36" s="8"/>
      <c r="C36" s="8"/>
      <c r="D36" s="6"/>
    </row>
    <row r="37" spans="1:4" ht="22.5" customHeight="1" x14ac:dyDescent="0.25">
      <c r="A37" s="9" t="s">
        <v>46</v>
      </c>
      <c r="B37" s="8"/>
      <c r="C37" s="8"/>
      <c r="D37" s="6"/>
    </row>
    <row r="38" spans="1:4" ht="22.5" customHeight="1" x14ac:dyDescent="0.25">
      <c r="A38" s="1"/>
      <c r="B38" s="1"/>
      <c r="C38" s="1"/>
    </row>
  </sheetData>
  <mergeCells count="4">
    <mergeCell ref="A1:D1"/>
    <mergeCell ref="A31:D31"/>
    <mergeCell ref="A32:D32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zoomScaleNormal="100" workbookViewId="0">
      <selection activeCell="A6" sqref="A6:F8"/>
    </sheetView>
  </sheetViews>
  <sheetFormatPr defaultColWidth="9.140625" defaultRowHeight="15" x14ac:dyDescent="0.25"/>
  <cols>
    <col min="1" max="1" width="12.5703125" style="80" customWidth="1"/>
    <col min="2" max="2" width="14.5703125" style="80" customWidth="1"/>
    <col min="3" max="3" width="19.5703125" style="80" customWidth="1"/>
    <col min="4" max="4" width="14.42578125" style="80" customWidth="1"/>
    <col min="5" max="5" width="18.28515625" style="80" customWidth="1"/>
    <col min="6" max="6" width="16.28515625" style="80" customWidth="1"/>
    <col min="7" max="16384" width="9.140625" style="80"/>
  </cols>
  <sheetData>
    <row r="1" spans="1:19" s="52" customFormat="1" ht="35.25" customHeight="1" x14ac:dyDescent="0.3">
      <c r="A1" s="197" t="s">
        <v>176</v>
      </c>
      <c r="B1" s="197"/>
      <c r="C1" s="197"/>
      <c r="D1" s="197"/>
      <c r="E1" s="197"/>
      <c r="F1" s="197"/>
    </row>
    <row r="2" spans="1:19" s="52" customFormat="1" x14ac:dyDescent="0.25">
      <c r="A2" s="53"/>
      <c r="B2" s="53"/>
      <c r="C2" s="53"/>
      <c r="D2" s="53"/>
      <c r="E2" s="53"/>
      <c r="F2" s="53"/>
    </row>
    <row r="3" spans="1:19" s="52" customFormat="1" ht="19.5" customHeight="1" x14ac:dyDescent="0.25">
      <c r="A3" s="54" t="s">
        <v>150</v>
      </c>
      <c r="B3" s="54"/>
      <c r="C3" s="54"/>
      <c r="D3" s="54"/>
      <c r="E3" s="54"/>
      <c r="F3" s="55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</row>
    <row r="4" spans="1:19" s="52" customFormat="1" ht="19.5" customHeight="1" x14ac:dyDescent="0.25">
      <c r="A4" s="54"/>
      <c r="B4" s="54"/>
      <c r="C4" s="54"/>
      <c r="D4" s="54"/>
      <c r="E4" s="54"/>
      <c r="F4" s="55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</row>
    <row r="5" spans="1:19" s="52" customFormat="1" ht="36.75" customHeight="1" x14ac:dyDescent="0.25">
      <c r="A5" s="198" t="s">
        <v>151</v>
      </c>
      <c r="B5" s="198"/>
      <c r="C5" s="198"/>
      <c r="D5" s="198"/>
      <c r="E5" s="198"/>
      <c r="F5" s="198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</row>
    <row r="6" spans="1:19" s="66" customFormat="1" ht="27.75" customHeight="1" x14ac:dyDescent="0.25">
      <c r="A6" s="107" t="s">
        <v>152</v>
      </c>
      <c r="B6" s="107">
        <v>4</v>
      </c>
      <c r="C6" s="107" t="s">
        <v>153</v>
      </c>
      <c r="D6" s="108">
        <v>2997.1</v>
      </c>
      <c r="E6" s="107" t="s">
        <v>154</v>
      </c>
      <c r="F6" s="109">
        <v>1044</v>
      </c>
      <c r="G6" s="57"/>
      <c r="H6" s="59"/>
      <c r="I6" s="60"/>
      <c r="J6" s="61"/>
      <c r="K6" s="62"/>
      <c r="L6" s="63"/>
      <c r="M6" s="63"/>
      <c r="N6" s="63"/>
      <c r="O6" s="63"/>
      <c r="P6" s="64"/>
      <c r="Q6" s="199"/>
      <c r="R6" s="200"/>
      <c r="S6" s="65"/>
    </row>
    <row r="7" spans="1:19" s="68" customFormat="1" ht="32.25" customHeight="1" x14ac:dyDescent="0.25">
      <c r="A7" s="107" t="s">
        <v>155</v>
      </c>
      <c r="B7" s="107">
        <v>3</v>
      </c>
      <c r="C7" s="107" t="s">
        <v>156</v>
      </c>
      <c r="D7" s="108">
        <v>0</v>
      </c>
      <c r="E7" s="107" t="s">
        <v>157</v>
      </c>
      <c r="F7" s="109">
        <v>696</v>
      </c>
      <c r="G7" s="57"/>
      <c r="H7" s="59"/>
      <c r="I7" s="60"/>
      <c r="J7" s="61"/>
      <c r="K7" s="62"/>
      <c r="L7" s="63"/>
      <c r="M7" s="63"/>
      <c r="N7" s="63"/>
      <c r="O7" s="63"/>
      <c r="P7" s="64"/>
      <c r="Q7" s="199"/>
      <c r="R7" s="201"/>
      <c r="S7" s="67"/>
    </row>
    <row r="8" spans="1:19" s="68" customFormat="1" ht="33.75" customHeight="1" x14ac:dyDescent="0.25">
      <c r="A8" s="107" t="s">
        <v>158</v>
      </c>
      <c r="B8" s="107">
        <v>44</v>
      </c>
      <c r="C8" s="107" t="s">
        <v>159</v>
      </c>
      <c r="D8" s="109">
        <v>297.39999999999998</v>
      </c>
      <c r="E8" s="107" t="s">
        <v>160</v>
      </c>
      <c r="F8" s="109">
        <v>489.1</v>
      </c>
      <c r="G8" s="57"/>
      <c r="H8" s="59"/>
      <c r="I8" s="60"/>
      <c r="J8" s="61"/>
      <c r="K8" s="62"/>
      <c r="L8" s="63"/>
      <c r="M8" s="63"/>
      <c r="N8" s="63"/>
      <c r="O8" s="63"/>
      <c r="P8" s="64"/>
      <c r="Q8" s="199"/>
      <c r="R8" s="200"/>
      <c r="S8" s="67"/>
    </row>
    <row r="9" spans="1:19" s="68" customFormat="1" ht="33.75" customHeight="1" x14ac:dyDescent="0.25">
      <c r="A9" s="58"/>
      <c r="B9" s="61"/>
      <c r="C9" s="58"/>
      <c r="D9" s="69"/>
      <c r="E9" s="61"/>
      <c r="F9" s="70"/>
      <c r="G9" s="57"/>
      <c r="H9" s="59"/>
      <c r="I9" s="60"/>
      <c r="J9" s="61"/>
      <c r="K9" s="62"/>
      <c r="L9" s="63"/>
      <c r="M9" s="63"/>
      <c r="N9" s="63"/>
      <c r="O9" s="63"/>
      <c r="P9" s="57"/>
      <c r="Q9" s="62"/>
      <c r="R9" s="71"/>
      <c r="S9" s="57"/>
    </row>
    <row r="10" spans="1:19" s="74" customFormat="1" ht="15" customHeight="1" thickBot="1" x14ac:dyDescent="0.3">
      <c r="A10" s="72"/>
      <c r="B10" s="72"/>
      <c r="C10" s="72"/>
      <c r="D10" s="72"/>
      <c r="E10" s="72"/>
      <c r="F10" s="73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</row>
    <row r="11" spans="1:19" s="74" customFormat="1" ht="30" customHeight="1" x14ac:dyDescent="0.25">
      <c r="A11" s="202" t="s">
        <v>161</v>
      </c>
      <c r="B11" s="203"/>
      <c r="C11" s="203"/>
      <c r="D11" s="203"/>
      <c r="E11" s="204"/>
      <c r="F11" s="75" t="s">
        <v>162</v>
      </c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</row>
    <row r="12" spans="1:19" s="104" customFormat="1" ht="30" customHeight="1" x14ac:dyDescent="0.25">
      <c r="A12" s="190" t="s">
        <v>163</v>
      </c>
      <c r="B12" s="191"/>
      <c r="C12" s="191"/>
      <c r="D12" s="191"/>
      <c r="E12" s="192"/>
      <c r="F12" s="102">
        <v>-74032.44</v>
      </c>
      <c r="G12" s="103"/>
    </row>
    <row r="13" spans="1:19" s="104" customFormat="1" ht="30" customHeight="1" x14ac:dyDescent="0.25">
      <c r="A13" s="190" t="s">
        <v>164</v>
      </c>
      <c r="B13" s="191"/>
      <c r="C13" s="191"/>
      <c r="D13" s="191"/>
      <c r="E13" s="192"/>
      <c r="F13" s="102">
        <v>219246.33</v>
      </c>
    </row>
    <row r="14" spans="1:19" s="104" customFormat="1" ht="30" customHeight="1" x14ac:dyDescent="0.25">
      <c r="A14" s="190" t="s">
        <v>165</v>
      </c>
      <c r="B14" s="191"/>
      <c r="C14" s="191"/>
      <c r="D14" s="191"/>
      <c r="E14" s="192"/>
      <c r="F14" s="105">
        <f>SUM(F15:F17)</f>
        <v>491408.77999999997</v>
      </c>
    </row>
    <row r="15" spans="1:19" s="74" customFormat="1" ht="27.75" customHeight="1" x14ac:dyDescent="0.25">
      <c r="A15" s="193" t="s">
        <v>166</v>
      </c>
      <c r="B15" s="194"/>
      <c r="C15" s="194"/>
      <c r="D15" s="194"/>
      <c r="E15" s="195"/>
      <c r="F15" s="101">
        <f>484573.3+4585.48</f>
        <v>489158.77999999997</v>
      </c>
    </row>
    <row r="16" spans="1:19" s="74" customFormat="1" ht="24.75" hidden="1" customHeight="1" x14ac:dyDescent="0.25">
      <c r="A16" s="193" t="s">
        <v>167</v>
      </c>
      <c r="B16" s="194"/>
      <c r="C16" s="194"/>
      <c r="D16" s="194"/>
      <c r="E16" s="195"/>
      <c r="F16" s="101"/>
    </row>
    <row r="17" spans="1:19" s="74" customFormat="1" ht="30" customHeight="1" x14ac:dyDescent="0.25">
      <c r="A17" s="193" t="s">
        <v>168</v>
      </c>
      <c r="B17" s="194"/>
      <c r="C17" s="194"/>
      <c r="D17" s="194"/>
      <c r="E17" s="195"/>
      <c r="F17" s="101">
        <v>2250</v>
      </c>
    </row>
    <row r="18" spans="1:19" s="104" customFormat="1" ht="30" customHeight="1" x14ac:dyDescent="0.25">
      <c r="A18" s="190" t="s">
        <v>169</v>
      </c>
      <c r="B18" s="191"/>
      <c r="C18" s="191"/>
      <c r="D18" s="191"/>
      <c r="E18" s="192"/>
      <c r="F18" s="105">
        <f>SUM(F19:F21)</f>
        <v>508349.69</v>
      </c>
    </row>
    <row r="19" spans="1:19" s="74" customFormat="1" ht="28.5" customHeight="1" x14ac:dyDescent="0.25">
      <c r="A19" s="193" t="s">
        <v>166</v>
      </c>
      <c r="B19" s="194"/>
      <c r="C19" s="194"/>
      <c r="D19" s="194"/>
      <c r="E19" s="195"/>
      <c r="F19" s="101">
        <v>506287.19</v>
      </c>
    </row>
    <row r="20" spans="1:19" s="74" customFormat="1" ht="30" hidden="1" customHeight="1" x14ac:dyDescent="0.25">
      <c r="A20" s="193" t="s">
        <v>167</v>
      </c>
      <c r="B20" s="194"/>
      <c r="C20" s="194"/>
      <c r="D20" s="194"/>
      <c r="E20" s="195"/>
      <c r="F20" s="101"/>
    </row>
    <row r="21" spans="1:19" s="77" customFormat="1" ht="30" customHeight="1" x14ac:dyDescent="0.2">
      <c r="A21" s="193" t="s">
        <v>168</v>
      </c>
      <c r="B21" s="194"/>
      <c r="C21" s="194"/>
      <c r="D21" s="194"/>
      <c r="E21" s="195"/>
      <c r="F21" s="101">
        <v>2062.5</v>
      </c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</row>
    <row r="22" spans="1:19" s="106" customFormat="1" ht="30" customHeight="1" x14ac:dyDescent="0.25">
      <c r="A22" s="190" t="s">
        <v>170</v>
      </c>
      <c r="B22" s="191"/>
      <c r="C22" s="191"/>
      <c r="D22" s="191"/>
      <c r="E22" s="192"/>
      <c r="F22" s="105">
        <f>F12+F18</f>
        <v>434317.25</v>
      </c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</row>
    <row r="23" spans="1:19" s="106" customFormat="1" ht="30" customHeight="1" x14ac:dyDescent="0.25">
      <c r="A23" s="190" t="s">
        <v>171</v>
      </c>
      <c r="B23" s="191"/>
      <c r="C23" s="191"/>
      <c r="D23" s="191"/>
      <c r="E23" s="192"/>
      <c r="F23" s="105">
        <f>'Акт (2)'!E94</f>
        <v>521704.31500000006</v>
      </c>
      <c r="G23" s="104"/>
      <c r="H23" s="104"/>
      <c r="I23" s="104"/>
      <c r="J23" s="104"/>
      <c r="K23" s="104"/>
      <c r="L23" s="104"/>
      <c r="M23" s="104"/>
      <c r="N23" s="104"/>
      <c r="O23" s="104"/>
      <c r="P23" s="104"/>
      <c r="Q23" s="104"/>
      <c r="R23" s="104"/>
      <c r="S23" s="104"/>
    </row>
    <row r="24" spans="1:19" s="106" customFormat="1" ht="30" customHeight="1" x14ac:dyDescent="0.25">
      <c r="A24" s="190" t="s">
        <v>172</v>
      </c>
      <c r="B24" s="191"/>
      <c r="C24" s="191"/>
      <c r="D24" s="191"/>
      <c r="E24" s="192"/>
      <c r="F24" s="105">
        <f>F22-F23</f>
        <v>-87387.065000000061</v>
      </c>
      <c r="G24" s="104"/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</row>
    <row r="25" spans="1:19" s="106" customFormat="1" ht="30" customHeight="1" x14ac:dyDescent="0.25">
      <c r="A25" s="190" t="s">
        <v>173</v>
      </c>
      <c r="B25" s="191"/>
      <c r="C25" s="191"/>
      <c r="D25" s="191"/>
      <c r="E25" s="192"/>
      <c r="F25" s="102">
        <f>F13+F14-F18</f>
        <v>202305.41999999998</v>
      </c>
      <c r="G25" s="104"/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</row>
    <row r="26" spans="1:19" s="77" customFormat="1" ht="11.45" customHeight="1" x14ac:dyDescent="0.25">
      <c r="A26" s="78"/>
      <c r="B26" s="78"/>
      <c r="C26" s="78"/>
      <c r="D26" s="78"/>
      <c r="E26" s="78"/>
      <c r="F26" s="78"/>
    </row>
    <row r="27" spans="1:19" s="79" customFormat="1" ht="64.5" customHeight="1" x14ac:dyDescent="0.2">
      <c r="A27" s="189" t="s">
        <v>174</v>
      </c>
      <c r="B27" s="189"/>
      <c r="C27" s="189"/>
      <c r="D27" s="189"/>
    </row>
    <row r="28" spans="1:19" s="52" customFormat="1" ht="21.75" customHeight="1" x14ac:dyDescent="0.25">
      <c r="A28" s="196" t="s">
        <v>175</v>
      </c>
      <c r="B28" s="196"/>
      <c r="C28" s="196"/>
      <c r="D28" s="196"/>
    </row>
    <row r="29" spans="1:19" s="52" customFormat="1" ht="22.5" customHeight="1" x14ac:dyDescent="0.25">
      <c r="A29" s="189" t="s">
        <v>45</v>
      </c>
      <c r="B29" s="189"/>
      <c r="C29" s="189"/>
      <c r="D29" s="189"/>
    </row>
    <row r="30" spans="1:19" s="52" customFormat="1" ht="22.5" customHeight="1" x14ac:dyDescent="0.25">
      <c r="A30" s="189" t="s">
        <v>46</v>
      </c>
      <c r="B30" s="189"/>
      <c r="C30" s="189"/>
      <c r="D30" s="53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0"/>
  <sheetViews>
    <sheetView view="pageBreakPreview" topLeftCell="A73" zoomScaleNormal="100" zoomScaleSheetLayoutView="100" workbookViewId="0">
      <selection activeCell="A92" sqref="A92:XFD93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77" t="s">
        <v>237</v>
      </c>
      <c r="B1" s="177"/>
      <c r="C1" s="177"/>
      <c r="D1" s="177"/>
      <c r="E1" s="177"/>
      <c r="I1" s="3"/>
    </row>
    <row r="2" spans="1:9" ht="29.25" customHeight="1" x14ac:dyDescent="0.2">
      <c r="A2" s="176" t="s">
        <v>128</v>
      </c>
      <c r="B2" s="176"/>
      <c r="C2" s="176"/>
      <c r="D2" s="176"/>
      <c r="E2" s="176"/>
      <c r="I2" s="3"/>
    </row>
    <row r="3" spans="1:9" ht="14.25" x14ac:dyDescent="0.2">
      <c r="A3" s="19" t="s">
        <v>6</v>
      </c>
      <c r="B3" s="49"/>
      <c r="C3" s="49"/>
      <c r="D3" s="178" t="s">
        <v>238</v>
      </c>
      <c r="E3" s="178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1" t="s">
        <v>2</v>
      </c>
      <c r="B5" s="21" t="s">
        <v>3</v>
      </c>
      <c r="C5" s="21" t="s">
        <v>0</v>
      </c>
      <c r="D5" s="21" t="s">
        <v>4</v>
      </c>
      <c r="E5" s="21" t="s">
        <v>1</v>
      </c>
      <c r="I5" s="3"/>
    </row>
    <row r="6" spans="1:9" s="96" customFormat="1" ht="14.25" x14ac:dyDescent="0.2">
      <c r="A6" s="94" t="s">
        <v>8</v>
      </c>
      <c r="B6" s="95"/>
      <c r="C6" s="95"/>
      <c r="D6" s="95"/>
      <c r="E6" s="95"/>
    </row>
    <row r="7" spans="1:9" s="81" customFormat="1" ht="15" x14ac:dyDescent="0.25">
      <c r="A7" s="82" t="s">
        <v>57</v>
      </c>
      <c r="B7" s="86" t="s">
        <v>23</v>
      </c>
      <c r="C7" s="86" t="s">
        <v>11</v>
      </c>
      <c r="D7" s="88">
        <f>E7</f>
        <v>4675.4799999999996</v>
      </c>
      <c r="E7" s="88">
        <v>4675.4799999999996</v>
      </c>
    </row>
    <row r="8" spans="1:9" s="96" customFormat="1" ht="14.25" x14ac:dyDescent="0.2">
      <c r="A8" s="94" t="s">
        <v>38</v>
      </c>
      <c r="B8" s="95"/>
      <c r="C8" s="95"/>
      <c r="D8" s="97"/>
      <c r="E8" s="95"/>
    </row>
    <row r="9" spans="1:9" s="81" customFormat="1" ht="45" x14ac:dyDescent="0.25">
      <c r="A9" s="82" t="s">
        <v>177</v>
      </c>
      <c r="B9" s="88">
        <v>1.1399999999999999</v>
      </c>
      <c r="C9" s="86" t="s">
        <v>116</v>
      </c>
      <c r="D9" s="88">
        <f>E9/B9</f>
        <v>1023.1403508771932</v>
      </c>
      <c r="E9" s="88">
        <v>1166.3800000000001</v>
      </c>
    </row>
    <row r="10" spans="1:9" s="81" customFormat="1" ht="30" x14ac:dyDescent="0.25">
      <c r="A10" s="82" t="s">
        <v>178</v>
      </c>
      <c r="B10" s="88">
        <v>0.54</v>
      </c>
      <c r="C10" s="86" t="s">
        <v>179</v>
      </c>
      <c r="D10" s="88">
        <f t="shared" ref="D10:D72" si="0">E10/B10</f>
        <v>741.98148148148141</v>
      </c>
      <c r="E10" s="88">
        <v>400.67</v>
      </c>
    </row>
    <row r="11" spans="1:9" s="81" customFormat="1" ht="15" x14ac:dyDescent="0.25">
      <c r="A11" s="82" t="s">
        <v>180</v>
      </c>
      <c r="B11" s="86" t="s">
        <v>239</v>
      </c>
      <c r="C11" s="86" t="s">
        <v>11</v>
      </c>
      <c r="D11" s="88">
        <f>E11</f>
        <v>4000</v>
      </c>
      <c r="E11" s="88">
        <v>4000</v>
      </c>
    </row>
    <row r="12" spans="1:9" s="81" customFormat="1" ht="30" x14ac:dyDescent="0.25">
      <c r="A12" s="82" t="s">
        <v>181</v>
      </c>
      <c r="B12" s="89">
        <v>0.23899999999999999</v>
      </c>
      <c r="C12" s="86" t="s">
        <v>19</v>
      </c>
      <c r="D12" s="88">
        <f t="shared" si="0"/>
        <v>4714.9372384937233</v>
      </c>
      <c r="E12" s="88">
        <v>1126.8699999999999</v>
      </c>
    </row>
    <row r="13" spans="1:9" s="81" customFormat="1" ht="15" x14ac:dyDescent="0.25">
      <c r="A13" s="82" t="s">
        <v>182</v>
      </c>
      <c r="B13" s="88">
        <v>0.54</v>
      </c>
      <c r="C13" s="86" t="s">
        <v>179</v>
      </c>
      <c r="D13" s="88">
        <f t="shared" si="0"/>
        <v>523.24074074074076</v>
      </c>
      <c r="E13" s="88">
        <v>282.55</v>
      </c>
    </row>
    <row r="14" spans="1:9" s="81" customFormat="1" ht="15" x14ac:dyDescent="0.25">
      <c r="A14" s="82" t="s">
        <v>183</v>
      </c>
      <c r="B14" s="88">
        <v>0.54</v>
      </c>
      <c r="C14" s="86" t="s">
        <v>179</v>
      </c>
      <c r="D14" s="88">
        <f t="shared" si="0"/>
        <v>1285.0555555555554</v>
      </c>
      <c r="E14" s="88">
        <v>693.93</v>
      </c>
    </row>
    <row r="15" spans="1:9" s="96" customFormat="1" ht="28.5" x14ac:dyDescent="0.2">
      <c r="A15" s="94" t="s">
        <v>55</v>
      </c>
      <c r="B15" s="95"/>
      <c r="C15" s="95"/>
      <c r="D15" s="88"/>
      <c r="E15" s="95"/>
    </row>
    <row r="16" spans="1:9" s="81" customFormat="1" ht="30" x14ac:dyDescent="0.25">
      <c r="A16" s="82" t="s">
        <v>184</v>
      </c>
      <c r="B16" s="86" t="s">
        <v>23</v>
      </c>
      <c r="C16" s="86" t="s">
        <v>11</v>
      </c>
      <c r="D16" s="88">
        <f>E16</f>
        <v>71930.399999999994</v>
      </c>
      <c r="E16" s="88">
        <v>71930.399999999994</v>
      </c>
    </row>
    <row r="17" spans="1:5" s="96" customFormat="1" ht="15" x14ac:dyDescent="0.2">
      <c r="A17" s="94" t="s">
        <v>185</v>
      </c>
      <c r="B17" s="95"/>
      <c r="C17" s="95"/>
      <c r="D17" s="88"/>
      <c r="E17" s="95"/>
    </row>
    <row r="18" spans="1:5" s="81" customFormat="1" ht="15" x14ac:dyDescent="0.25">
      <c r="A18" s="82" t="s">
        <v>186</v>
      </c>
      <c r="B18" s="86" t="s">
        <v>240</v>
      </c>
      <c r="C18" s="86" t="s">
        <v>11</v>
      </c>
      <c r="D18" s="88">
        <f>E18</f>
        <v>880.38</v>
      </c>
      <c r="E18" s="88">
        <v>880.38</v>
      </c>
    </row>
    <row r="19" spans="1:5" s="96" customFormat="1" ht="28.5" x14ac:dyDescent="0.2">
      <c r="A19" s="94" t="s">
        <v>98</v>
      </c>
      <c r="B19" s="95"/>
      <c r="C19" s="95"/>
      <c r="D19" s="88"/>
      <c r="E19" s="95"/>
    </row>
    <row r="20" spans="1:5" s="81" customFormat="1" ht="30" x14ac:dyDescent="0.25">
      <c r="A20" s="82" t="s">
        <v>187</v>
      </c>
      <c r="B20" s="86" t="s">
        <v>239</v>
      </c>
      <c r="C20" s="86" t="s">
        <v>11</v>
      </c>
      <c r="D20" s="88">
        <f t="shared" ref="D20:D24" si="1">E20</f>
        <v>15371.07</v>
      </c>
      <c r="E20" s="88">
        <v>15371.07</v>
      </c>
    </row>
    <row r="21" spans="1:5" s="96" customFormat="1" ht="15" x14ac:dyDescent="0.2">
      <c r="A21" s="94" t="s">
        <v>188</v>
      </c>
      <c r="B21" s="95"/>
      <c r="C21" s="95"/>
      <c r="D21" s="88"/>
      <c r="E21" s="95"/>
    </row>
    <row r="22" spans="1:5" s="81" customFormat="1" ht="15" x14ac:dyDescent="0.25">
      <c r="A22" s="82" t="s">
        <v>189</v>
      </c>
      <c r="B22" s="86" t="s">
        <v>240</v>
      </c>
      <c r="C22" s="86" t="s">
        <v>107</v>
      </c>
      <c r="D22" s="88">
        <f t="shared" si="1"/>
        <v>12640.68</v>
      </c>
      <c r="E22" s="88">
        <v>12640.68</v>
      </c>
    </row>
    <row r="23" spans="1:5" s="96" customFormat="1" ht="28.5" x14ac:dyDescent="0.2">
      <c r="A23" s="94" t="s">
        <v>39</v>
      </c>
      <c r="B23" s="95"/>
      <c r="C23" s="95"/>
      <c r="D23" s="88"/>
      <c r="E23" s="95"/>
    </row>
    <row r="24" spans="1:5" s="81" customFormat="1" ht="30" x14ac:dyDescent="0.25">
      <c r="A24" s="82" t="s">
        <v>60</v>
      </c>
      <c r="B24" s="86" t="s">
        <v>241</v>
      </c>
      <c r="C24" s="86" t="s">
        <v>11</v>
      </c>
      <c r="D24" s="88">
        <f t="shared" si="1"/>
        <v>8391.34</v>
      </c>
      <c r="E24" s="88">
        <f>1023.25+7368.09</f>
        <v>8391.34</v>
      </c>
    </row>
    <row r="25" spans="1:5" s="96" customFormat="1" ht="15" x14ac:dyDescent="0.2">
      <c r="A25" s="94" t="s">
        <v>40</v>
      </c>
      <c r="B25" s="95"/>
      <c r="C25" s="95"/>
      <c r="D25" s="88"/>
      <c r="E25" s="95"/>
    </row>
    <row r="26" spans="1:5" s="81" customFormat="1" ht="15" x14ac:dyDescent="0.25">
      <c r="A26" s="82" t="s">
        <v>82</v>
      </c>
      <c r="B26" s="90">
        <v>1</v>
      </c>
      <c r="C26" s="86" t="s">
        <v>83</v>
      </c>
      <c r="D26" s="88">
        <f t="shared" si="0"/>
        <v>83.75</v>
      </c>
      <c r="E26" s="88">
        <v>83.75</v>
      </c>
    </row>
    <row r="27" spans="1:5" s="81" customFormat="1" ht="15" x14ac:dyDescent="0.25">
      <c r="A27" s="82" t="s">
        <v>61</v>
      </c>
      <c r="B27" s="90">
        <v>1</v>
      </c>
      <c r="C27" s="86" t="s">
        <v>14</v>
      </c>
      <c r="D27" s="88">
        <f t="shared" si="0"/>
        <v>839.52</v>
      </c>
      <c r="E27" s="88">
        <v>839.52</v>
      </c>
    </row>
    <row r="28" spans="1:5" s="81" customFormat="1" ht="30" x14ac:dyDescent="0.25">
      <c r="A28" s="82" t="s">
        <v>106</v>
      </c>
      <c r="B28" s="90">
        <v>2</v>
      </c>
      <c r="C28" s="86" t="s">
        <v>107</v>
      </c>
      <c r="D28" s="88">
        <f t="shared" si="0"/>
        <v>470.125</v>
      </c>
      <c r="E28" s="88">
        <v>940.25</v>
      </c>
    </row>
    <row r="29" spans="1:5" s="81" customFormat="1" ht="15" x14ac:dyDescent="0.25">
      <c r="A29" s="82" t="s">
        <v>108</v>
      </c>
      <c r="B29" s="88">
        <v>0.09</v>
      </c>
      <c r="C29" s="86" t="s">
        <v>15</v>
      </c>
      <c r="D29" s="88">
        <f t="shared" si="0"/>
        <v>6088.8888888888887</v>
      </c>
      <c r="E29" s="88">
        <v>548</v>
      </c>
    </row>
    <row r="30" spans="1:5" s="81" customFormat="1" ht="30" x14ac:dyDescent="0.25">
      <c r="A30" s="82" t="s">
        <v>190</v>
      </c>
      <c r="B30" s="90">
        <v>4</v>
      </c>
      <c r="C30" s="86" t="s">
        <v>14</v>
      </c>
      <c r="D30" s="88">
        <f t="shared" si="0"/>
        <v>252.96250000000001</v>
      </c>
      <c r="E30" s="88">
        <v>1011.85</v>
      </c>
    </row>
    <row r="31" spans="1:5" s="81" customFormat="1" ht="30" x14ac:dyDescent="0.25">
      <c r="A31" s="82" t="s">
        <v>191</v>
      </c>
      <c r="B31" s="88">
        <v>0.27</v>
      </c>
      <c r="C31" s="86" t="s">
        <v>16</v>
      </c>
      <c r="D31" s="88">
        <f t="shared" si="0"/>
        <v>1773.8518518518517</v>
      </c>
      <c r="E31" s="88">
        <v>478.94</v>
      </c>
    </row>
    <row r="32" spans="1:5" s="81" customFormat="1" ht="15" x14ac:dyDescent="0.25">
      <c r="A32" s="82" t="s">
        <v>63</v>
      </c>
      <c r="B32" s="88">
        <v>0.09</v>
      </c>
      <c r="C32" s="86" t="s">
        <v>17</v>
      </c>
      <c r="D32" s="88">
        <f t="shared" si="0"/>
        <v>25430.555555555555</v>
      </c>
      <c r="E32" s="88">
        <v>2288.75</v>
      </c>
    </row>
    <row r="33" spans="1:5" s="81" customFormat="1" ht="30" x14ac:dyDescent="0.25">
      <c r="A33" s="82" t="s">
        <v>64</v>
      </c>
      <c r="B33" s="89">
        <v>4.149</v>
      </c>
      <c r="C33" s="86" t="s">
        <v>16</v>
      </c>
      <c r="D33" s="88">
        <f t="shared" si="0"/>
        <v>1678.7900698963606</v>
      </c>
      <c r="E33" s="88">
        <v>6965.3</v>
      </c>
    </row>
    <row r="34" spans="1:5" s="81" customFormat="1" ht="15" x14ac:dyDescent="0.25">
      <c r="A34" s="82" t="s">
        <v>192</v>
      </c>
      <c r="B34" s="88">
        <v>0.01</v>
      </c>
      <c r="C34" s="86" t="s">
        <v>17</v>
      </c>
      <c r="D34" s="88">
        <f t="shared" si="0"/>
        <v>26232</v>
      </c>
      <c r="E34" s="88">
        <v>262.32</v>
      </c>
    </row>
    <row r="35" spans="1:5" s="81" customFormat="1" ht="30" x14ac:dyDescent="0.25">
      <c r="A35" s="82" t="s">
        <v>66</v>
      </c>
      <c r="B35" s="90">
        <v>1</v>
      </c>
      <c r="C35" s="86" t="s">
        <v>14</v>
      </c>
      <c r="D35" s="88">
        <f t="shared" si="0"/>
        <v>503.4</v>
      </c>
      <c r="E35" s="88">
        <v>503.4</v>
      </c>
    </row>
    <row r="36" spans="1:5" s="81" customFormat="1" ht="15" x14ac:dyDescent="0.25">
      <c r="A36" s="82" t="s">
        <v>67</v>
      </c>
      <c r="B36" s="88">
        <v>0.08</v>
      </c>
      <c r="C36" s="86" t="s">
        <v>15</v>
      </c>
      <c r="D36" s="88">
        <f t="shared" si="0"/>
        <v>14297.25</v>
      </c>
      <c r="E36" s="88">
        <v>1143.78</v>
      </c>
    </row>
    <row r="37" spans="1:5" s="81" customFormat="1" ht="30" x14ac:dyDescent="0.25">
      <c r="A37" s="82" t="s">
        <v>68</v>
      </c>
      <c r="B37" s="90">
        <v>5</v>
      </c>
      <c r="C37" s="86" t="s">
        <v>20</v>
      </c>
      <c r="D37" s="88">
        <f t="shared" si="0"/>
        <v>217.32199999999997</v>
      </c>
      <c r="E37" s="88">
        <v>1086.6099999999999</v>
      </c>
    </row>
    <row r="38" spans="1:5" s="81" customFormat="1" ht="15" x14ac:dyDescent="0.25">
      <c r="A38" s="82" t="s">
        <v>84</v>
      </c>
      <c r="B38" s="90">
        <v>1</v>
      </c>
      <c r="C38" s="86" t="s">
        <v>83</v>
      </c>
      <c r="D38" s="88">
        <f t="shared" si="0"/>
        <v>67.25</v>
      </c>
      <c r="E38" s="88">
        <v>67.25</v>
      </c>
    </row>
    <row r="39" spans="1:5" s="81" customFormat="1" ht="15" x14ac:dyDescent="0.25">
      <c r="A39" s="82" t="s">
        <v>109</v>
      </c>
      <c r="B39" s="90">
        <v>1</v>
      </c>
      <c r="C39" s="86" t="s">
        <v>13</v>
      </c>
      <c r="D39" s="88">
        <f t="shared" si="0"/>
        <v>5327.8</v>
      </c>
      <c r="E39" s="88">
        <v>5327.8</v>
      </c>
    </row>
    <row r="40" spans="1:5" s="81" customFormat="1" ht="30" x14ac:dyDescent="0.25">
      <c r="A40" s="82" t="s">
        <v>110</v>
      </c>
      <c r="B40" s="88">
        <v>0.02</v>
      </c>
      <c r="C40" s="86" t="s">
        <v>56</v>
      </c>
      <c r="D40" s="88">
        <f t="shared" si="0"/>
        <v>6606.5</v>
      </c>
      <c r="E40" s="88">
        <v>132.13</v>
      </c>
    </row>
    <row r="41" spans="1:5" s="81" customFormat="1" ht="15" x14ac:dyDescent="0.25">
      <c r="A41" s="82" t="s">
        <v>85</v>
      </c>
      <c r="B41" s="90">
        <v>13924</v>
      </c>
      <c r="C41" s="86" t="s">
        <v>86</v>
      </c>
      <c r="D41" s="88">
        <f t="shared" si="0"/>
        <v>1.173201666187877</v>
      </c>
      <c r="E41" s="88">
        <v>16335.66</v>
      </c>
    </row>
    <row r="42" spans="1:5" s="81" customFormat="1" ht="15" x14ac:dyDescent="0.25">
      <c r="A42" s="82" t="s">
        <v>193</v>
      </c>
      <c r="B42" s="90">
        <v>1</v>
      </c>
      <c r="C42" s="86" t="s">
        <v>13</v>
      </c>
      <c r="D42" s="88">
        <f t="shared" si="0"/>
        <v>1254.21</v>
      </c>
      <c r="E42" s="88">
        <v>1254.21</v>
      </c>
    </row>
    <row r="43" spans="1:5" s="81" customFormat="1" ht="30" x14ac:dyDescent="0.25">
      <c r="A43" s="82" t="s">
        <v>194</v>
      </c>
      <c r="B43" s="90">
        <v>1</v>
      </c>
      <c r="C43" s="86" t="s">
        <v>195</v>
      </c>
      <c r="D43" s="88">
        <f t="shared" si="0"/>
        <v>143.11000000000001</v>
      </c>
      <c r="E43" s="88">
        <v>143.11000000000001</v>
      </c>
    </row>
    <row r="44" spans="1:5" s="81" customFormat="1" ht="15" x14ac:dyDescent="0.25">
      <c r="A44" s="82" t="s">
        <v>70</v>
      </c>
      <c r="B44" s="90">
        <v>30</v>
      </c>
      <c r="C44" s="86" t="s">
        <v>21</v>
      </c>
      <c r="D44" s="88">
        <f t="shared" si="0"/>
        <v>254.453</v>
      </c>
      <c r="E44" s="88">
        <v>7633.59</v>
      </c>
    </row>
    <row r="45" spans="1:5" s="81" customFormat="1" ht="15" x14ac:dyDescent="0.25">
      <c r="A45" s="82" t="s">
        <v>196</v>
      </c>
      <c r="B45" s="90">
        <v>2</v>
      </c>
      <c r="C45" s="86" t="s">
        <v>197</v>
      </c>
      <c r="D45" s="88">
        <f t="shared" si="0"/>
        <v>272.38</v>
      </c>
      <c r="E45" s="88">
        <v>544.76</v>
      </c>
    </row>
    <row r="46" spans="1:5" s="96" customFormat="1" ht="15" x14ac:dyDescent="0.2">
      <c r="A46" s="94" t="s">
        <v>41</v>
      </c>
      <c r="B46" s="95"/>
      <c r="C46" s="95"/>
      <c r="D46" s="88"/>
      <c r="E46" s="95"/>
    </row>
    <row r="47" spans="1:5" s="81" customFormat="1" ht="15" x14ac:dyDescent="0.25">
      <c r="A47" s="82" t="s">
        <v>198</v>
      </c>
      <c r="B47" s="88">
        <v>0.15</v>
      </c>
      <c r="C47" s="86" t="s">
        <v>199</v>
      </c>
      <c r="D47" s="88">
        <f t="shared" si="0"/>
        <v>1992.7333333333336</v>
      </c>
      <c r="E47" s="88">
        <v>298.91000000000003</v>
      </c>
    </row>
    <row r="48" spans="1:5" s="81" customFormat="1" ht="15" x14ac:dyDescent="0.25">
      <c r="A48" s="82" t="s">
        <v>200</v>
      </c>
      <c r="B48" s="88">
        <v>0.01</v>
      </c>
      <c r="C48" s="86" t="s">
        <v>17</v>
      </c>
      <c r="D48" s="88">
        <f t="shared" si="0"/>
        <v>25183</v>
      </c>
      <c r="E48" s="88">
        <v>251.83</v>
      </c>
    </row>
    <row r="49" spans="1:5" s="81" customFormat="1" ht="15" x14ac:dyDescent="0.25">
      <c r="A49" s="82" t="s">
        <v>201</v>
      </c>
      <c r="B49" s="88">
        <v>0.27</v>
      </c>
      <c r="C49" s="86" t="s">
        <v>16</v>
      </c>
      <c r="D49" s="88">
        <f t="shared" si="0"/>
        <v>1520.9259259259256</v>
      </c>
      <c r="E49" s="88">
        <v>410.65</v>
      </c>
    </row>
    <row r="50" spans="1:5" s="81" customFormat="1" ht="30" x14ac:dyDescent="0.25">
      <c r="A50" s="82" t="s">
        <v>202</v>
      </c>
      <c r="B50" s="89">
        <v>1.482</v>
      </c>
      <c r="C50" s="86" t="s">
        <v>16</v>
      </c>
      <c r="D50" s="88">
        <f t="shared" si="0"/>
        <v>1651.302294197031</v>
      </c>
      <c r="E50" s="88">
        <v>2447.23</v>
      </c>
    </row>
    <row r="51" spans="1:5" s="81" customFormat="1" ht="15" x14ac:dyDescent="0.25">
      <c r="A51" s="82" t="s">
        <v>203</v>
      </c>
      <c r="B51" s="91">
        <v>0.1</v>
      </c>
      <c r="C51" s="86" t="s">
        <v>122</v>
      </c>
      <c r="D51" s="88">
        <f t="shared" si="0"/>
        <v>2879.3999999999996</v>
      </c>
      <c r="E51" s="88">
        <v>287.94</v>
      </c>
    </row>
    <row r="52" spans="1:5" s="81" customFormat="1" ht="15" x14ac:dyDescent="0.25">
      <c r="A52" s="82" t="s">
        <v>204</v>
      </c>
      <c r="B52" s="90">
        <v>325</v>
      </c>
      <c r="C52" s="86" t="s">
        <v>72</v>
      </c>
      <c r="D52" s="88">
        <f t="shared" si="0"/>
        <v>48.962307692307689</v>
      </c>
      <c r="E52" s="88">
        <v>15912.75</v>
      </c>
    </row>
    <row r="53" spans="1:5" s="81" customFormat="1" ht="30" x14ac:dyDescent="0.25">
      <c r="A53" s="82" t="s">
        <v>205</v>
      </c>
      <c r="B53" s="90">
        <v>121</v>
      </c>
      <c r="C53" s="86" t="s">
        <v>206</v>
      </c>
      <c r="D53" s="88">
        <f t="shared" si="0"/>
        <v>64.814710743801655</v>
      </c>
      <c r="E53" s="88">
        <v>7842.58</v>
      </c>
    </row>
    <row r="54" spans="1:5" s="81" customFormat="1" ht="30" x14ac:dyDescent="0.25">
      <c r="A54" s="82" t="s">
        <v>207</v>
      </c>
      <c r="B54" s="86" t="s">
        <v>22</v>
      </c>
      <c r="C54" s="86" t="s">
        <v>12</v>
      </c>
      <c r="D54" s="88">
        <f>E54</f>
        <v>3190.26</v>
      </c>
      <c r="E54" s="88">
        <v>3190.26</v>
      </c>
    </row>
    <row r="55" spans="1:5" s="81" customFormat="1" ht="30" x14ac:dyDescent="0.25">
      <c r="A55" s="82" t="s">
        <v>208</v>
      </c>
      <c r="B55" s="89">
        <v>2E-3</v>
      </c>
      <c r="C55" s="86" t="s">
        <v>19</v>
      </c>
      <c r="D55" s="88">
        <f t="shared" si="0"/>
        <v>178680</v>
      </c>
      <c r="E55" s="88">
        <v>357.36</v>
      </c>
    </row>
    <row r="56" spans="1:5" s="96" customFormat="1" ht="15" x14ac:dyDescent="0.2">
      <c r="A56" s="94" t="s">
        <v>81</v>
      </c>
      <c r="B56" s="95"/>
      <c r="C56" s="95"/>
      <c r="D56" s="88"/>
      <c r="E56" s="95"/>
    </row>
    <row r="57" spans="1:5" s="81" customFormat="1" ht="15" x14ac:dyDescent="0.25">
      <c r="A57" s="82" t="s">
        <v>88</v>
      </c>
      <c r="B57" s="86" t="s">
        <v>240</v>
      </c>
      <c r="C57" s="86" t="s">
        <v>11</v>
      </c>
      <c r="D57" s="88">
        <f>E57</f>
        <v>21600</v>
      </c>
      <c r="E57" s="88">
        <v>21600</v>
      </c>
    </row>
    <row r="58" spans="1:5" s="96" customFormat="1" ht="15" x14ac:dyDescent="0.2">
      <c r="A58" s="94" t="s">
        <v>42</v>
      </c>
      <c r="B58" s="95"/>
      <c r="C58" s="95"/>
      <c r="D58" s="88"/>
      <c r="E58" s="95"/>
    </row>
    <row r="59" spans="1:5" s="81" customFormat="1" ht="15" x14ac:dyDescent="0.25">
      <c r="A59" s="82" t="s">
        <v>209</v>
      </c>
      <c r="B59" s="88">
        <v>0.01</v>
      </c>
      <c r="C59" s="86" t="s">
        <v>210</v>
      </c>
      <c r="D59" s="88">
        <f t="shared" si="0"/>
        <v>25297</v>
      </c>
      <c r="E59" s="88">
        <v>252.97</v>
      </c>
    </row>
    <row r="60" spans="1:5" s="81" customFormat="1" ht="15" x14ac:dyDescent="0.25">
      <c r="A60" s="82" t="s">
        <v>211</v>
      </c>
      <c r="B60" s="90">
        <v>3</v>
      </c>
      <c r="C60" s="86" t="s">
        <v>206</v>
      </c>
      <c r="D60" s="88">
        <f t="shared" si="0"/>
        <v>290.26</v>
      </c>
      <c r="E60" s="88">
        <v>870.78</v>
      </c>
    </row>
    <row r="61" spans="1:5" s="81" customFormat="1" ht="30" x14ac:dyDescent="0.25">
      <c r="A61" s="82" t="s">
        <v>212</v>
      </c>
      <c r="B61" s="89">
        <v>5.0000000000000001E-3</v>
      </c>
      <c r="C61" s="86" t="s">
        <v>15</v>
      </c>
      <c r="D61" s="88">
        <f t="shared" si="0"/>
        <v>41468</v>
      </c>
      <c r="E61" s="88">
        <v>207.34</v>
      </c>
    </row>
    <row r="62" spans="1:5" s="96" customFormat="1" ht="28.5" x14ac:dyDescent="0.2">
      <c r="A62" s="94" t="s">
        <v>43</v>
      </c>
      <c r="B62" s="95"/>
      <c r="C62" s="95"/>
      <c r="D62" s="88"/>
      <c r="E62" s="95"/>
    </row>
    <row r="63" spans="1:5" s="81" customFormat="1" ht="15" x14ac:dyDescent="0.25">
      <c r="A63" s="82" t="s">
        <v>213</v>
      </c>
      <c r="B63" s="89">
        <v>2.7E-2</v>
      </c>
      <c r="C63" s="86" t="s">
        <v>19</v>
      </c>
      <c r="D63" s="88">
        <f t="shared" si="0"/>
        <v>7057.7777777777783</v>
      </c>
      <c r="E63" s="88">
        <v>190.56</v>
      </c>
    </row>
    <row r="64" spans="1:5" s="81" customFormat="1" ht="30" x14ac:dyDescent="0.25">
      <c r="A64" s="82" t="s">
        <v>139</v>
      </c>
      <c r="B64" s="88">
        <v>0.01</v>
      </c>
      <c r="C64" s="86" t="s">
        <v>117</v>
      </c>
      <c r="D64" s="88">
        <f t="shared" si="0"/>
        <v>19693</v>
      </c>
      <c r="E64" s="88">
        <v>196.93</v>
      </c>
    </row>
    <row r="65" spans="1:5" s="81" customFormat="1" ht="30" x14ac:dyDescent="0.25">
      <c r="A65" s="82" t="s">
        <v>214</v>
      </c>
      <c r="B65" s="91">
        <v>0.5</v>
      </c>
      <c r="C65" s="86" t="s">
        <v>199</v>
      </c>
      <c r="D65" s="88">
        <f t="shared" si="0"/>
        <v>3105.48</v>
      </c>
      <c r="E65" s="88">
        <v>1552.74</v>
      </c>
    </row>
    <row r="66" spans="1:5" s="81" customFormat="1" ht="15" x14ac:dyDescent="0.25">
      <c r="A66" s="82" t="s">
        <v>215</v>
      </c>
      <c r="B66" s="89">
        <v>1.0999999999999999E-2</v>
      </c>
      <c r="C66" s="86" t="s">
        <v>179</v>
      </c>
      <c r="D66" s="88">
        <f t="shared" si="0"/>
        <v>77384.545454545456</v>
      </c>
      <c r="E66" s="88">
        <v>851.23</v>
      </c>
    </row>
    <row r="67" spans="1:5" s="81" customFormat="1" ht="30" x14ac:dyDescent="0.25">
      <c r="A67" s="82" t="s">
        <v>216</v>
      </c>
      <c r="B67" s="89">
        <v>4.2999999999999997E-2</v>
      </c>
      <c r="C67" s="86" t="s">
        <v>19</v>
      </c>
      <c r="D67" s="88">
        <f t="shared" si="0"/>
        <v>11655.581395348838</v>
      </c>
      <c r="E67" s="88">
        <v>501.19</v>
      </c>
    </row>
    <row r="68" spans="1:5" s="81" customFormat="1" ht="45" x14ac:dyDescent="0.25">
      <c r="A68" s="82" t="s">
        <v>217</v>
      </c>
      <c r="B68" s="89">
        <v>4.3999999999999997E-2</v>
      </c>
      <c r="C68" s="86" t="s">
        <v>19</v>
      </c>
      <c r="D68" s="88">
        <f t="shared" si="0"/>
        <v>9156.136363636364</v>
      </c>
      <c r="E68" s="88">
        <v>402.87</v>
      </c>
    </row>
    <row r="69" spans="1:5" s="81" customFormat="1" ht="30" x14ac:dyDescent="0.25">
      <c r="A69" s="82" t="s">
        <v>218</v>
      </c>
      <c r="B69" s="89">
        <v>3.0000000000000001E-3</v>
      </c>
      <c r="C69" s="86" t="s">
        <v>219</v>
      </c>
      <c r="D69" s="88">
        <f t="shared" si="0"/>
        <v>482710</v>
      </c>
      <c r="E69" s="88">
        <v>1448.13</v>
      </c>
    </row>
    <row r="70" spans="1:5" s="81" customFormat="1" ht="15" x14ac:dyDescent="0.25">
      <c r="A70" s="82" t="s">
        <v>220</v>
      </c>
      <c r="B70" s="89">
        <v>2.7E-2</v>
      </c>
      <c r="C70" s="86" t="s">
        <v>19</v>
      </c>
      <c r="D70" s="88">
        <f t="shared" si="0"/>
        <v>65745.925925925927</v>
      </c>
      <c r="E70" s="88">
        <v>1775.14</v>
      </c>
    </row>
    <row r="71" spans="1:5" s="81" customFormat="1" ht="15" x14ac:dyDescent="0.25">
      <c r="A71" s="82" t="s">
        <v>221</v>
      </c>
      <c r="B71" s="89">
        <v>3.1320000000000001</v>
      </c>
      <c r="C71" s="86" t="s">
        <v>12</v>
      </c>
      <c r="D71" s="88">
        <f t="shared" si="0"/>
        <v>2500.1596424010218</v>
      </c>
      <c r="E71" s="88">
        <v>7830.5</v>
      </c>
    </row>
    <row r="72" spans="1:5" s="81" customFormat="1" ht="30" x14ac:dyDescent="0.25">
      <c r="A72" s="82" t="s">
        <v>222</v>
      </c>
      <c r="B72" s="89">
        <v>0.16200000000000001</v>
      </c>
      <c r="C72" s="86" t="s">
        <v>15</v>
      </c>
      <c r="D72" s="88">
        <f t="shared" si="0"/>
        <v>62749.691358024691</v>
      </c>
      <c r="E72" s="88">
        <v>10165.450000000001</v>
      </c>
    </row>
    <row r="73" spans="1:5" s="81" customFormat="1" ht="30" x14ac:dyDescent="0.25">
      <c r="A73" s="82" t="s">
        <v>223</v>
      </c>
      <c r="B73" s="88">
        <v>0.27</v>
      </c>
      <c r="C73" s="86" t="s">
        <v>86</v>
      </c>
      <c r="D73" s="88">
        <f t="shared" ref="D73:D82" si="2">E73/B73</f>
        <v>21494.333333333332</v>
      </c>
      <c r="E73" s="88">
        <v>5803.47</v>
      </c>
    </row>
    <row r="74" spans="1:5" s="81" customFormat="1" ht="30" x14ac:dyDescent="0.25">
      <c r="A74" s="82" t="s">
        <v>224</v>
      </c>
      <c r="B74" s="91">
        <v>3.3</v>
      </c>
      <c r="C74" s="86" t="s">
        <v>12</v>
      </c>
      <c r="D74" s="88">
        <f t="shared" si="2"/>
        <v>830.17272727272734</v>
      </c>
      <c r="E74" s="88">
        <v>2739.57</v>
      </c>
    </row>
    <row r="75" spans="1:5" s="81" customFormat="1" ht="30" x14ac:dyDescent="0.25">
      <c r="A75" s="82" t="s">
        <v>225</v>
      </c>
      <c r="B75" s="88">
        <v>0.25</v>
      </c>
      <c r="C75" s="86" t="s">
        <v>12</v>
      </c>
      <c r="D75" s="88">
        <f t="shared" si="2"/>
        <v>428.04</v>
      </c>
      <c r="E75" s="88">
        <v>107.01</v>
      </c>
    </row>
    <row r="76" spans="1:5" s="81" customFormat="1" ht="15" x14ac:dyDescent="0.25">
      <c r="A76" s="82" t="s">
        <v>226</v>
      </c>
      <c r="B76" s="88">
        <v>0.02</v>
      </c>
      <c r="C76" s="86" t="s">
        <v>18</v>
      </c>
      <c r="D76" s="88">
        <f t="shared" si="2"/>
        <v>171983.5</v>
      </c>
      <c r="E76" s="88">
        <v>3439.67</v>
      </c>
    </row>
    <row r="77" spans="1:5" s="81" customFormat="1" ht="15" x14ac:dyDescent="0.25">
      <c r="A77" s="82" t="s">
        <v>227</v>
      </c>
      <c r="B77" s="88">
        <v>0.01</v>
      </c>
      <c r="C77" s="86" t="s">
        <v>56</v>
      </c>
      <c r="D77" s="88">
        <f t="shared" si="2"/>
        <v>69190</v>
      </c>
      <c r="E77" s="88">
        <v>691.9</v>
      </c>
    </row>
    <row r="78" spans="1:5" s="81" customFormat="1" ht="45" x14ac:dyDescent="0.25">
      <c r="A78" s="82" t="s">
        <v>228</v>
      </c>
      <c r="B78" s="89">
        <v>2.5000000000000001E-2</v>
      </c>
      <c r="C78" s="86" t="s">
        <v>15</v>
      </c>
      <c r="D78" s="88">
        <f t="shared" si="2"/>
        <v>63917.599999999999</v>
      </c>
      <c r="E78" s="88">
        <v>1597.94</v>
      </c>
    </row>
    <row r="79" spans="1:5" s="81" customFormat="1" ht="15" x14ac:dyDescent="0.25">
      <c r="A79" s="82" t="s">
        <v>229</v>
      </c>
      <c r="B79" s="88">
        <v>0.02</v>
      </c>
      <c r="C79" s="86" t="s">
        <v>18</v>
      </c>
      <c r="D79" s="88">
        <f t="shared" si="2"/>
        <v>143826.5</v>
      </c>
      <c r="E79" s="88">
        <v>2876.53</v>
      </c>
    </row>
    <row r="80" spans="1:5" s="81" customFormat="1" ht="30" x14ac:dyDescent="0.25">
      <c r="A80" s="82" t="s">
        <v>230</v>
      </c>
      <c r="B80" s="89">
        <v>5.5E-2</v>
      </c>
      <c r="C80" s="86" t="s">
        <v>15</v>
      </c>
      <c r="D80" s="88">
        <f t="shared" si="2"/>
        <v>126696.54545454546</v>
      </c>
      <c r="E80" s="88">
        <v>6968.31</v>
      </c>
    </row>
    <row r="81" spans="1:5" s="81" customFormat="1" ht="30" x14ac:dyDescent="0.25">
      <c r="A81" s="82" t="s">
        <v>231</v>
      </c>
      <c r="B81" s="90">
        <v>1</v>
      </c>
      <c r="C81" s="86" t="s">
        <v>13</v>
      </c>
      <c r="D81" s="88">
        <f t="shared" si="2"/>
        <v>3553.33</v>
      </c>
      <c r="E81" s="88">
        <v>3553.33</v>
      </c>
    </row>
    <row r="82" spans="1:5" s="81" customFormat="1" ht="15" x14ac:dyDescent="0.25">
      <c r="A82" s="82" t="s">
        <v>232</v>
      </c>
      <c r="B82" s="89">
        <v>3.2000000000000001E-2</v>
      </c>
      <c r="C82" s="86" t="s">
        <v>233</v>
      </c>
      <c r="D82" s="88">
        <f t="shared" si="2"/>
        <v>12170.3125</v>
      </c>
      <c r="E82" s="88">
        <v>389.45</v>
      </c>
    </row>
    <row r="83" spans="1:5" s="96" customFormat="1" ht="14.25" x14ac:dyDescent="0.2">
      <c r="A83" s="94" t="s">
        <v>44</v>
      </c>
      <c r="B83" s="95"/>
      <c r="C83" s="95"/>
      <c r="D83" s="95"/>
      <c r="E83" s="95"/>
    </row>
    <row r="84" spans="1:5" s="81" customFormat="1" ht="15" x14ac:dyDescent="0.25">
      <c r="A84" s="82" t="s">
        <v>75</v>
      </c>
      <c r="B84" s="86" t="s">
        <v>239</v>
      </c>
      <c r="C84" s="86" t="s">
        <v>11</v>
      </c>
      <c r="D84" s="88">
        <f>E84</f>
        <v>3200</v>
      </c>
      <c r="E84" s="88">
        <v>3200</v>
      </c>
    </row>
    <row r="85" spans="1:5" s="96" customFormat="1" ht="15" x14ac:dyDescent="0.2">
      <c r="A85" s="94" t="s">
        <v>100</v>
      </c>
      <c r="B85" s="95"/>
      <c r="C85" s="95"/>
      <c r="D85" s="88"/>
      <c r="E85" s="95"/>
    </row>
    <row r="86" spans="1:5" s="81" customFormat="1" ht="15" x14ac:dyDescent="0.25">
      <c r="A86" s="82" t="s">
        <v>120</v>
      </c>
      <c r="B86" s="86" t="s">
        <v>242</v>
      </c>
      <c r="C86" s="86" t="s">
        <v>12</v>
      </c>
      <c r="D86" s="88">
        <f t="shared" ref="D86:D91" si="3">E86</f>
        <v>62579.45</v>
      </c>
      <c r="E86" s="88">
        <v>62579.45</v>
      </c>
    </row>
    <row r="87" spans="1:5" s="96" customFormat="1" ht="15" x14ac:dyDescent="0.2">
      <c r="A87" s="94" t="s">
        <v>9</v>
      </c>
      <c r="B87" s="95"/>
      <c r="C87" s="95"/>
      <c r="D87" s="88"/>
      <c r="E87" s="95"/>
    </row>
    <row r="88" spans="1:5" s="81" customFormat="1" ht="15" x14ac:dyDescent="0.25">
      <c r="A88" s="82" t="s">
        <v>76</v>
      </c>
      <c r="B88" s="86" t="s">
        <v>242</v>
      </c>
      <c r="C88" s="86" t="s">
        <v>12</v>
      </c>
      <c r="D88" s="88">
        <f t="shared" si="3"/>
        <v>128036.11</v>
      </c>
      <c r="E88" s="88">
        <v>128036.11</v>
      </c>
    </row>
    <row r="89" spans="1:5" s="81" customFormat="1" ht="30" x14ac:dyDescent="0.25">
      <c r="A89" s="82" t="s">
        <v>234</v>
      </c>
      <c r="B89" s="86" t="s">
        <v>239</v>
      </c>
      <c r="C89" s="86" t="s">
        <v>11</v>
      </c>
      <c r="D89" s="88">
        <f t="shared" si="3"/>
        <v>2686.1</v>
      </c>
      <c r="E89" s="88">
        <v>2686.1</v>
      </c>
    </row>
    <row r="90" spans="1:5" s="96" customFormat="1" ht="15" x14ac:dyDescent="0.2">
      <c r="A90" s="94" t="s">
        <v>235</v>
      </c>
      <c r="B90" s="95"/>
      <c r="C90" s="95"/>
      <c r="D90" s="88"/>
      <c r="E90" s="95"/>
    </row>
    <row r="91" spans="1:5" s="81" customFormat="1" ht="15" x14ac:dyDescent="0.25">
      <c r="A91" s="82" t="s">
        <v>236</v>
      </c>
      <c r="B91" s="86" t="s">
        <v>239</v>
      </c>
      <c r="C91" s="86" t="s">
        <v>12</v>
      </c>
      <c r="D91" s="88">
        <f t="shared" si="3"/>
        <v>1611.74</v>
      </c>
      <c r="E91" s="88">
        <v>1611.74</v>
      </c>
    </row>
    <row r="92" spans="1:5" ht="14.25" x14ac:dyDescent="0.2">
      <c r="A92" s="33" t="s">
        <v>10</v>
      </c>
      <c r="B92" s="84"/>
      <c r="C92" s="84"/>
      <c r="D92" s="85"/>
      <c r="E92" s="84"/>
    </row>
    <row r="93" spans="1:5" ht="15" x14ac:dyDescent="0.2">
      <c r="A93" s="37" t="s">
        <v>77</v>
      </c>
      <c r="B93" s="86" t="s">
        <v>23</v>
      </c>
      <c r="C93" s="86" t="s">
        <v>11</v>
      </c>
      <c r="D93" s="87">
        <f>E93</f>
        <v>47427.665000000008</v>
      </c>
      <c r="E93" s="88">
        <f>SUM(E7:E91)*10%</f>
        <v>47427.665000000008</v>
      </c>
    </row>
    <row r="94" spans="1:5" ht="14.25" x14ac:dyDescent="0.2">
      <c r="A94" s="83" t="s">
        <v>25</v>
      </c>
      <c r="B94" s="92"/>
      <c r="C94" s="93"/>
      <c r="D94" s="92"/>
      <c r="E94" s="24">
        <f>SUM(E7:E93)</f>
        <v>521704.31500000006</v>
      </c>
    </row>
    <row r="95" spans="1:5" ht="15" customHeight="1" x14ac:dyDescent="0.2"/>
    <row r="96" spans="1:5" ht="15" customHeight="1" x14ac:dyDescent="0.2">
      <c r="A96" s="205" t="s">
        <v>245</v>
      </c>
      <c r="B96" s="205"/>
      <c r="C96" s="205"/>
      <c r="D96" s="205"/>
      <c r="E96" s="205"/>
    </row>
    <row r="97" spans="1:5" ht="15" customHeight="1" x14ac:dyDescent="0.2">
      <c r="A97" s="205"/>
      <c r="B97" s="205"/>
      <c r="C97" s="205"/>
      <c r="D97" s="205"/>
      <c r="E97" s="205"/>
    </row>
    <row r="98" spans="1:5" ht="15" customHeight="1" x14ac:dyDescent="0.2">
      <c r="A98" s="183" t="s">
        <v>32</v>
      </c>
      <c r="B98" s="183"/>
      <c r="C98" s="183"/>
      <c r="D98" s="183"/>
      <c r="E98" s="183"/>
    </row>
    <row r="99" spans="1:5" ht="15" customHeight="1" x14ac:dyDescent="0.2">
      <c r="A99" s="183" t="s">
        <v>33</v>
      </c>
      <c r="B99" s="183"/>
      <c r="C99" s="183"/>
      <c r="D99" s="183"/>
      <c r="E99" s="183"/>
    </row>
    <row r="100" spans="1:5" ht="15" customHeight="1" x14ac:dyDescent="0.2">
      <c r="A100" s="206" t="s">
        <v>243</v>
      </c>
      <c r="B100" s="206"/>
      <c r="C100" s="206"/>
      <c r="D100" s="206"/>
      <c r="E100" s="206"/>
    </row>
    <row r="101" spans="1:5" ht="15" customHeight="1" x14ac:dyDescent="0.2">
      <c r="A101" s="206"/>
      <c r="B101" s="206"/>
      <c r="C101" s="206"/>
      <c r="D101" s="206"/>
      <c r="E101" s="206"/>
    </row>
    <row r="102" spans="1:5" ht="15" customHeight="1" x14ac:dyDescent="0.2">
      <c r="A102" s="181"/>
      <c r="B102" s="181"/>
      <c r="C102" s="181"/>
      <c r="D102" s="181"/>
      <c r="E102" s="181"/>
    </row>
    <row r="103" spans="1:5" ht="15" x14ac:dyDescent="0.2">
      <c r="A103" s="51"/>
      <c r="B103" s="98"/>
      <c r="C103" s="98"/>
      <c r="D103" s="99"/>
      <c r="E103" s="98"/>
    </row>
    <row r="104" spans="1:5" ht="15" customHeight="1" x14ac:dyDescent="0.2">
      <c r="A104" s="5" t="s">
        <v>26</v>
      </c>
      <c r="B104" s="50"/>
      <c r="C104" s="50"/>
      <c r="D104" s="100"/>
      <c r="E104" s="50"/>
    </row>
    <row r="105" spans="1:5" ht="15" x14ac:dyDescent="0.2">
      <c r="A105" s="5"/>
      <c r="B105" s="50"/>
      <c r="C105" s="50" t="s">
        <v>22</v>
      </c>
      <c r="D105" s="100" t="s">
        <v>22</v>
      </c>
      <c r="E105" s="50"/>
    </row>
    <row r="106" spans="1:5" ht="15" customHeight="1" x14ac:dyDescent="0.2">
      <c r="A106" s="182" t="s">
        <v>244</v>
      </c>
      <c r="B106" s="182"/>
      <c r="C106" s="180" t="s">
        <v>30</v>
      </c>
      <c r="D106" s="180"/>
      <c r="E106" s="50"/>
    </row>
    <row r="107" spans="1:5" ht="15" customHeight="1" x14ac:dyDescent="0.2">
      <c r="A107" s="180" t="s">
        <v>52</v>
      </c>
      <c r="B107" s="180"/>
      <c r="C107" s="180" t="s">
        <v>27</v>
      </c>
      <c r="D107" s="180"/>
      <c r="E107" s="50"/>
    </row>
    <row r="108" spans="1:5" ht="15" customHeight="1" x14ac:dyDescent="0.2">
      <c r="A108" s="5"/>
      <c r="B108" s="50"/>
      <c r="C108" s="50"/>
      <c r="D108" s="100"/>
      <c r="E108" s="50"/>
    </row>
    <row r="109" spans="1:5" ht="15" customHeight="1" x14ac:dyDescent="0.2">
      <c r="A109" s="182" t="s">
        <v>29</v>
      </c>
      <c r="B109" s="182"/>
      <c r="C109" s="180" t="s">
        <v>30</v>
      </c>
      <c r="D109" s="180"/>
      <c r="E109" s="50"/>
    </row>
    <row r="110" spans="1:5" ht="15" x14ac:dyDescent="0.2">
      <c r="A110" s="12" t="s">
        <v>28</v>
      </c>
      <c r="B110" s="50"/>
      <c r="C110" s="180" t="s">
        <v>27</v>
      </c>
      <c r="D110" s="180"/>
      <c r="E110" s="50"/>
    </row>
  </sheetData>
  <mergeCells count="15">
    <mergeCell ref="C110:D110"/>
    <mergeCell ref="C109:D109"/>
    <mergeCell ref="A96:E97"/>
    <mergeCell ref="A100:E101"/>
    <mergeCell ref="A102:E102"/>
    <mergeCell ref="A107:B107"/>
    <mergeCell ref="C107:D107"/>
    <mergeCell ref="A99:E99"/>
    <mergeCell ref="A106:B106"/>
    <mergeCell ref="C106:D106"/>
    <mergeCell ref="A1:E1"/>
    <mergeCell ref="A2:E2"/>
    <mergeCell ref="D3:E3"/>
    <mergeCell ref="A98:E98"/>
    <mergeCell ref="A109:B109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3" zoomScaleNormal="100" workbookViewId="0">
      <selection activeCell="F24" sqref="F24"/>
    </sheetView>
  </sheetViews>
  <sheetFormatPr defaultColWidth="9.140625" defaultRowHeight="15" x14ac:dyDescent="0.25"/>
  <cols>
    <col min="1" max="1" width="12.5703125" style="80" customWidth="1"/>
    <col min="2" max="2" width="14.5703125" style="80" customWidth="1"/>
    <col min="3" max="3" width="19.5703125" style="80" customWidth="1"/>
    <col min="4" max="4" width="14.42578125" style="80" customWidth="1"/>
    <col min="5" max="5" width="18.28515625" style="80" customWidth="1"/>
    <col min="6" max="6" width="16.28515625" style="80" customWidth="1"/>
    <col min="7" max="16384" width="9.140625" style="80"/>
  </cols>
  <sheetData>
    <row r="1" spans="1:19" s="52" customFormat="1" ht="35.25" customHeight="1" x14ac:dyDescent="0.3">
      <c r="A1" s="197" t="s">
        <v>317</v>
      </c>
      <c r="B1" s="197"/>
      <c r="C1" s="197"/>
      <c r="D1" s="197"/>
      <c r="E1" s="197"/>
      <c r="F1" s="197"/>
    </row>
    <row r="2" spans="1:19" s="52" customFormat="1" x14ac:dyDescent="0.25">
      <c r="A2" s="53"/>
      <c r="B2" s="53"/>
      <c r="C2" s="53"/>
      <c r="D2" s="53"/>
      <c r="E2" s="53"/>
      <c r="F2" s="53"/>
    </row>
    <row r="3" spans="1:19" s="52" customFormat="1" ht="19.5" customHeight="1" x14ac:dyDescent="0.25">
      <c r="A3" s="54" t="s">
        <v>318</v>
      </c>
      <c r="B3" s="54"/>
      <c r="C3" s="54"/>
      <c r="D3" s="54"/>
      <c r="E3" s="54"/>
      <c r="F3" s="55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</row>
    <row r="4" spans="1:19" s="52" customFormat="1" ht="19.5" customHeight="1" x14ac:dyDescent="0.25">
      <c r="A4" s="54"/>
      <c r="B4" s="54"/>
      <c r="C4" s="54"/>
      <c r="D4" s="54"/>
      <c r="E4" s="54"/>
      <c r="F4" s="55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</row>
    <row r="5" spans="1:19" s="52" customFormat="1" ht="36.75" customHeight="1" x14ac:dyDescent="0.25">
      <c r="A5" s="198" t="s">
        <v>151</v>
      </c>
      <c r="B5" s="198"/>
      <c r="C5" s="198"/>
      <c r="D5" s="198"/>
      <c r="E5" s="198"/>
      <c r="F5" s="198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</row>
    <row r="6" spans="1:19" s="66" customFormat="1" ht="27.75" customHeight="1" x14ac:dyDescent="0.25">
      <c r="A6" s="107" t="s">
        <v>152</v>
      </c>
      <c r="B6" s="107">
        <v>4</v>
      </c>
      <c r="C6" s="107" t="s">
        <v>153</v>
      </c>
      <c r="D6" s="130">
        <v>2997.1</v>
      </c>
      <c r="E6" s="107" t="s">
        <v>154</v>
      </c>
      <c r="F6" s="109">
        <v>1044</v>
      </c>
      <c r="G6" s="57"/>
      <c r="H6" s="59"/>
      <c r="I6" s="60"/>
      <c r="J6" s="61"/>
      <c r="K6" s="111"/>
      <c r="L6" s="63"/>
      <c r="M6" s="63"/>
      <c r="N6" s="63"/>
      <c r="O6" s="63"/>
      <c r="P6" s="64"/>
      <c r="Q6" s="199"/>
      <c r="R6" s="200"/>
      <c r="S6" s="65"/>
    </row>
    <row r="7" spans="1:19" s="68" customFormat="1" ht="32.25" customHeight="1" x14ac:dyDescent="0.25">
      <c r="A7" s="107" t="s">
        <v>155</v>
      </c>
      <c r="B7" s="107">
        <v>3</v>
      </c>
      <c r="C7" s="107" t="s">
        <v>156</v>
      </c>
      <c r="D7" s="130">
        <v>0</v>
      </c>
      <c r="E7" s="107" t="s">
        <v>157</v>
      </c>
      <c r="F7" s="109">
        <v>696</v>
      </c>
      <c r="G7" s="57"/>
      <c r="H7" s="59"/>
      <c r="I7" s="60"/>
      <c r="J7" s="61"/>
      <c r="K7" s="111"/>
      <c r="L7" s="63"/>
      <c r="M7" s="63"/>
      <c r="N7" s="63"/>
      <c r="O7" s="63"/>
      <c r="P7" s="64"/>
      <c r="Q7" s="199"/>
      <c r="R7" s="201"/>
      <c r="S7" s="67"/>
    </row>
    <row r="8" spans="1:19" s="68" customFormat="1" ht="48.75" customHeight="1" x14ac:dyDescent="0.25">
      <c r="A8" s="107" t="s">
        <v>158</v>
      </c>
      <c r="B8" s="107">
        <v>44</v>
      </c>
      <c r="C8" s="107" t="s">
        <v>159</v>
      </c>
      <c r="D8" s="109">
        <v>297.39999999999998</v>
      </c>
      <c r="E8" s="107" t="s">
        <v>160</v>
      </c>
      <c r="F8" s="109">
        <v>489.1</v>
      </c>
      <c r="G8" s="57"/>
      <c r="H8" s="59"/>
      <c r="I8" s="60"/>
      <c r="J8" s="61"/>
      <c r="K8" s="111"/>
      <c r="L8" s="63"/>
      <c r="M8" s="63"/>
      <c r="N8" s="63"/>
      <c r="O8" s="63"/>
      <c r="P8" s="64"/>
      <c r="Q8" s="199"/>
      <c r="R8" s="200"/>
      <c r="S8" s="67"/>
    </row>
    <row r="9" spans="1:19" s="68" customFormat="1" ht="33.75" customHeight="1" x14ac:dyDescent="0.25">
      <c r="A9" s="58"/>
      <c r="B9" s="61"/>
      <c r="C9" s="58"/>
      <c r="D9" s="69"/>
      <c r="E9" s="61"/>
      <c r="F9" s="70"/>
      <c r="G9" s="57"/>
      <c r="H9" s="59"/>
      <c r="I9" s="60"/>
      <c r="J9" s="61"/>
      <c r="K9" s="111"/>
      <c r="L9" s="63"/>
      <c r="M9" s="63"/>
      <c r="N9" s="63"/>
      <c r="O9" s="63"/>
      <c r="P9" s="57"/>
      <c r="Q9" s="111"/>
      <c r="R9" s="112"/>
      <c r="S9" s="57"/>
    </row>
    <row r="10" spans="1:19" s="74" customFormat="1" ht="15" customHeight="1" thickBot="1" x14ac:dyDescent="0.3">
      <c r="A10" s="72"/>
      <c r="B10" s="72"/>
      <c r="C10" s="72"/>
      <c r="D10" s="72"/>
      <c r="E10" s="72"/>
      <c r="F10" s="110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</row>
    <row r="11" spans="1:19" s="74" customFormat="1" ht="30" customHeight="1" x14ac:dyDescent="0.25">
      <c r="A11" s="202" t="s">
        <v>161</v>
      </c>
      <c r="B11" s="203"/>
      <c r="C11" s="203"/>
      <c r="D11" s="203"/>
      <c r="E11" s="204"/>
      <c r="F11" s="75" t="s">
        <v>162</v>
      </c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</row>
    <row r="12" spans="1:19" s="104" customFormat="1" ht="30" customHeight="1" x14ac:dyDescent="0.25">
      <c r="A12" s="190" t="s">
        <v>163</v>
      </c>
      <c r="B12" s="191"/>
      <c r="C12" s="191"/>
      <c r="D12" s="191"/>
      <c r="E12" s="192"/>
      <c r="F12" s="102">
        <v>-87387.065000000061</v>
      </c>
      <c r="G12" s="103"/>
    </row>
    <row r="13" spans="1:19" s="104" customFormat="1" ht="30" customHeight="1" x14ac:dyDescent="0.25">
      <c r="A13" s="190" t="s">
        <v>164</v>
      </c>
      <c r="B13" s="191"/>
      <c r="C13" s="191"/>
      <c r="D13" s="191"/>
      <c r="E13" s="192"/>
      <c r="F13" s="102">
        <v>202305.41999999998</v>
      </c>
    </row>
    <row r="14" spans="1:19" s="104" customFormat="1" ht="30" customHeight="1" x14ac:dyDescent="0.25">
      <c r="A14" s="190" t="s">
        <v>165</v>
      </c>
      <c r="B14" s="191"/>
      <c r="C14" s="191"/>
      <c r="D14" s="191"/>
      <c r="E14" s="192"/>
      <c r="F14" s="105">
        <f>SUM(F15:F17)</f>
        <v>505705.42</v>
      </c>
    </row>
    <row r="15" spans="1:19" s="74" customFormat="1" ht="27.75" customHeight="1" x14ac:dyDescent="0.25">
      <c r="A15" s="193" t="s">
        <v>166</v>
      </c>
      <c r="B15" s="194"/>
      <c r="C15" s="194"/>
      <c r="D15" s="194"/>
      <c r="E15" s="195"/>
      <c r="F15" s="101">
        <f>2516.09+473122.41+27591.92</f>
        <v>503230.42</v>
      </c>
    </row>
    <row r="16" spans="1:19" s="74" customFormat="1" ht="24.75" hidden="1" customHeight="1" x14ac:dyDescent="0.25">
      <c r="A16" s="193" t="s">
        <v>167</v>
      </c>
      <c r="B16" s="194"/>
      <c r="C16" s="194"/>
      <c r="D16" s="194"/>
      <c r="E16" s="195"/>
      <c r="F16" s="101"/>
    </row>
    <row r="17" spans="1:19" s="74" customFormat="1" ht="30" customHeight="1" x14ac:dyDescent="0.25">
      <c r="A17" s="193" t="s">
        <v>168</v>
      </c>
      <c r="B17" s="194"/>
      <c r="C17" s="194"/>
      <c r="D17" s="194"/>
      <c r="E17" s="195"/>
      <c r="F17" s="101">
        <v>2475</v>
      </c>
    </row>
    <row r="18" spans="1:19" s="104" customFormat="1" ht="30" customHeight="1" x14ac:dyDescent="0.25">
      <c r="A18" s="190" t="s">
        <v>169</v>
      </c>
      <c r="B18" s="191"/>
      <c r="C18" s="191"/>
      <c r="D18" s="191"/>
      <c r="E18" s="192"/>
      <c r="F18" s="105">
        <f>SUM(F19:F21)</f>
        <v>523353.58</v>
      </c>
    </row>
    <row r="19" spans="1:19" s="74" customFormat="1" ht="28.5" customHeight="1" x14ac:dyDescent="0.25">
      <c r="A19" s="193" t="s">
        <v>166</v>
      </c>
      <c r="B19" s="194"/>
      <c r="C19" s="194"/>
      <c r="D19" s="194"/>
      <c r="E19" s="195"/>
      <c r="F19" s="101">
        <f>2516.09+518431.24</f>
        <v>520947.33</v>
      </c>
    </row>
    <row r="20" spans="1:19" s="74" customFormat="1" ht="30" hidden="1" customHeight="1" x14ac:dyDescent="0.25">
      <c r="A20" s="193" t="s">
        <v>167</v>
      </c>
      <c r="B20" s="194"/>
      <c r="C20" s="194"/>
      <c r="D20" s="194"/>
      <c r="E20" s="195"/>
      <c r="F20" s="101"/>
    </row>
    <row r="21" spans="1:19" s="77" customFormat="1" ht="30" customHeight="1" x14ac:dyDescent="0.2">
      <c r="A21" s="193" t="s">
        <v>168</v>
      </c>
      <c r="B21" s="194"/>
      <c r="C21" s="194"/>
      <c r="D21" s="194"/>
      <c r="E21" s="195"/>
      <c r="F21" s="101">
        <v>2406.25</v>
      </c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</row>
    <row r="22" spans="1:19" s="106" customFormat="1" ht="30" customHeight="1" x14ac:dyDescent="0.25">
      <c r="A22" s="190" t="s">
        <v>170</v>
      </c>
      <c r="B22" s="191"/>
      <c r="C22" s="191"/>
      <c r="D22" s="191"/>
      <c r="E22" s="192"/>
      <c r="F22" s="105">
        <f>F12+F18</f>
        <v>435966.51499999996</v>
      </c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</row>
    <row r="23" spans="1:19" s="106" customFormat="1" ht="30" customHeight="1" x14ac:dyDescent="0.25">
      <c r="A23" s="190" t="s">
        <v>171</v>
      </c>
      <c r="B23" s="191"/>
      <c r="C23" s="191"/>
      <c r="D23" s="191"/>
      <c r="E23" s="192"/>
      <c r="F23" s="105">
        <f>Лист3!E99</f>
        <v>481876.37300000031</v>
      </c>
      <c r="G23" s="104"/>
      <c r="H23" s="104"/>
      <c r="I23" s="104"/>
      <c r="J23" s="104"/>
      <c r="K23" s="104"/>
      <c r="L23" s="104"/>
      <c r="M23" s="104"/>
      <c r="N23" s="104"/>
      <c r="O23" s="104"/>
      <c r="P23" s="104"/>
      <c r="Q23" s="104"/>
      <c r="R23" s="104"/>
      <c r="S23" s="104"/>
    </row>
    <row r="24" spans="1:19" s="106" customFormat="1" ht="30" customHeight="1" x14ac:dyDescent="0.25">
      <c r="A24" s="190" t="s">
        <v>172</v>
      </c>
      <c r="B24" s="191"/>
      <c r="C24" s="191"/>
      <c r="D24" s="191"/>
      <c r="E24" s="192"/>
      <c r="F24" s="105">
        <f>F22-F23</f>
        <v>-45909.858000000357</v>
      </c>
      <c r="G24" s="104"/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</row>
    <row r="25" spans="1:19" s="106" customFormat="1" ht="30" customHeight="1" x14ac:dyDescent="0.25">
      <c r="A25" s="190" t="s">
        <v>173</v>
      </c>
      <c r="B25" s="191"/>
      <c r="C25" s="191"/>
      <c r="D25" s="191"/>
      <c r="E25" s="192"/>
      <c r="F25" s="102">
        <f>F13+F14-F18</f>
        <v>184657.25999999995</v>
      </c>
      <c r="G25" s="104"/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</row>
    <row r="26" spans="1:19" s="77" customFormat="1" ht="11.45" customHeight="1" x14ac:dyDescent="0.25">
      <c r="A26" s="78"/>
      <c r="B26" s="78"/>
      <c r="C26" s="78"/>
      <c r="D26" s="78"/>
      <c r="E26" s="78"/>
      <c r="F26" s="78"/>
    </row>
    <row r="27" spans="1:19" s="79" customFormat="1" ht="64.5" customHeight="1" x14ac:dyDescent="0.2">
      <c r="A27" s="189" t="s">
        <v>174</v>
      </c>
      <c r="B27" s="189"/>
      <c r="C27" s="189"/>
      <c r="D27" s="189"/>
    </row>
    <row r="28" spans="1:19" s="52" customFormat="1" ht="21.75" customHeight="1" x14ac:dyDescent="0.25">
      <c r="A28" s="196" t="s">
        <v>175</v>
      </c>
      <c r="B28" s="196"/>
      <c r="C28" s="196"/>
      <c r="D28" s="196"/>
    </row>
    <row r="29" spans="1:19" s="52" customFormat="1" ht="22.5" customHeight="1" x14ac:dyDescent="0.25">
      <c r="A29" s="189" t="s">
        <v>45</v>
      </c>
      <c r="B29" s="189"/>
      <c r="C29" s="189"/>
      <c r="D29" s="189"/>
    </row>
    <row r="30" spans="1:19" s="52" customFormat="1" ht="22.5" customHeight="1" x14ac:dyDescent="0.25">
      <c r="A30" s="189" t="s">
        <v>46</v>
      </c>
      <c r="B30" s="189"/>
      <c r="C30" s="189"/>
      <c r="D30" s="53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4"/>
  <sheetViews>
    <sheetView view="pageBreakPreview" topLeftCell="A73" zoomScale="60" zoomScaleNormal="100" workbookViewId="0">
      <selection activeCell="A96" sqref="A96:XFD98"/>
    </sheetView>
  </sheetViews>
  <sheetFormatPr defaultRowHeight="15" x14ac:dyDescent="0.25"/>
  <cols>
    <col min="1" max="1" width="50.5703125" style="81" customWidth="1"/>
    <col min="2" max="2" width="13.85546875" style="124" customWidth="1"/>
    <col min="3" max="3" width="15" style="125" customWidth="1"/>
    <col min="4" max="4" width="17.5703125" style="124" customWidth="1"/>
    <col min="5" max="5" width="14.7109375" style="124" customWidth="1"/>
    <col min="6" max="255" width="9.140625" style="81"/>
    <col min="256" max="256" width="8.7109375" style="81" customWidth="1"/>
    <col min="257" max="257" width="31.5703125" style="81" customWidth="1"/>
    <col min="258" max="258" width="13.85546875" style="81" customWidth="1"/>
    <col min="259" max="259" width="19.140625" style="81" customWidth="1"/>
    <col min="260" max="260" width="17.5703125" style="81" customWidth="1"/>
    <col min="261" max="261" width="14.7109375" style="81" customWidth="1"/>
    <col min="262" max="511" width="9.140625" style="81"/>
    <col min="512" max="512" width="8.7109375" style="81" customWidth="1"/>
    <col min="513" max="513" width="31.5703125" style="81" customWidth="1"/>
    <col min="514" max="514" width="13.85546875" style="81" customWidth="1"/>
    <col min="515" max="515" width="19.140625" style="81" customWidth="1"/>
    <col min="516" max="516" width="17.5703125" style="81" customWidth="1"/>
    <col min="517" max="517" width="14.7109375" style="81" customWidth="1"/>
    <col min="518" max="767" width="9.140625" style="81"/>
    <col min="768" max="768" width="8.7109375" style="81" customWidth="1"/>
    <col min="769" max="769" width="31.5703125" style="81" customWidth="1"/>
    <col min="770" max="770" width="13.85546875" style="81" customWidth="1"/>
    <col min="771" max="771" width="19.140625" style="81" customWidth="1"/>
    <col min="772" max="772" width="17.5703125" style="81" customWidth="1"/>
    <col min="773" max="773" width="14.7109375" style="81" customWidth="1"/>
    <col min="774" max="1023" width="9.140625" style="81"/>
    <col min="1024" max="1024" width="8.7109375" style="81" customWidth="1"/>
    <col min="1025" max="1025" width="31.5703125" style="81" customWidth="1"/>
    <col min="1026" max="1026" width="13.85546875" style="81" customWidth="1"/>
    <col min="1027" max="1027" width="19.140625" style="81" customWidth="1"/>
    <col min="1028" max="1028" width="17.5703125" style="81" customWidth="1"/>
    <col min="1029" max="1029" width="14.7109375" style="81" customWidth="1"/>
    <col min="1030" max="1279" width="9.140625" style="81"/>
    <col min="1280" max="1280" width="8.7109375" style="81" customWidth="1"/>
    <col min="1281" max="1281" width="31.5703125" style="81" customWidth="1"/>
    <col min="1282" max="1282" width="13.85546875" style="81" customWidth="1"/>
    <col min="1283" max="1283" width="19.140625" style="81" customWidth="1"/>
    <col min="1284" max="1284" width="17.5703125" style="81" customWidth="1"/>
    <col min="1285" max="1285" width="14.7109375" style="81" customWidth="1"/>
    <col min="1286" max="1535" width="9.140625" style="81"/>
    <col min="1536" max="1536" width="8.7109375" style="81" customWidth="1"/>
    <col min="1537" max="1537" width="31.5703125" style="81" customWidth="1"/>
    <col min="1538" max="1538" width="13.85546875" style="81" customWidth="1"/>
    <col min="1539" max="1539" width="19.140625" style="81" customWidth="1"/>
    <col min="1540" max="1540" width="17.5703125" style="81" customWidth="1"/>
    <col min="1541" max="1541" width="14.7109375" style="81" customWidth="1"/>
    <col min="1542" max="1791" width="9.140625" style="81"/>
    <col min="1792" max="1792" width="8.7109375" style="81" customWidth="1"/>
    <col min="1793" max="1793" width="31.5703125" style="81" customWidth="1"/>
    <col min="1794" max="1794" width="13.85546875" style="81" customWidth="1"/>
    <col min="1795" max="1795" width="19.140625" style="81" customWidth="1"/>
    <col min="1796" max="1796" width="17.5703125" style="81" customWidth="1"/>
    <col min="1797" max="1797" width="14.7109375" style="81" customWidth="1"/>
    <col min="1798" max="2047" width="9.140625" style="81"/>
    <col min="2048" max="2048" width="8.7109375" style="81" customWidth="1"/>
    <col min="2049" max="2049" width="31.5703125" style="81" customWidth="1"/>
    <col min="2050" max="2050" width="13.85546875" style="81" customWidth="1"/>
    <col min="2051" max="2051" width="19.140625" style="81" customWidth="1"/>
    <col min="2052" max="2052" width="17.5703125" style="81" customWidth="1"/>
    <col min="2053" max="2053" width="14.7109375" style="81" customWidth="1"/>
    <col min="2054" max="2303" width="9.140625" style="81"/>
    <col min="2304" max="2304" width="8.7109375" style="81" customWidth="1"/>
    <col min="2305" max="2305" width="31.5703125" style="81" customWidth="1"/>
    <col min="2306" max="2306" width="13.85546875" style="81" customWidth="1"/>
    <col min="2307" max="2307" width="19.140625" style="81" customWidth="1"/>
    <col min="2308" max="2308" width="17.5703125" style="81" customWidth="1"/>
    <col min="2309" max="2309" width="14.7109375" style="81" customWidth="1"/>
    <col min="2310" max="2559" width="9.140625" style="81"/>
    <col min="2560" max="2560" width="8.7109375" style="81" customWidth="1"/>
    <col min="2561" max="2561" width="31.5703125" style="81" customWidth="1"/>
    <col min="2562" max="2562" width="13.85546875" style="81" customWidth="1"/>
    <col min="2563" max="2563" width="19.140625" style="81" customWidth="1"/>
    <col min="2564" max="2564" width="17.5703125" style="81" customWidth="1"/>
    <col min="2565" max="2565" width="14.7109375" style="81" customWidth="1"/>
    <col min="2566" max="2815" width="9.140625" style="81"/>
    <col min="2816" max="2816" width="8.7109375" style="81" customWidth="1"/>
    <col min="2817" max="2817" width="31.5703125" style="81" customWidth="1"/>
    <col min="2818" max="2818" width="13.85546875" style="81" customWidth="1"/>
    <col min="2819" max="2819" width="19.140625" style="81" customWidth="1"/>
    <col min="2820" max="2820" width="17.5703125" style="81" customWidth="1"/>
    <col min="2821" max="2821" width="14.7109375" style="81" customWidth="1"/>
    <col min="2822" max="3071" width="9.140625" style="81"/>
    <col min="3072" max="3072" width="8.7109375" style="81" customWidth="1"/>
    <col min="3073" max="3073" width="31.5703125" style="81" customWidth="1"/>
    <col min="3074" max="3074" width="13.85546875" style="81" customWidth="1"/>
    <col min="3075" max="3075" width="19.140625" style="81" customWidth="1"/>
    <col min="3076" max="3076" width="17.5703125" style="81" customWidth="1"/>
    <col min="3077" max="3077" width="14.7109375" style="81" customWidth="1"/>
    <col min="3078" max="3327" width="9.140625" style="81"/>
    <col min="3328" max="3328" width="8.7109375" style="81" customWidth="1"/>
    <col min="3329" max="3329" width="31.5703125" style="81" customWidth="1"/>
    <col min="3330" max="3330" width="13.85546875" style="81" customWidth="1"/>
    <col min="3331" max="3331" width="19.140625" style="81" customWidth="1"/>
    <col min="3332" max="3332" width="17.5703125" style="81" customWidth="1"/>
    <col min="3333" max="3333" width="14.7109375" style="81" customWidth="1"/>
    <col min="3334" max="3583" width="9.140625" style="81"/>
    <col min="3584" max="3584" width="8.7109375" style="81" customWidth="1"/>
    <col min="3585" max="3585" width="31.5703125" style="81" customWidth="1"/>
    <col min="3586" max="3586" width="13.85546875" style="81" customWidth="1"/>
    <col min="3587" max="3587" width="19.140625" style="81" customWidth="1"/>
    <col min="3588" max="3588" width="17.5703125" style="81" customWidth="1"/>
    <col min="3589" max="3589" width="14.7109375" style="81" customWidth="1"/>
    <col min="3590" max="3839" width="9.140625" style="81"/>
    <col min="3840" max="3840" width="8.7109375" style="81" customWidth="1"/>
    <col min="3841" max="3841" width="31.5703125" style="81" customWidth="1"/>
    <col min="3842" max="3842" width="13.85546875" style="81" customWidth="1"/>
    <col min="3843" max="3843" width="19.140625" style="81" customWidth="1"/>
    <col min="3844" max="3844" width="17.5703125" style="81" customWidth="1"/>
    <col min="3845" max="3845" width="14.7109375" style="81" customWidth="1"/>
    <col min="3846" max="4095" width="9.140625" style="81"/>
    <col min="4096" max="4096" width="8.7109375" style="81" customWidth="1"/>
    <col min="4097" max="4097" width="31.5703125" style="81" customWidth="1"/>
    <col min="4098" max="4098" width="13.85546875" style="81" customWidth="1"/>
    <col min="4099" max="4099" width="19.140625" style="81" customWidth="1"/>
    <col min="4100" max="4100" width="17.5703125" style="81" customWidth="1"/>
    <col min="4101" max="4101" width="14.7109375" style="81" customWidth="1"/>
    <col min="4102" max="4351" width="9.140625" style="81"/>
    <col min="4352" max="4352" width="8.7109375" style="81" customWidth="1"/>
    <col min="4353" max="4353" width="31.5703125" style="81" customWidth="1"/>
    <col min="4354" max="4354" width="13.85546875" style="81" customWidth="1"/>
    <col min="4355" max="4355" width="19.140625" style="81" customWidth="1"/>
    <col min="4356" max="4356" width="17.5703125" style="81" customWidth="1"/>
    <col min="4357" max="4357" width="14.7109375" style="81" customWidth="1"/>
    <col min="4358" max="4607" width="9.140625" style="81"/>
    <col min="4608" max="4608" width="8.7109375" style="81" customWidth="1"/>
    <col min="4609" max="4609" width="31.5703125" style="81" customWidth="1"/>
    <col min="4610" max="4610" width="13.85546875" style="81" customWidth="1"/>
    <col min="4611" max="4611" width="19.140625" style="81" customWidth="1"/>
    <col min="4612" max="4612" width="17.5703125" style="81" customWidth="1"/>
    <col min="4613" max="4613" width="14.7109375" style="81" customWidth="1"/>
    <col min="4614" max="4863" width="9.140625" style="81"/>
    <col min="4864" max="4864" width="8.7109375" style="81" customWidth="1"/>
    <col min="4865" max="4865" width="31.5703125" style="81" customWidth="1"/>
    <col min="4866" max="4866" width="13.85546875" style="81" customWidth="1"/>
    <col min="4867" max="4867" width="19.140625" style="81" customWidth="1"/>
    <col min="4868" max="4868" width="17.5703125" style="81" customWidth="1"/>
    <col min="4869" max="4869" width="14.7109375" style="81" customWidth="1"/>
    <col min="4870" max="5119" width="9.140625" style="81"/>
    <col min="5120" max="5120" width="8.7109375" style="81" customWidth="1"/>
    <col min="5121" max="5121" width="31.5703125" style="81" customWidth="1"/>
    <col min="5122" max="5122" width="13.85546875" style="81" customWidth="1"/>
    <col min="5123" max="5123" width="19.140625" style="81" customWidth="1"/>
    <col min="5124" max="5124" width="17.5703125" style="81" customWidth="1"/>
    <col min="5125" max="5125" width="14.7109375" style="81" customWidth="1"/>
    <col min="5126" max="5375" width="9.140625" style="81"/>
    <col min="5376" max="5376" width="8.7109375" style="81" customWidth="1"/>
    <col min="5377" max="5377" width="31.5703125" style="81" customWidth="1"/>
    <col min="5378" max="5378" width="13.85546875" style="81" customWidth="1"/>
    <col min="5379" max="5379" width="19.140625" style="81" customWidth="1"/>
    <col min="5380" max="5380" width="17.5703125" style="81" customWidth="1"/>
    <col min="5381" max="5381" width="14.7109375" style="81" customWidth="1"/>
    <col min="5382" max="5631" width="9.140625" style="81"/>
    <col min="5632" max="5632" width="8.7109375" style="81" customWidth="1"/>
    <col min="5633" max="5633" width="31.5703125" style="81" customWidth="1"/>
    <col min="5634" max="5634" width="13.85546875" style="81" customWidth="1"/>
    <col min="5635" max="5635" width="19.140625" style="81" customWidth="1"/>
    <col min="5636" max="5636" width="17.5703125" style="81" customWidth="1"/>
    <col min="5637" max="5637" width="14.7109375" style="81" customWidth="1"/>
    <col min="5638" max="5887" width="9.140625" style="81"/>
    <col min="5888" max="5888" width="8.7109375" style="81" customWidth="1"/>
    <col min="5889" max="5889" width="31.5703125" style="81" customWidth="1"/>
    <col min="5890" max="5890" width="13.85546875" style="81" customWidth="1"/>
    <col min="5891" max="5891" width="19.140625" style="81" customWidth="1"/>
    <col min="5892" max="5892" width="17.5703125" style="81" customWidth="1"/>
    <col min="5893" max="5893" width="14.7109375" style="81" customWidth="1"/>
    <col min="5894" max="6143" width="9.140625" style="81"/>
    <col min="6144" max="6144" width="8.7109375" style="81" customWidth="1"/>
    <col min="6145" max="6145" width="31.5703125" style="81" customWidth="1"/>
    <col min="6146" max="6146" width="13.85546875" style="81" customWidth="1"/>
    <col min="6147" max="6147" width="19.140625" style="81" customWidth="1"/>
    <col min="6148" max="6148" width="17.5703125" style="81" customWidth="1"/>
    <col min="6149" max="6149" width="14.7109375" style="81" customWidth="1"/>
    <col min="6150" max="6399" width="9.140625" style="81"/>
    <col min="6400" max="6400" width="8.7109375" style="81" customWidth="1"/>
    <col min="6401" max="6401" width="31.5703125" style="81" customWidth="1"/>
    <col min="6402" max="6402" width="13.85546875" style="81" customWidth="1"/>
    <col min="6403" max="6403" width="19.140625" style="81" customWidth="1"/>
    <col min="6404" max="6404" width="17.5703125" style="81" customWidth="1"/>
    <col min="6405" max="6405" width="14.7109375" style="81" customWidth="1"/>
    <col min="6406" max="6655" width="9.140625" style="81"/>
    <col min="6656" max="6656" width="8.7109375" style="81" customWidth="1"/>
    <col min="6657" max="6657" width="31.5703125" style="81" customWidth="1"/>
    <col min="6658" max="6658" width="13.85546875" style="81" customWidth="1"/>
    <col min="6659" max="6659" width="19.140625" style="81" customWidth="1"/>
    <col min="6660" max="6660" width="17.5703125" style="81" customWidth="1"/>
    <col min="6661" max="6661" width="14.7109375" style="81" customWidth="1"/>
    <col min="6662" max="6911" width="9.140625" style="81"/>
    <col min="6912" max="6912" width="8.7109375" style="81" customWidth="1"/>
    <col min="6913" max="6913" width="31.5703125" style="81" customWidth="1"/>
    <col min="6914" max="6914" width="13.85546875" style="81" customWidth="1"/>
    <col min="6915" max="6915" width="19.140625" style="81" customWidth="1"/>
    <col min="6916" max="6916" width="17.5703125" style="81" customWidth="1"/>
    <col min="6917" max="6917" width="14.7109375" style="81" customWidth="1"/>
    <col min="6918" max="7167" width="9.140625" style="81"/>
    <col min="7168" max="7168" width="8.7109375" style="81" customWidth="1"/>
    <col min="7169" max="7169" width="31.5703125" style="81" customWidth="1"/>
    <col min="7170" max="7170" width="13.85546875" style="81" customWidth="1"/>
    <col min="7171" max="7171" width="19.140625" style="81" customWidth="1"/>
    <col min="7172" max="7172" width="17.5703125" style="81" customWidth="1"/>
    <col min="7173" max="7173" width="14.7109375" style="81" customWidth="1"/>
    <col min="7174" max="7423" width="9.140625" style="81"/>
    <col min="7424" max="7424" width="8.7109375" style="81" customWidth="1"/>
    <col min="7425" max="7425" width="31.5703125" style="81" customWidth="1"/>
    <col min="7426" max="7426" width="13.85546875" style="81" customWidth="1"/>
    <col min="7427" max="7427" width="19.140625" style="81" customWidth="1"/>
    <col min="7428" max="7428" width="17.5703125" style="81" customWidth="1"/>
    <col min="7429" max="7429" width="14.7109375" style="81" customWidth="1"/>
    <col min="7430" max="7679" width="9.140625" style="81"/>
    <col min="7680" max="7680" width="8.7109375" style="81" customWidth="1"/>
    <col min="7681" max="7681" width="31.5703125" style="81" customWidth="1"/>
    <col min="7682" max="7682" width="13.85546875" style="81" customWidth="1"/>
    <col min="7683" max="7683" width="19.140625" style="81" customWidth="1"/>
    <col min="7684" max="7684" width="17.5703125" style="81" customWidth="1"/>
    <col min="7685" max="7685" width="14.7109375" style="81" customWidth="1"/>
    <col min="7686" max="7935" width="9.140625" style="81"/>
    <col min="7936" max="7936" width="8.7109375" style="81" customWidth="1"/>
    <col min="7937" max="7937" width="31.5703125" style="81" customWidth="1"/>
    <col min="7938" max="7938" width="13.85546875" style="81" customWidth="1"/>
    <col min="7939" max="7939" width="19.140625" style="81" customWidth="1"/>
    <col min="7940" max="7940" width="17.5703125" style="81" customWidth="1"/>
    <col min="7941" max="7941" width="14.7109375" style="81" customWidth="1"/>
    <col min="7942" max="8191" width="9.140625" style="81"/>
    <col min="8192" max="8192" width="8.7109375" style="81" customWidth="1"/>
    <col min="8193" max="8193" width="31.5703125" style="81" customWidth="1"/>
    <col min="8194" max="8194" width="13.85546875" style="81" customWidth="1"/>
    <col min="8195" max="8195" width="19.140625" style="81" customWidth="1"/>
    <col min="8196" max="8196" width="17.5703125" style="81" customWidth="1"/>
    <col min="8197" max="8197" width="14.7109375" style="81" customWidth="1"/>
    <col min="8198" max="8447" width="9.140625" style="81"/>
    <col min="8448" max="8448" width="8.7109375" style="81" customWidth="1"/>
    <col min="8449" max="8449" width="31.5703125" style="81" customWidth="1"/>
    <col min="8450" max="8450" width="13.85546875" style="81" customWidth="1"/>
    <col min="8451" max="8451" width="19.140625" style="81" customWidth="1"/>
    <col min="8452" max="8452" width="17.5703125" style="81" customWidth="1"/>
    <col min="8453" max="8453" width="14.7109375" style="81" customWidth="1"/>
    <col min="8454" max="8703" width="9.140625" style="81"/>
    <col min="8704" max="8704" width="8.7109375" style="81" customWidth="1"/>
    <col min="8705" max="8705" width="31.5703125" style="81" customWidth="1"/>
    <col min="8706" max="8706" width="13.85546875" style="81" customWidth="1"/>
    <col min="8707" max="8707" width="19.140625" style="81" customWidth="1"/>
    <col min="8708" max="8708" width="17.5703125" style="81" customWidth="1"/>
    <col min="8709" max="8709" width="14.7109375" style="81" customWidth="1"/>
    <col min="8710" max="8959" width="9.140625" style="81"/>
    <col min="8960" max="8960" width="8.7109375" style="81" customWidth="1"/>
    <col min="8961" max="8961" width="31.5703125" style="81" customWidth="1"/>
    <col min="8962" max="8962" width="13.85546875" style="81" customWidth="1"/>
    <col min="8963" max="8963" width="19.140625" style="81" customWidth="1"/>
    <col min="8964" max="8964" width="17.5703125" style="81" customWidth="1"/>
    <col min="8965" max="8965" width="14.7109375" style="81" customWidth="1"/>
    <col min="8966" max="9215" width="9.140625" style="81"/>
    <col min="9216" max="9216" width="8.7109375" style="81" customWidth="1"/>
    <col min="9217" max="9217" width="31.5703125" style="81" customWidth="1"/>
    <col min="9218" max="9218" width="13.85546875" style="81" customWidth="1"/>
    <col min="9219" max="9219" width="19.140625" style="81" customWidth="1"/>
    <col min="9220" max="9220" width="17.5703125" style="81" customWidth="1"/>
    <col min="9221" max="9221" width="14.7109375" style="81" customWidth="1"/>
    <col min="9222" max="9471" width="9.140625" style="81"/>
    <col min="9472" max="9472" width="8.7109375" style="81" customWidth="1"/>
    <col min="9473" max="9473" width="31.5703125" style="81" customWidth="1"/>
    <col min="9474" max="9474" width="13.85546875" style="81" customWidth="1"/>
    <col min="9475" max="9475" width="19.140625" style="81" customWidth="1"/>
    <col min="9476" max="9476" width="17.5703125" style="81" customWidth="1"/>
    <col min="9477" max="9477" width="14.7109375" style="81" customWidth="1"/>
    <col min="9478" max="9727" width="9.140625" style="81"/>
    <col min="9728" max="9728" width="8.7109375" style="81" customWidth="1"/>
    <col min="9729" max="9729" width="31.5703125" style="81" customWidth="1"/>
    <col min="9730" max="9730" width="13.85546875" style="81" customWidth="1"/>
    <col min="9731" max="9731" width="19.140625" style="81" customWidth="1"/>
    <col min="9732" max="9732" width="17.5703125" style="81" customWidth="1"/>
    <col min="9733" max="9733" width="14.7109375" style="81" customWidth="1"/>
    <col min="9734" max="9983" width="9.140625" style="81"/>
    <col min="9984" max="9984" width="8.7109375" style="81" customWidth="1"/>
    <col min="9985" max="9985" width="31.5703125" style="81" customWidth="1"/>
    <col min="9986" max="9986" width="13.85546875" style="81" customWidth="1"/>
    <col min="9987" max="9987" width="19.140625" style="81" customWidth="1"/>
    <col min="9988" max="9988" width="17.5703125" style="81" customWidth="1"/>
    <col min="9989" max="9989" width="14.7109375" style="81" customWidth="1"/>
    <col min="9990" max="10239" width="9.140625" style="81"/>
    <col min="10240" max="10240" width="8.7109375" style="81" customWidth="1"/>
    <col min="10241" max="10241" width="31.5703125" style="81" customWidth="1"/>
    <col min="10242" max="10242" width="13.85546875" style="81" customWidth="1"/>
    <col min="10243" max="10243" width="19.140625" style="81" customWidth="1"/>
    <col min="10244" max="10244" width="17.5703125" style="81" customWidth="1"/>
    <col min="10245" max="10245" width="14.7109375" style="81" customWidth="1"/>
    <col min="10246" max="10495" width="9.140625" style="81"/>
    <col min="10496" max="10496" width="8.7109375" style="81" customWidth="1"/>
    <col min="10497" max="10497" width="31.5703125" style="81" customWidth="1"/>
    <col min="10498" max="10498" width="13.85546875" style="81" customWidth="1"/>
    <col min="10499" max="10499" width="19.140625" style="81" customWidth="1"/>
    <col min="10500" max="10500" width="17.5703125" style="81" customWidth="1"/>
    <col min="10501" max="10501" width="14.7109375" style="81" customWidth="1"/>
    <col min="10502" max="10751" width="9.140625" style="81"/>
    <col min="10752" max="10752" width="8.7109375" style="81" customWidth="1"/>
    <col min="10753" max="10753" width="31.5703125" style="81" customWidth="1"/>
    <col min="10754" max="10754" width="13.85546875" style="81" customWidth="1"/>
    <col min="10755" max="10755" width="19.140625" style="81" customWidth="1"/>
    <col min="10756" max="10756" width="17.5703125" style="81" customWidth="1"/>
    <col min="10757" max="10757" width="14.7109375" style="81" customWidth="1"/>
    <col min="10758" max="11007" width="9.140625" style="81"/>
    <col min="11008" max="11008" width="8.7109375" style="81" customWidth="1"/>
    <col min="11009" max="11009" width="31.5703125" style="81" customWidth="1"/>
    <col min="11010" max="11010" width="13.85546875" style="81" customWidth="1"/>
    <col min="11011" max="11011" width="19.140625" style="81" customWidth="1"/>
    <col min="11012" max="11012" width="17.5703125" style="81" customWidth="1"/>
    <col min="11013" max="11013" width="14.7109375" style="81" customWidth="1"/>
    <col min="11014" max="11263" width="9.140625" style="81"/>
    <col min="11264" max="11264" width="8.7109375" style="81" customWidth="1"/>
    <col min="11265" max="11265" width="31.5703125" style="81" customWidth="1"/>
    <col min="11266" max="11266" width="13.85546875" style="81" customWidth="1"/>
    <col min="11267" max="11267" width="19.140625" style="81" customWidth="1"/>
    <col min="11268" max="11268" width="17.5703125" style="81" customWidth="1"/>
    <col min="11269" max="11269" width="14.7109375" style="81" customWidth="1"/>
    <col min="11270" max="11519" width="9.140625" style="81"/>
    <col min="11520" max="11520" width="8.7109375" style="81" customWidth="1"/>
    <col min="11521" max="11521" width="31.5703125" style="81" customWidth="1"/>
    <col min="11522" max="11522" width="13.85546875" style="81" customWidth="1"/>
    <col min="11523" max="11523" width="19.140625" style="81" customWidth="1"/>
    <col min="11524" max="11524" width="17.5703125" style="81" customWidth="1"/>
    <col min="11525" max="11525" width="14.7109375" style="81" customWidth="1"/>
    <col min="11526" max="11775" width="9.140625" style="81"/>
    <col min="11776" max="11776" width="8.7109375" style="81" customWidth="1"/>
    <col min="11777" max="11777" width="31.5703125" style="81" customWidth="1"/>
    <col min="11778" max="11778" width="13.85546875" style="81" customWidth="1"/>
    <col min="11779" max="11779" width="19.140625" style="81" customWidth="1"/>
    <col min="11780" max="11780" width="17.5703125" style="81" customWidth="1"/>
    <col min="11781" max="11781" width="14.7109375" style="81" customWidth="1"/>
    <col min="11782" max="12031" width="9.140625" style="81"/>
    <col min="12032" max="12032" width="8.7109375" style="81" customWidth="1"/>
    <col min="12033" max="12033" width="31.5703125" style="81" customWidth="1"/>
    <col min="12034" max="12034" width="13.85546875" style="81" customWidth="1"/>
    <col min="12035" max="12035" width="19.140625" style="81" customWidth="1"/>
    <col min="12036" max="12036" width="17.5703125" style="81" customWidth="1"/>
    <col min="12037" max="12037" width="14.7109375" style="81" customWidth="1"/>
    <col min="12038" max="12287" width="9.140625" style="81"/>
    <col min="12288" max="12288" width="8.7109375" style="81" customWidth="1"/>
    <col min="12289" max="12289" width="31.5703125" style="81" customWidth="1"/>
    <col min="12290" max="12290" width="13.85546875" style="81" customWidth="1"/>
    <col min="12291" max="12291" width="19.140625" style="81" customWidth="1"/>
    <col min="12292" max="12292" width="17.5703125" style="81" customWidth="1"/>
    <col min="12293" max="12293" width="14.7109375" style="81" customWidth="1"/>
    <col min="12294" max="12543" width="9.140625" style="81"/>
    <col min="12544" max="12544" width="8.7109375" style="81" customWidth="1"/>
    <col min="12545" max="12545" width="31.5703125" style="81" customWidth="1"/>
    <col min="12546" max="12546" width="13.85546875" style="81" customWidth="1"/>
    <col min="12547" max="12547" width="19.140625" style="81" customWidth="1"/>
    <col min="12548" max="12548" width="17.5703125" style="81" customWidth="1"/>
    <col min="12549" max="12549" width="14.7109375" style="81" customWidth="1"/>
    <col min="12550" max="12799" width="9.140625" style="81"/>
    <col min="12800" max="12800" width="8.7109375" style="81" customWidth="1"/>
    <col min="12801" max="12801" width="31.5703125" style="81" customWidth="1"/>
    <col min="12802" max="12802" width="13.85546875" style="81" customWidth="1"/>
    <col min="12803" max="12803" width="19.140625" style="81" customWidth="1"/>
    <col min="12804" max="12804" width="17.5703125" style="81" customWidth="1"/>
    <col min="12805" max="12805" width="14.7109375" style="81" customWidth="1"/>
    <col min="12806" max="13055" width="9.140625" style="81"/>
    <col min="13056" max="13056" width="8.7109375" style="81" customWidth="1"/>
    <col min="13057" max="13057" width="31.5703125" style="81" customWidth="1"/>
    <col min="13058" max="13058" width="13.85546875" style="81" customWidth="1"/>
    <col min="13059" max="13059" width="19.140625" style="81" customWidth="1"/>
    <col min="13060" max="13060" width="17.5703125" style="81" customWidth="1"/>
    <col min="13061" max="13061" width="14.7109375" style="81" customWidth="1"/>
    <col min="13062" max="13311" width="9.140625" style="81"/>
    <col min="13312" max="13312" width="8.7109375" style="81" customWidth="1"/>
    <col min="13313" max="13313" width="31.5703125" style="81" customWidth="1"/>
    <col min="13314" max="13314" width="13.85546875" style="81" customWidth="1"/>
    <col min="13315" max="13315" width="19.140625" style="81" customWidth="1"/>
    <col min="13316" max="13316" width="17.5703125" style="81" customWidth="1"/>
    <col min="13317" max="13317" width="14.7109375" style="81" customWidth="1"/>
    <col min="13318" max="13567" width="9.140625" style="81"/>
    <col min="13568" max="13568" width="8.7109375" style="81" customWidth="1"/>
    <col min="13569" max="13569" width="31.5703125" style="81" customWidth="1"/>
    <col min="13570" max="13570" width="13.85546875" style="81" customWidth="1"/>
    <col min="13571" max="13571" width="19.140625" style="81" customWidth="1"/>
    <col min="13572" max="13572" width="17.5703125" style="81" customWidth="1"/>
    <col min="13573" max="13573" width="14.7109375" style="81" customWidth="1"/>
    <col min="13574" max="13823" width="9.140625" style="81"/>
    <col min="13824" max="13824" width="8.7109375" style="81" customWidth="1"/>
    <col min="13825" max="13825" width="31.5703125" style="81" customWidth="1"/>
    <col min="13826" max="13826" width="13.85546875" style="81" customWidth="1"/>
    <col min="13827" max="13827" width="19.140625" style="81" customWidth="1"/>
    <col min="13828" max="13828" width="17.5703125" style="81" customWidth="1"/>
    <col min="13829" max="13829" width="14.7109375" style="81" customWidth="1"/>
    <col min="13830" max="14079" width="9.140625" style="81"/>
    <col min="14080" max="14080" width="8.7109375" style="81" customWidth="1"/>
    <col min="14081" max="14081" width="31.5703125" style="81" customWidth="1"/>
    <col min="14082" max="14082" width="13.85546875" style="81" customWidth="1"/>
    <col min="14083" max="14083" width="19.140625" style="81" customWidth="1"/>
    <col min="14084" max="14084" width="17.5703125" style="81" customWidth="1"/>
    <col min="14085" max="14085" width="14.7109375" style="81" customWidth="1"/>
    <col min="14086" max="14335" width="9.140625" style="81"/>
    <col min="14336" max="14336" width="8.7109375" style="81" customWidth="1"/>
    <col min="14337" max="14337" width="31.5703125" style="81" customWidth="1"/>
    <col min="14338" max="14338" width="13.85546875" style="81" customWidth="1"/>
    <col min="14339" max="14339" width="19.140625" style="81" customWidth="1"/>
    <col min="14340" max="14340" width="17.5703125" style="81" customWidth="1"/>
    <col min="14341" max="14341" width="14.7109375" style="81" customWidth="1"/>
    <col min="14342" max="14591" width="9.140625" style="81"/>
    <col min="14592" max="14592" width="8.7109375" style="81" customWidth="1"/>
    <col min="14593" max="14593" width="31.5703125" style="81" customWidth="1"/>
    <col min="14594" max="14594" width="13.85546875" style="81" customWidth="1"/>
    <col min="14595" max="14595" width="19.140625" style="81" customWidth="1"/>
    <col min="14596" max="14596" width="17.5703125" style="81" customWidth="1"/>
    <col min="14597" max="14597" width="14.7109375" style="81" customWidth="1"/>
    <col min="14598" max="14847" width="9.140625" style="81"/>
    <col min="14848" max="14848" width="8.7109375" style="81" customWidth="1"/>
    <col min="14849" max="14849" width="31.5703125" style="81" customWidth="1"/>
    <col min="14850" max="14850" width="13.85546875" style="81" customWidth="1"/>
    <col min="14851" max="14851" width="19.140625" style="81" customWidth="1"/>
    <col min="14852" max="14852" width="17.5703125" style="81" customWidth="1"/>
    <col min="14853" max="14853" width="14.7109375" style="81" customWidth="1"/>
    <col min="14854" max="15103" width="9.140625" style="81"/>
    <col min="15104" max="15104" width="8.7109375" style="81" customWidth="1"/>
    <col min="15105" max="15105" width="31.5703125" style="81" customWidth="1"/>
    <col min="15106" max="15106" width="13.85546875" style="81" customWidth="1"/>
    <col min="15107" max="15107" width="19.140625" style="81" customWidth="1"/>
    <col min="15108" max="15108" width="17.5703125" style="81" customWidth="1"/>
    <col min="15109" max="15109" width="14.7109375" style="81" customWidth="1"/>
    <col min="15110" max="15359" width="9.140625" style="81"/>
    <col min="15360" max="15360" width="8.7109375" style="81" customWidth="1"/>
    <col min="15361" max="15361" width="31.5703125" style="81" customWidth="1"/>
    <col min="15362" max="15362" width="13.85546875" style="81" customWidth="1"/>
    <col min="15363" max="15363" width="19.140625" style="81" customWidth="1"/>
    <col min="15364" max="15364" width="17.5703125" style="81" customWidth="1"/>
    <col min="15365" max="15365" width="14.7109375" style="81" customWidth="1"/>
    <col min="15366" max="15615" width="9.140625" style="81"/>
    <col min="15616" max="15616" width="8.7109375" style="81" customWidth="1"/>
    <col min="15617" max="15617" width="31.5703125" style="81" customWidth="1"/>
    <col min="15618" max="15618" width="13.85546875" style="81" customWidth="1"/>
    <col min="15619" max="15619" width="19.140625" style="81" customWidth="1"/>
    <col min="15620" max="15620" width="17.5703125" style="81" customWidth="1"/>
    <col min="15621" max="15621" width="14.7109375" style="81" customWidth="1"/>
    <col min="15622" max="15871" width="9.140625" style="81"/>
    <col min="15872" max="15872" width="8.7109375" style="81" customWidth="1"/>
    <col min="15873" max="15873" width="31.5703125" style="81" customWidth="1"/>
    <col min="15874" max="15874" width="13.85546875" style="81" customWidth="1"/>
    <col min="15875" max="15875" width="19.140625" style="81" customWidth="1"/>
    <col min="15876" max="15876" width="17.5703125" style="81" customWidth="1"/>
    <col min="15877" max="15877" width="14.7109375" style="81" customWidth="1"/>
    <col min="15878" max="16127" width="9.140625" style="81"/>
    <col min="16128" max="16128" width="8.7109375" style="81" customWidth="1"/>
    <col min="16129" max="16129" width="31.5703125" style="81" customWidth="1"/>
    <col min="16130" max="16130" width="13.85546875" style="81" customWidth="1"/>
    <col min="16131" max="16131" width="19.140625" style="81" customWidth="1"/>
    <col min="16132" max="16132" width="17.5703125" style="81" customWidth="1"/>
    <col min="16133" max="16133" width="14.7109375" style="81" customWidth="1"/>
    <col min="16134" max="16384" width="9.140625" style="81"/>
  </cols>
  <sheetData>
    <row r="1" spans="1:5" ht="23.25" customHeight="1" x14ac:dyDescent="0.25">
      <c r="E1" s="125"/>
    </row>
    <row r="2" spans="1:5" x14ac:dyDescent="0.25">
      <c r="A2" s="81" t="s">
        <v>246</v>
      </c>
    </row>
    <row r="3" spans="1:5" ht="15.75" customHeight="1" x14ac:dyDescent="0.25">
      <c r="B3" s="114" t="s">
        <v>310</v>
      </c>
    </row>
    <row r="4" spans="1:5" x14ac:dyDescent="0.25">
      <c r="B4" s="114" t="s">
        <v>247</v>
      </c>
      <c r="C4" s="128"/>
      <c r="D4" s="114"/>
    </row>
    <row r="5" spans="1:5" x14ac:dyDescent="0.25">
      <c r="B5" s="114" t="s">
        <v>248</v>
      </c>
      <c r="C5" s="128"/>
      <c r="D5" s="114"/>
    </row>
    <row r="6" spans="1:5" ht="26.25" customHeight="1" x14ac:dyDescent="0.25">
      <c r="A6" s="113" t="s">
        <v>249</v>
      </c>
      <c r="E6" s="114" t="s">
        <v>250</v>
      </c>
    </row>
    <row r="8" spans="1:5" ht="28.5" customHeight="1" x14ac:dyDescent="0.25">
      <c r="A8" s="207" t="s">
        <v>311</v>
      </c>
      <c r="B8" s="207"/>
      <c r="C8" s="207"/>
      <c r="D8" s="207"/>
      <c r="E8" s="207"/>
    </row>
    <row r="9" spans="1:5" ht="28.5" customHeight="1" x14ac:dyDescent="0.25">
      <c r="A9" s="207" t="s">
        <v>251</v>
      </c>
      <c r="B9" s="207"/>
      <c r="C9" s="207"/>
      <c r="D9" s="207"/>
      <c r="E9" s="207"/>
    </row>
    <row r="10" spans="1:5" ht="30" customHeight="1" x14ac:dyDescent="0.25">
      <c r="A10" s="207" t="s">
        <v>252</v>
      </c>
      <c r="B10" s="207"/>
      <c r="C10" s="207"/>
      <c r="D10" s="207"/>
      <c r="E10" s="207"/>
    </row>
    <row r="11" spans="1:5" ht="30" customHeight="1" x14ac:dyDescent="0.25">
      <c r="A11" s="207" t="s">
        <v>253</v>
      </c>
      <c r="B11" s="207"/>
      <c r="C11" s="207"/>
      <c r="D11" s="207"/>
      <c r="E11" s="207"/>
    </row>
    <row r="12" spans="1:5" ht="29.25" customHeight="1" x14ac:dyDescent="0.25">
      <c r="A12" s="207" t="s">
        <v>254</v>
      </c>
      <c r="B12" s="207"/>
      <c r="C12" s="207"/>
      <c r="D12" s="207"/>
      <c r="E12" s="207"/>
    </row>
    <row r="13" spans="1:5" ht="28.5" customHeight="1" x14ac:dyDescent="0.25">
      <c r="A13" s="207" t="s">
        <v>255</v>
      </c>
      <c r="B13" s="207"/>
      <c r="C13" s="207"/>
      <c r="D13" s="207"/>
      <c r="E13" s="207"/>
    </row>
    <row r="14" spans="1:5" ht="15.75" customHeight="1" x14ac:dyDescent="0.25"/>
    <row r="15" spans="1:5" ht="150" x14ac:dyDescent="0.25">
      <c r="A15" s="117" t="s">
        <v>2</v>
      </c>
      <c r="B15" s="118" t="s">
        <v>257</v>
      </c>
      <c r="C15" s="118" t="s">
        <v>0</v>
      </c>
      <c r="D15" s="118" t="s">
        <v>256</v>
      </c>
      <c r="E15" s="118" t="s">
        <v>1</v>
      </c>
    </row>
    <row r="16" spans="1:5" s="96" customFormat="1" ht="14.25" x14ac:dyDescent="0.2">
      <c r="A16" s="120" t="s">
        <v>8</v>
      </c>
      <c r="B16" s="126"/>
      <c r="C16" s="126"/>
      <c r="D16" s="126"/>
      <c r="E16" s="126"/>
    </row>
    <row r="17" spans="1:5" x14ac:dyDescent="0.25">
      <c r="A17" s="119" t="s">
        <v>57</v>
      </c>
      <c r="B17" s="122" t="s">
        <v>23</v>
      </c>
      <c r="C17" s="118" t="s">
        <v>11</v>
      </c>
      <c r="D17" s="122">
        <v>0.13</v>
      </c>
      <c r="E17" s="122">
        <v>4675.4799999999996</v>
      </c>
    </row>
    <row r="18" spans="1:5" s="96" customFormat="1" ht="28.5" x14ac:dyDescent="0.2">
      <c r="A18" s="120" t="s">
        <v>260</v>
      </c>
      <c r="B18" s="126"/>
      <c r="C18" s="126"/>
      <c r="D18" s="126"/>
      <c r="E18" s="126"/>
    </row>
    <row r="19" spans="1:5" x14ac:dyDescent="0.25">
      <c r="A19" s="119" t="s">
        <v>261</v>
      </c>
      <c r="B19" s="122">
        <v>1</v>
      </c>
      <c r="C19" s="118" t="s">
        <v>13</v>
      </c>
      <c r="D19" s="122">
        <f>E19/B19</f>
        <v>303.7</v>
      </c>
      <c r="E19" s="122">
        <v>303.7</v>
      </c>
    </row>
    <row r="20" spans="1:5" x14ac:dyDescent="0.25">
      <c r="A20" s="119" t="s">
        <v>180</v>
      </c>
      <c r="B20" s="122" t="s">
        <v>24</v>
      </c>
      <c r="C20" s="118" t="s">
        <v>312</v>
      </c>
      <c r="D20" s="122">
        <f>E20</f>
        <v>2666.67</v>
      </c>
      <c r="E20" s="122">
        <v>2666.67</v>
      </c>
    </row>
    <row r="21" spans="1:5" ht="30" x14ac:dyDescent="0.25">
      <c r="A21" s="119" t="s">
        <v>262</v>
      </c>
      <c r="B21" s="122">
        <v>0.01</v>
      </c>
      <c r="C21" s="118" t="s">
        <v>18</v>
      </c>
      <c r="D21" s="122">
        <f t="shared" ref="D21:D22" si="0">E21/B21</f>
        <v>3001</v>
      </c>
      <c r="E21" s="122">
        <v>30.01</v>
      </c>
    </row>
    <row r="22" spans="1:5" x14ac:dyDescent="0.25">
      <c r="A22" s="119" t="s">
        <v>263</v>
      </c>
      <c r="B22" s="122">
        <v>1</v>
      </c>
      <c r="C22" s="118" t="s">
        <v>13</v>
      </c>
      <c r="D22" s="122">
        <f t="shared" si="0"/>
        <v>3589.38</v>
      </c>
      <c r="E22" s="122">
        <v>3589.38</v>
      </c>
    </row>
    <row r="23" spans="1:5" ht="30" x14ac:dyDescent="0.25">
      <c r="A23" s="119" t="s">
        <v>264</v>
      </c>
      <c r="B23" s="122" t="s">
        <v>313</v>
      </c>
      <c r="C23" s="118" t="s">
        <v>12</v>
      </c>
      <c r="D23" s="122">
        <f>E23</f>
        <v>211835.03</v>
      </c>
      <c r="E23" s="122">
        <v>211835.03</v>
      </c>
    </row>
    <row r="24" spans="1:5" x14ac:dyDescent="0.25">
      <c r="A24" s="119" t="s">
        <v>265</v>
      </c>
      <c r="B24" s="122" t="s">
        <v>313</v>
      </c>
      <c r="C24" s="118" t="s">
        <v>12</v>
      </c>
      <c r="D24" s="122">
        <f t="shared" ref="D24:D30" si="1">E24</f>
        <v>5246.54</v>
      </c>
      <c r="E24" s="122">
        <f>3448.16+1798.38</f>
        <v>5246.54</v>
      </c>
    </row>
    <row r="25" spans="1:5" ht="30" x14ac:dyDescent="0.25">
      <c r="A25" s="119" t="s">
        <v>266</v>
      </c>
      <c r="B25" s="122" t="s">
        <v>24</v>
      </c>
      <c r="C25" s="118" t="s">
        <v>11</v>
      </c>
      <c r="D25" s="122">
        <f t="shared" si="1"/>
        <v>844.62</v>
      </c>
      <c r="E25" s="122">
        <v>844.62</v>
      </c>
    </row>
    <row r="26" spans="1:5" s="96" customFormat="1" ht="28.5" x14ac:dyDescent="0.2">
      <c r="A26" s="120" t="s">
        <v>98</v>
      </c>
      <c r="B26" s="126"/>
      <c r="C26" s="126"/>
      <c r="D26" s="122"/>
      <c r="E26" s="126"/>
    </row>
    <row r="27" spans="1:5" ht="30" x14ac:dyDescent="0.25">
      <c r="A27" s="119" t="s">
        <v>187</v>
      </c>
      <c r="B27" s="122" t="s">
        <v>24</v>
      </c>
      <c r="C27" s="118" t="s">
        <v>11</v>
      </c>
      <c r="D27" s="122">
        <f t="shared" si="1"/>
        <v>23054.82</v>
      </c>
      <c r="E27" s="122">
        <v>23054.82</v>
      </c>
    </row>
    <row r="28" spans="1:5" s="96" customFormat="1" x14ac:dyDescent="0.2">
      <c r="A28" s="120" t="s">
        <v>188</v>
      </c>
      <c r="B28" s="126"/>
      <c r="C28" s="126"/>
      <c r="D28" s="122"/>
      <c r="E28" s="126"/>
    </row>
    <row r="29" spans="1:5" x14ac:dyDescent="0.25">
      <c r="A29" s="119" t="s">
        <v>267</v>
      </c>
      <c r="B29" s="122" t="s">
        <v>314</v>
      </c>
      <c r="C29" s="118" t="s">
        <v>11</v>
      </c>
      <c r="D29" s="122">
        <f t="shared" si="1"/>
        <v>19350</v>
      </c>
      <c r="E29" s="122">
        <v>19350</v>
      </c>
    </row>
    <row r="30" spans="1:5" x14ac:dyDescent="0.25">
      <c r="A30" s="119" t="s">
        <v>189</v>
      </c>
      <c r="B30" s="122" t="s">
        <v>314</v>
      </c>
      <c r="C30" s="118" t="s">
        <v>268</v>
      </c>
      <c r="D30" s="122">
        <f t="shared" si="1"/>
        <v>9350</v>
      </c>
      <c r="E30" s="122">
        <v>9350</v>
      </c>
    </row>
    <row r="31" spans="1:5" s="96" customFormat="1" ht="28.5" x14ac:dyDescent="0.2">
      <c r="A31" s="120" t="s">
        <v>269</v>
      </c>
      <c r="B31" s="126"/>
      <c r="C31" s="126"/>
      <c r="D31" s="126"/>
      <c r="E31" s="126"/>
    </row>
    <row r="32" spans="1:5" ht="30" x14ac:dyDescent="0.25">
      <c r="A32" s="119" t="s">
        <v>270</v>
      </c>
      <c r="B32" s="122">
        <v>1</v>
      </c>
      <c r="C32" s="118" t="s">
        <v>13</v>
      </c>
      <c r="D32" s="122">
        <f>E32/B32</f>
        <v>303.61</v>
      </c>
      <c r="E32" s="122">
        <v>303.61</v>
      </c>
    </row>
    <row r="33" spans="1:5" x14ac:dyDescent="0.25">
      <c r="A33" s="119" t="s">
        <v>82</v>
      </c>
      <c r="B33" s="122">
        <v>1</v>
      </c>
      <c r="C33" s="118" t="s">
        <v>83</v>
      </c>
      <c r="D33" s="122">
        <f t="shared" ref="D33:D89" si="2">E33/B33</f>
        <v>91.38</v>
      </c>
      <c r="E33" s="122">
        <v>91.38</v>
      </c>
    </row>
    <row r="34" spans="1:5" ht="30" x14ac:dyDescent="0.25">
      <c r="A34" s="119" t="s">
        <v>106</v>
      </c>
      <c r="B34" s="122">
        <v>1</v>
      </c>
      <c r="C34" s="118" t="s">
        <v>107</v>
      </c>
      <c r="D34" s="122">
        <f t="shared" si="2"/>
        <v>667.61</v>
      </c>
      <c r="E34" s="122">
        <v>667.61</v>
      </c>
    </row>
    <row r="35" spans="1:5" x14ac:dyDescent="0.25">
      <c r="A35" s="119" t="s">
        <v>108</v>
      </c>
      <c r="B35" s="122">
        <v>1</v>
      </c>
      <c r="C35" s="118" t="s">
        <v>15</v>
      </c>
      <c r="D35" s="122">
        <f t="shared" si="2"/>
        <v>812.33</v>
      </c>
      <c r="E35" s="122">
        <v>812.33</v>
      </c>
    </row>
    <row r="36" spans="1:5" ht="30" x14ac:dyDescent="0.25">
      <c r="A36" s="119" t="s">
        <v>191</v>
      </c>
      <c r="B36" s="122">
        <v>0.27</v>
      </c>
      <c r="C36" s="118" t="s">
        <v>16</v>
      </c>
      <c r="D36" s="122">
        <f t="shared" si="2"/>
        <v>1791.2592592592591</v>
      </c>
      <c r="E36" s="122">
        <v>483.64</v>
      </c>
    </row>
    <row r="37" spans="1:5" ht="30" x14ac:dyDescent="0.25">
      <c r="A37" s="119" t="s">
        <v>271</v>
      </c>
      <c r="B37" s="122">
        <v>1</v>
      </c>
      <c r="C37" s="118" t="s">
        <v>272</v>
      </c>
      <c r="D37" s="122">
        <f t="shared" si="2"/>
        <v>551.32000000000005</v>
      </c>
      <c r="E37" s="122">
        <v>551.32000000000005</v>
      </c>
    </row>
    <row r="38" spans="1:5" ht="30" x14ac:dyDescent="0.25">
      <c r="A38" s="119" t="s">
        <v>273</v>
      </c>
      <c r="B38" s="122">
        <v>0.1</v>
      </c>
      <c r="C38" s="118" t="s">
        <v>16</v>
      </c>
      <c r="D38" s="122">
        <f t="shared" si="2"/>
        <v>3653.7</v>
      </c>
      <c r="E38" s="122">
        <v>365.37</v>
      </c>
    </row>
    <row r="39" spans="1:5" ht="30" x14ac:dyDescent="0.25">
      <c r="A39" s="119" t="s">
        <v>274</v>
      </c>
      <c r="B39" s="122">
        <v>1.1850000000000001</v>
      </c>
      <c r="C39" s="118" t="s">
        <v>16</v>
      </c>
      <c r="D39" s="122">
        <f t="shared" si="2"/>
        <v>3630.7848101265818</v>
      </c>
      <c r="E39" s="122">
        <v>4302.4799999999996</v>
      </c>
    </row>
    <row r="40" spans="1:5" ht="30" x14ac:dyDescent="0.25">
      <c r="A40" s="119" t="s">
        <v>62</v>
      </c>
      <c r="B40" s="122">
        <v>0.1</v>
      </c>
      <c r="C40" s="118" t="s">
        <v>16</v>
      </c>
      <c r="D40" s="122">
        <f t="shared" si="2"/>
        <v>1791.3</v>
      </c>
      <c r="E40" s="122">
        <v>179.13</v>
      </c>
    </row>
    <row r="41" spans="1:5" x14ac:dyDescent="0.25">
      <c r="A41" s="119" t="s">
        <v>63</v>
      </c>
      <c r="B41" s="122">
        <v>7.0000000000000007E-2</v>
      </c>
      <c r="C41" s="118" t="s">
        <v>17</v>
      </c>
      <c r="D41" s="122">
        <f t="shared" si="2"/>
        <v>27253.571428571428</v>
      </c>
      <c r="E41" s="122">
        <v>1907.75</v>
      </c>
    </row>
    <row r="42" spans="1:5" ht="30" x14ac:dyDescent="0.25">
      <c r="A42" s="119" t="s">
        <v>64</v>
      </c>
      <c r="B42" s="122">
        <v>2.9620000000000002</v>
      </c>
      <c r="C42" s="118" t="s">
        <v>16</v>
      </c>
      <c r="D42" s="122">
        <f t="shared" si="2"/>
        <v>1805.2734638757595</v>
      </c>
      <c r="E42" s="122">
        <v>5347.22</v>
      </c>
    </row>
    <row r="43" spans="1:5" ht="30" x14ac:dyDescent="0.25">
      <c r="A43" s="119" t="s">
        <v>66</v>
      </c>
      <c r="B43" s="122">
        <v>1</v>
      </c>
      <c r="C43" s="118" t="s">
        <v>14</v>
      </c>
      <c r="D43" s="122">
        <f t="shared" si="2"/>
        <v>549.39</v>
      </c>
      <c r="E43" s="122">
        <v>549.39</v>
      </c>
    </row>
    <row r="44" spans="1:5" x14ac:dyDescent="0.25">
      <c r="A44" s="119" t="s">
        <v>275</v>
      </c>
      <c r="B44" s="122">
        <v>1.5</v>
      </c>
      <c r="C44" s="118" t="s">
        <v>206</v>
      </c>
      <c r="D44" s="122">
        <f t="shared" si="2"/>
        <v>404.88666666666671</v>
      </c>
      <c r="E44" s="122">
        <v>607.33000000000004</v>
      </c>
    </row>
    <row r="45" spans="1:5" x14ac:dyDescent="0.25">
      <c r="A45" s="119" t="s">
        <v>67</v>
      </c>
      <c r="B45" s="122">
        <v>0.52</v>
      </c>
      <c r="C45" s="118" t="s">
        <v>15</v>
      </c>
      <c r="D45" s="122">
        <f t="shared" si="2"/>
        <v>15819.153846153844</v>
      </c>
      <c r="E45" s="122">
        <v>8225.9599999999991</v>
      </c>
    </row>
    <row r="46" spans="1:5" ht="30" x14ac:dyDescent="0.25">
      <c r="A46" s="119" t="s">
        <v>68</v>
      </c>
      <c r="B46" s="122">
        <v>4</v>
      </c>
      <c r="C46" s="118" t="s">
        <v>20</v>
      </c>
      <c r="D46" s="122">
        <f t="shared" si="2"/>
        <v>225.345</v>
      </c>
      <c r="E46" s="122">
        <v>901.38</v>
      </c>
    </row>
    <row r="47" spans="1:5" x14ac:dyDescent="0.25">
      <c r="A47" s="119" t="s">
        <v>276</v>
      </c>
      <c r="B47" s="122">
        <v>0.01</v>
      </c>
      <c r="C47" s="118" t="s">
        <v>18</v>
      </c>
      <c r="D47" s="122">
        <f t="shared" si="2"/>
        <v>27708.999999999996</v>
      </c>
      <c r="E47" s="122">
        <v>277.08999999999997</v>
      </c>
    </row>
    <row r="48" spans="1:5" x14ac:dyDescent="0.25">
      <c r="A48" s="119" t="s">
        <v>84</v>
      </c>
      <c r="B48" s="122">
        <v>1</v>
      </c>
      <c r="C48" s="118" t="s">
        <v>83</v>
      </c>
      <c r="D48" s="122">
        <f t="shared" si="2"/>
        <v>73.400000000000006</v>
      </c>
      <c r="E48" s="122">
        <v>73.400000000000006</v>
      </c>
    </row>
    <row r="49" spans="1:5" x14ac:dyDescent="0.25">
      <c r="A49" s="119" t="s">
        <v>277</v>
      </c>
      <c r="B49" s="122">
        <v>1</v>
      </c>
      <c r="C49" s="118" t="s">
        <v>13</v>
      </c>
      <c r="D49" s="122">
        <f t="shared" si="2"/>
        <v>7308.67</v>
      </c>
      <c r="E49" s="122">
        <v>7308.67</v>
      </c>
    </row>
    <row r="50" spans="1:5" x14ac:dyDescent="0.25">
      <c r="A50" s="119" t="s">
        <v>85</v>
      </c>
      <c r="B50" s="122">
        <v>1</v>
      </c>
      <c r="C50" s="118" t="s">
        <v>14</v>
      </c>
      <c r="D50" s="122">
        <f t="shared" si="2"/>
        <v>8818.84</v>
      </c>
      <c r="E50" s="122">
        <v>8818.84</v>
      </c>
    </row>
    <row r="51" spans="1:5" x14ac:dyDescent="0.25">
      <c r="A51" s="119" t="s">
        <v>278</v>
      </c>
      <c r="B51" s="122">
        <v>1</v>
      </c>
      <c r="C51" s="118" t="s">
        <v>83</v>
      </c>
      <c r="D51" s="122">
        <f t="shared" si="2"/>
        <v>1679.59</v>
      </c>
      <c r="E51" s="122">
        <v>1679.59</v>
      </c>
    </row>
    <row r="52" spans="1:5" ht="30" x14ac:dyDescent="0.25">
      <c r="A52" s="119" t="s">
        <v>279</v>
      </c>
      <c r="B52" s="122">
        <v>1</v>
      </c>
      <c r="C52" s="118" t="s">
        <v>21</v>
      </c>
      <c r="D52" s="122">
        <f t="shared" si="2"/>
        <v>716.63</v>
      </c>
      <c r="E52" s="122">
        <v>716.63</v>
      </c>
    </row>
    <row r="53" spans="1:5" ht="30" x14ac:dyDescent="0.25">
      <c r="A53" s="119" t="s">
        <v>280</v>
      </c>
      <c r="B53" s="122">
        <v>1</v>
      </c>
      <c r="C53" s="118" t="s">
        <v>21</v>
      </c>
      <c r="D53" s="122">
        <f t="shared" si="2"/>
        <v>604.44000000000005</v>
      </c>
      <c r="E53" s="122">
        <v>604.44000000000005</v>
      </c>
    </row>
    <row r="54" spans="1:5" x14ac:dyDescent="0.25">
      <c r="A54" s="119" t="s">
        <v>70</v>
      </c>
      <c r="B54" s="122">
        <v>31</v>
      </c>
      <c r="C54" s="118" t="s">
        <v>21</v>
      </c>
      <c r="D54" s="122">
        <f t="shared" si="2"/>
        <v>271.45935483870966</v>
      </c>
      <c r="E54" s="122">
        <v>8415.24</v>
      </c>
    </row>
    <row r="55" spans="1:5" s="96" customFormat="1" ht="28.5" x14ac:dyDescent="0.2">
      <c r="A55" s="120" t="s">
        <v>281</v>
      </c>
      <c r="B55" s="126"/>
      <c r="C55" s="126"/>
      <c r="D55" s="122"/>
      <c r="E55" s="126"/>
    </row>
    <row r="56" spans="1:5" x14ac:dyDescent="0.25">
      <c r="A56" s="119" t="s">
        <v>282</v>
      </c>
      <c r="B56" s="122">
        <v>1</v>
      </c>
      <c r="C56" s="118" t="s">
        <v>13</v>
      </c>
      <c r="D56" s="122">
        <f t="shared" si="2"/>
        <v>262.58</v>
      </c>
      <c r="E56" s="122">
        <v>262.58</v>
      </c>
    </row>
    <row r="57" spans="1:5" x14ac:dyDescent="0.25">
      <c r="A57" s="119" t="s">
        <v>283</v>
      </c>
      <c r="B57" s="122">
        <v>1</v>
      </c>
      <c r="C57" s="118" t="s">
        <v>13</v>
      </c>
      <c r="D57" s="122">
        <f t="shared" si="2"/>
        <v>1300.03</v>
      </c>
      <c r="E57" s="122">
        <v>1300.03</v>
      </c>
    </row>
    <row r="58" spans="1:5" ht="30" x14ac:dyDescent="0.25">
      <c r="A58" s="119" t="s">
        <v>258</v>
      </c>
      <c r="B58" s="122">
        <v>1</v>
      </c>
      <c r="C58" s="118" t="s">
        <v>259</v>
      </c>
      <c r="D58" s="122">
        <f t="shared" si="2"/>
        <v>1242.3800000000001</v>
      </c>
      <c r="E58" s="122">
        <v>1242.3800000000001</v>
      </c>
    </row>
    <row r="59" spans="1:5" ht="30" x14ac:dyDescent="0.25">
      <c r="A59" s="119" t="s">
        <v>284</v>
      </c>
      <c r="B59" s="122">
        <v>0.03</v>
      </c>
      <c r="C59" s="118" t="s">
        <v>18</v>
      </c>
      <c r="D59" s="122">
        <f t="shared" si="2"/>
        <v>37067.666666666664</v>
      </c>
      <c r="E59" s="122">
        <v>1112.03</v>
      </c>
    </row>
    <row r="60" spans="1:5" ht="30" x14ac:dyDescent="0.25">
      <c r="A60" s="119" t="s">
        <v>285</v>
      </c>
      <c r="B60" s="122">
        <v>1</v>
      </c>
      <c r="C60" s="118" t="s">
        <v>13</v>
      </c>
      <c r="D60" s="122">
        <f t="shared" si="2"/>
        <v>229.25</v>
      </c>
      <c r="E60" s="122">
        <v>229.25</v>
      </c>
    </row>
    <row r="61" spans="1:5" x14ac:dyDescent="0.25">
      <c r="A61" s="119" t="s">
        <v>118</v>
      </c>
      <c r="B61" s="122">
        <v>2.9000000000000001E-2</v>
      </c>
      <c r="C61" s="118" t="s">
        <v>19</v>
      </c>
      <c r="D61" s="122">
        <f t="shared" si="2"/>
        <v>20670.689655172413</v>
      </c>
      <c r="E61" s="122">
        <v>599.45000000000005</v>
      </c>
    </row>
    <row r="62" spans="1:5" ht="30" x14ac:dyDescent="0.25">
      <c r="A62" s="119" t="s">
        <v>286</v>
      </c>
      <c r="B62" s="122">
        <v>2.6</v>
      </c>
      <c r="C62" s="118" t="s">
        <v>12</v>
      </c>
      <c r="D62" s="122">
        <f t="shared" si="2"/>
        <v>105.46923076923078</v>
      </c>
      <c r="E62" s="122">
        <v>274.22000000000003</v>
      </c>
    </row>
    <row r="63" spans="1:5" ht="30" x14ac:dyDescent="0.25">
      <c r="A63" s="119" t="s">
        <v>287</v>
      </c>
      <c r="B63" s="122">
        <v>1.4999999999999999E-2</v>
      </c>
      <c r="C63" s="118" t="s">
        <v>19</v>
      </c>
      <c r="D63" s="122">
        <f t="shared" si="2"/>
        <v>31262</v>
      </c>
      <c r="E63" s="122">
        <v>468.93</v>
      </c>
    </row>
    <row r="64" spans="1:5" ht="45" x14ac:dyDescent="0.25">
      <c r="A64" s="119" t="s">
        <v>288</v>
      </c>
      <c r="B64" s="122">
        <v>0.1</v>
      </c>
      <c r="C64" s="118" t="s">
        <v>19</v>
      </c>
      <c r="D64" s="122">
        <f t="shared" si="2"/>
        <v>9995.9</v>
      </c>
      <c r="E64" s="122">
        <v>999.59</v>
      </c>
    </row>
    <row r="65" spans="1:5" x14ac:dyDescent="0.25">
      <c r="A65" s="119" t="s">
        <v>289</v>
      </c>
      <c r="B65" s="122">
        <v>0.12</v>
      </c>
      <c r="C65" s="118" t="s">
        <v>18</v>
      </c>
      <c r="D65" s="122">
        <f t="shared" si="2"/>
        <v>4077.916666666667</v>
      </c>
      <c r="E65" s="122">
        <v>489.35</v>
      </c>
    </row>
    <row r="66" spans="1:5" ht="30" x14ac:dyDescent="0.25">
      <c r="A66" s="119" t="s">
        <v>222</v>
      </c>
      <c r="B66" s="122">
        <v>0.1</v>
      </c>
      <c r="C66" s="118" t="s">
        <v>15</v>
      </c>
      <c r="D66" s="122">
        <f t="shared" si="2"/>
        <v>73033.2</v>
      </c>
      <c r="E66" s="122">
        <v>7303.32</v>
      </c>
    </row>
    <row r="67" spans="1:5" ht="45" x14ac:dyDescent="0.25">
      <c r="A67" s="119" t="s">
        <v>119</v>
      </c>
      <c r="B67" s="122">
        <v>2.52</v>
      </c>
      <c r="C67" s="118" t="s">
        <v>12</v>
      </c>
      <c r="D67" s="122">
        <f t="shared" si="2"/>
        <v>292.04365079365078</v>
      </c>
      <c r="E67" s="122">
        <v>735.95</v>
      </c>
    </row>
    <row r="68" spans="1:5" ht="30" x14ac:dyDescent="0.25">
      <c r="A68" s="119" t="s">
        <v>290</v>
      </c>
      <c r="B68" s="122">
        <v>2.1999999999999999E-2</v>
      </c>
      <c r="C68" s="118" t="s">
        <v>15</v>
      </c>
      <c r="D68" s="122">
        <f t="shared" si="2"/>
        <v>61736.818181818184</v>
      </c>
      <c r="E68" s="122">
        <v>1358.21</v>
      </c>
    </row>
    <row r="69" spans="1:5" ht="30" x14ac:dyDescent="0.25">
      <c r="A69" s="119" t="s">
        <v>90</v>
      </c>
      <c r="B69" s="122">
        <v>1.0999999999999999E-2</v>
      </c>
      <c r="C69" s="118" t="s">
        <v>15</v>
      </c>
      <c r="D69" s="122">
        <f t="shared" si="2"/>
        <v>50022.727272727272</v>
      </c>
      <c r="E69" s="122">
        <v>550.25</v>
      </c>
    </row>
    <row r="70" spans="1:5" x14ac:dyDescent="0.25">
      <c r="A70" s="119" t="s">
        <v>229</v>
      </c>
      <c r="B70" s="122">
        <v>0.01</v>
      </c>
      <c r="C70" s="118" t="s">
        <v>18</v>
      </c>
      <c r="D70" s="122">
        <f t="shared" si="2"/>
        <v>152826</v>
      </c>
      <c r="E70" s="122">
        <v>1528.26</v>
      </c>
    </row>
    <row r="71" spans="1:5" x14ac:dyDescent="0.25">
      <c r="A71" s="119" t="s">
        <v>291</v>
      </c>
      <c r="B71" s="122">
        <v>0.03</v>
      </c>
      <c r="C71" s="118" t="s">
        <v>18</v>
      </c>
      <c r="D71" s="122">
        <f t="shared" si="2"/>
        <v>49810.666666666664</v>
      </c>
      <c r="E71" s="122">
        <v>1494.32</v>
      </c>
    </row>
    <row r="72" spans="1:5" ht="30" x14ac:dyDescent="0.25">
      <c r="A72" s="119" t="s">
        <v>292</v>
      </c>
      <c r="B72" s="122">
        <v>2.5999999999999999E-2</v>
      </c>
      <c r="C72" s="118" t="s">
        <v>19</v>
      </c>
      <c r="D72" s="122">
        <f t="shared" si="2"/>
        <v>61571.538461538461</v>
      </c>
      <c r="E72" s="122">
        <v>1600.86</v>
      </c>
    </row>
    <row r="73" spans="1:5" x14ac:dyDescent="0.25">
      <c r="A73" s="119" t="s">
        <v>293</v>
      </c>
      <c r="B73" s="122">
        <v>0.03</v>
      </c>
      <c r="C73" s="118" t="s">
        <v>18</v>
      </c>
      <c r="D73" s="122">
        <f t="shared" si="2"/>
        <v>45932.333333333336</v>
      </c>
      <c r="E73" s="122">
        <v>1377.97</v>
      </c>
    </row>
    <row r="74" spans="1:5" x14ac:dyDescent="0.25">
      <c r="A74" s="119" t="s">
        <v>200</v>
      </c>
      <c r="B74" s="122">
        <v>0.02</v>
      </c>
      <c r="C74" s="118" t="s">
        <v>17</v>
      </c>
      <c r="D74" s="122">
        <f t="shared" si="2"/>
        <v>27951</v>
      </c>
      <c r="E74" s="122">
        <v>559.02</v>
      </c>
    </row>
    <row r="75" spans="1:5" x14ac:dyDescent="0.25">
      <c r="A75" s="119" t="s">
        <v>201</v>
      </c>
      <c r="B75" s="122">
        <v>0.17</v>
      </c>
      <c r="C75" s="118" t="s">
        <v>16</v>
      </c>
      <c r="D75" s="122">
        <f t="shared" si="2"/>
        <v>1901.5882352941173</v>
      </c>
      <c r="E75" s="122">
        <v>323.27</v>
      </c>
    </row>
    <row r="76" spans="1:5" ht="30" x14ac:dyDescent="0.25">
      <c r="A76" s="119" t="s">
        <v>71</v>
      </c>
      <c r="B76" s="122">
        <v>1.48</v>
      </c>
      <c r="C76" s="118" t="s">
        <v>16</v>
      </c>
      <c r="D76" s="122">
        <f t="shared" si="2"/>
        <v>1849.7905405405406</v>
      </c>
      <c r="E76" s="122">
        <v>2737.69</v>
      </c>
    </row>
    <row r="77" spans="1:5" ht="30" x14ac:dyDescent="0.25">
      <c r="A77" s="119" t="s">
        <v>202</v>
      </c>
      <c r="B77" s="122">
        <v>1.482</v>
      </c>
      <c r="C77" s="118" t="s">
        <v>16</v>
      </c>
      <c r="D77" s="122">
        <f t="shared" si="2"/>
        <v>1834.3657219973011</v>
      </c>
      <c r="E77" s="122">
        <v>2718.53</v>
      </c>
    </row>
    <row r="78" spans="1:5" ht="45" x14ac:dyDescent="0.25">
      <c r="A78" s="119" t="s">
        <v>294</v>
      </c>
      <c r="B78" s="122">
        <v>0.54</v>
      </c>
      <c r="C78" s="118" t="s">
        <v>16</v>
      </c>
      <c r="D78" s="122">
        <f t="shared" si="2"/>
        <v>1917.9444444444443</v>
      </c>
      <c r="E78" s="122">
        <v>1035.69</v>
      </c>
    </row>
    <row r="79" spans="1:5" ht="30" x14ac:dyDescent="0.25">
      <c r="A79" s="119" t="s">
        <v>295</v>
      </c>
      <c r="B79" s="122">
        <v>110</v>
      </c>
      <c r="C79" s="118" t="s">
        <v>296</v>
      </c>
      <c r="D79" s="122">
        <f t="shared" si="2"/>
        <v>73.864090909090905</v>
      </c>
      <c r="E79" s="122">
        <v>8125.05</v>
      </c>
    </row>
    <row r="80" spans="1:5" ht="30" x14ac:dyDescent="0.25">
      <c r="A80" s="119" t="s">
        <v>297</v>
      </c>
      <c r="B80" s="122">
        <v>6</v>
      </c>
      <c r="C80" s="118" t="s">
        <v>72</v>
      </c>
      <c r="D80" s="122">
        <f t="shared" si="2"/>
        <v>122.49833333333333</v>
      </c>
      <c r="E80" s="122">
        <v>734.99</v>
      </c>
    </row>
    <row r="81" spans="1:5" ht="30" x14ac:dyDescent="0.25">
      <c r="A81" s="119" t="s">
        <v>298</v>
      </c>
      <c r="B81" s="122">
        <v>144</v>
      </c>
      <c r="C81" s="118" t="s">
        <v>206</v>
      </c>
      <c r="D81" s="122">
        <f t="shared" si="2"/>
        <v>52.354027777777773</v>
      </c>
      <c r="E81" s="122">
        <v>7538.98</v>
      </c>
    </row>
    <row r="82" spans="1:5" ht="30" x14ac:dyDescent="0.25">
      <c r="A82" s="119" t="s">
        <v>205</v>
      </c>
      <c r="B82" s="122">
        <v>16</v>
      </c>
      <c r="C82" s="118" t="s">
        <v>206</v>
      </c>
      <c r="D82" s="122">
        <f t="shared" si="2"/>
        <v>100.559375</v>
      </c>
      <c r="E82" s="122">
        <v>1608.95</v>
      </c>
    </row>
    <row r="83" spans="1:5" x14ac:dyDescent="0.25">
      <c r="A83" s="119" t="s">
        <v>299</v>
      </c>
      <c r="B83" s="122">
        <v>9</v>
      </c>
      <c r="C83" s="118" t="s">
        <v>107</v>
      </c>
      <c r="D83" s="122">
        <f t="shared" si="2"/>
        <v>212.46555555555557</v>
      </c>
      <c r="E83" s="122">
        <v>1912.19</v>
      </c>
    </row>
    <row r="84" spans="1:5" ht="30" x14ac:dyDescent="0.25">
      <c r="A84" s="119" t="s">
        <v>207</v>
      </c>
      <c r="B84" s="122" t="s">
        <v>315</v>
      </c>
      <c r="C84" s="118" t="s">
        <v>16</v>
      </c>
      <c r="D84" s="122">
        <f>E84</f>
        <v>2296.0500000000002</v>
      </c>
      <c r="E84" s="122">
        <v>2296.0500000000002</v>
      </c>
    </row>
    <row r="85" spans="1:5" x14ac:dyDescent="0.25">
      <c r="A85" s="119" t="s">
        <v>300</v>
      </c>
      <c r="B85" s="122">
        <v>16</v>
      </c>
      <c r="C85" s="118" t="s">
        <v>301</v>
      </c>
      <c r="D85" s="122">
        <f t="shared" si="2"/>
        <v>239.53312500000001</v>
      </c>
      <c r="E85" s="122">
        <v>3832.53</v>
      </c>
    </row>
    <row r="86" spans="1:5" x14ac:dyDescent="0.25">
      <c r="A86" s="119" t="s">
        <v>302</v>
      </c>
      <c r="B86" s="122">
        <v>1.4999999999999999E-2</v>
      </c>
      <c r="C86" s="118" t="s">
        <v>15</v>
      </c>
      <c r="D86" s="122">
        <f t="shared" si="2"/>
        <v>11787.333333333334</v>
      </c>
      <c r="E86" s="122">
        <v>176.81</v>
      </c>
    </row>
    <row r="87" spans="1:5" x14ac:dyDescent="0.25">
      <c r="A87" s="119" t="s">
        <v>303</v>
      </c>
      <c r="B87" s="122">
        <v>0.02</v>
      </c>
      <c r="C87" s="118" t="s">
        <v>56</v>
      </c>
      <c r="D87" s="122">
        <f t="shared" si="2"/>
        <v>52853.499999999993</v>
      </c>
      <c r="E87" s="122">
        <v>1057.07</v>
      </c>
    </row>
    <row r="88" spans="1:5" x14ac:dyDescent="0.25">
      <c r="A88" s="119" t="s">
        <v>304</v>
      </c>
      <c r="B88" s="122">
        <v>0.01</v>
      </c>
      <c r="C88" s="118" t="s">
        <v>56</v>
      </c>
      <c r="D88" s="122">
        <f t="shared" si="2"/>
        <v>35865</v>
      </c>
      <c r="E88" s="122">
        <v>358.65</v>
      </c>
    </row>
    <row r="89" spans="1:5" x14ac:dyDescent="0.25">
      <c r="A89" s="119" t="s">
        <v>305</v>
      </c>
      <c r="B89" s="122">
        <v>2.9000000000000001E-2</v>
      </c>
      <c r="C89" s="118" t="s">
        <v>19</v>
      </c>
      <c r="D89" s="122">
        <f t="shared" si="2"/>
        <v>14653.448275862067</v>
      </c>
      <c r="E89" s="122">
        <v>424.95</v>
      </c>
    </row>
    <row r="90" spans="1:5" s="96" customFormat="1" ht="28.5" x14ac:dyDescent="0.2">
      <c r="A90" s="120" t="s">
        <v>39</v>
      </c>
      <c r="B90" s="126"/>
      <c r="C90" s="126"/>
      <c r="D90" s="126"/>
      <c r="E90" s="126"/>
    </row>
    <row r="91" spans="1:5" ht="30" x14ac:dyDescent="0.25">
      <c r="A91" s="119" t="s">
        <v>60</v>
      </c>
      <c r="B91" s="122" t="s">
        <v>314</v>
      </c>
      <c r="C91" s="118" t="s">
        <v>11</v>
      </c>
      <c r="D91" s="122">
        <f>E91</f>
        <v>9053.48</v>
      </c>
      <c r="E91" s="122">
        <v>9053.48</v>
      </c>
    </row>
    <row r="92" spans="1:5" s="96" customFormat="1" ht="14.25" x14ac:dyDescent="0.2">
      <c r="A92" s="120" t="s">
        <v>81</v>
      </c>
      <c r="B92" s="126"/>
      <c r="C92" s="126"/>
      <c r="D92" s="126"/>
      <c r="E92" s="126"/>
    </row>
    <row r="93" spans="1:5" x14ac:dyDescent="0.25">
      <c r="A93" s="119" t="s">
        <v>88</v>
      </c>
      <c r="B93" s="122" t="s">
        <v>314</v>
      </c>
      <c r="C93" s="118" t="s">
        <v>11</v>
      </c>
      <c r="D93" s="122">
        <f>E93</f>
        <v>21600</v>
      </c>
      <c r="E93" s="122">
        <v>21600</v>
      </c>
    </row>
    <row r="94" spans="1:5" s="96" customFormat="1" ht="28.5" x14ac:dyDescent="0.2">
      <c r="A94" s="120" t="s">
        <v>99</v>
      </c>
      <c r="B94" s="126"/>
      <c r="C94" s="126"/>
      <c r="D94" s="126"/>
      <c r="E94" s="126"/>
    </row>
    <row r="95" spans="1:5" x14ac:dyDescent="0.25">
      <c r="A95" s="119" t="s">
        <v>114</v>
      </c>
      <c r="B95" s="122" t="s">
        <v>24</v>
      </c>
      <c r="C95" s="118" t="s">
        <v>11</v>
      </c>
      <c r="D95" s="122">
        <f>E95</f>
        <v>6272.53</v>
      </c>
      <c r="E95" s="122">
        <v>6272.53</v>
      </c>
    </row>
    <row r="96" spans="1:5" s="1" customFormat="1" ht="14.25" x14ac:dyDescent="0.2">
      <c r="A96" s="33" t="s">
        <v>10</v>
      </c>
      <c r="B96" s="84"/>
      <c r="C96" s="84"/>
      <c r="D96" s="85"/>
      <c r="E96" s="84"/>
    </row>
    <row r="97" spans="1:5" s="136" customFormat="1" x14ac:dyDescent="0.25">
      <c r="A97" s="134" t="s">
        <v>319</v>
      </c>
      <c r="B97" s="38"/>
      <c r="C97" s="38"/>
      <c r="D97" s="39"/>
      <c r="E97" s="135">
        <v>8640</v>
      </c>
    </row>
    <row r="98" spans="1:5" s="1" customFormat="1" x14ac:dyDescent="0.2">
      <c r="A98" s="37" t="s">
        <v>77</v>
      </c>
      <c r="B98" s="86" t="s">
        <v>23</v>
      </c>
      <c r="C98" s="86" t="s">
        <v>11</v>
      </c>
      <c r="D98" s="87">
        <f>E98</f>
        <v>43806.943000000028</v>
      </c>
      <c r="E98" s="88">
        <f>SUM(E16:E97)*10%</f>
        <v>43806.943000000028</v>
      </c>
    </row>
    <row r="99" spans="1:5" s="96" customFormat="1" ht="14.25" x14ac:dyDescent="0.2">
      <c r="A99" s="121" t="s">
        <v>25</v>
      </c>
      <c r="B99" s="123"/>
      <c r="C99" s="129"/>
      <c r="D99" s="127"/>
      <c r="E99" s="123">
        <f>SUM(E17:E98)</f>
        <v>481876.37300000031</v>
      </c>
    </row>
    <row r="102" spans="1:5" ht="39.75" customHeight="1" x14ac:dyDescent="0.25">
      <c r="A102" s="207" t="s">
        <v>320</v>
      </c>
      <c r="B102" s="207"/>
      <c r="C102" s="207"/>
      <c r="D102" s="207"/>
      <c r="E102" s="207"/>
    </row>
    <row r="103" spans="1:5" ht="27.75" customHeight="1" x14ac:dyDescent="0.25">
      <c r="A103" s="207" t="s">
        <v>306</v>
      </c>
      <c r="B103" s="207"/>
      <c r="C103" s="207"/>
      <c r="D103" s="207"/>
      <c r="E103" s="207"/>
    </row>
    <row r="104" spans="1:5" ht="24" customHeight="1" x14ac:dyDescent="0.25">
      <c r="A104" s="207" t="s">
        <v>307</v>
      </c>
      <c r="B104" s="207"/>
      <c r="C104" s="207"/>
      <c r="D104" s="207"/>
      <c r="E104" s="207"/>
    </row>
    <row r="105" spans="1:5" ht="30.75" customHeight="1" x14ac:dyDescent="0.25">
      <c r="A105" s="207" t="s">
        <v>308</v>
      </c>
      <c r="B105" s="207"/>
      <c r="C105" s="207"/>
      <c r="D105" s="207"/>
      <c r="E105" s="207"/>
    </row>
    <row r="107" spans="1:5" ht="24.75" customHeight="1" x14ac:dyDescent="0.25"/>
    <row r="108" spans="1:5" ht="18.75" customHeight="1" x14ac:dyDescent="0.25">
      <c r="A108" s="115" t="s">
        <v>321</v>
      </c>
    </row>
    <row r="109" spans="1:5" ht="15.75" customHeight="1" x14ac:dyDescent="0.25">
      <c r="A109" s="116" t="s">
        <v>316</v>
      </c>
    </row>
    <row r="110" spans="1:5" ht="10.5" customHeight="1" x14ac:dyDescent="0.25">
      <c r="B110" s="114"/>
      <c r="D110" s="114" t="s">
        <v>27</v>
      </c>
    </row>
    <row r="112" spans="1:5" x14ac:dyDescent="0.25">
      <c r="A112" s="115" t="s">
        <v>309</v>
      </c>
    </row>
    <row r="113" spans="2:4" ht="10.5" customHeight="1" x14ac:dyDescent="0.25">
      <c r="B113" s="114"/>
      <c r="D113" s="114" t="s">
        <v>27</v>
      </c>
    </row>
    <row r="114" spans="2:4" ht="11.25" customHeight="1" x14ac:dyDescent="0.25"/>
  </sheetData>
  <mergeCells count="10">
    <mergeCell ref="A105:E105"/>
    <mergeCell ref="A102:E102"/>
    <mergeCell ref="A103:E103"/>
    <mergeCell ref="A104:E104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sqref="A1:XFD1048576"/>
    </sheetView>
  </sheetViews>
  <sheetFormatPr defaultColWidth="9.140625" defaultRowHeight="15" x14ac:dyDescent="0.25"/>
  <cols>
    <col min="1" max="1" width="12.5703125" style="80" customWidth="1"/>
    <col min="2" max="2" width="14.5703125" style="80" customWidth="1"/>
    <col min="3" max="3" width="19.5703125" style="80" customWidth="1"/>
    <col min="4" max="4" width="14.42578125" style="80" customWidth="1"/>
    <col min="5" max="5" width="18.28515625" style="80" customWidth="1"/>
    <col min="6" max="6" width="16.28515625" style="80" customWidth="1"/>
    <col min="7" max="16384" width="9.140625" style="80"/>
  </cols>
  <sheetData>
    <row r="1" spans="1:19" s="52" customFormat="1" ht="35.25" customHeight="1" x14ac:dyDescent="0.3">
      <c r="A1" s="197" t="s">
        <v>322</v>
      </c>
      <c r="B1" s="197"/>
      <c r="C1" s="197"/>
      <c r="D1" s="197"/>
      <c r="E1" s="197"/>
      <c r="F1" s="197"/>
    </row>
    <row r="2" spans="1:19" s="52" customFormat="1" x14ac:dyDescent="0.25">
      <c r="A2" s="53"/>
      <c r="B2" s="53"/>
      <c r="C2" s="53"/>
      <c r="D2" s="53"/>
      <c r="E2" s="53"/>
      <c r="F2" s="53"/>
    </row>
    <row r="3" spans="1:19" s="52" customFormat="1" ht="19.5" customHeight="1" x14ac:dyDescent="0.25">
      <c r="A3" s="54" t="s">
        <v>323</v>
      </c>
      <c r="B3" s="54"/>
      <c r="C3" s="54"/>
      <c r="D3" s="54"/>
      <c r="E3" s="54"/>
      <c r="F3" s="55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</row>
    <row r="4" spans="1:19" s="52" customFormat="1" ht="19.5" customHeight="1" x14ac:dyDescent="0.25">
      <c r="A4" s="54"/>
      <c r="B4" s="54"/>
      <c r="C4" s="54"/>
      <c r="D4" s="54"/>
      <c r="E4" s="54"/>
      <c r="F4" s="55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</row>
    <row r="5" spans="1:19" s="52" customFormat="1" ht="36.75" customHeight="1" x14ac:dyDescent="0.25">
      <c r="A5" s="198" t="s">
        <v>151</v>
      </c>
      <c r="B5" s="198"/>
      <c r="C5" s="198"/>
      <c r="D5" s="198"/>
      <c r="E5" s="198"/>
      <c r="F5" s="198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</row>
    <row r="6" spans="1:19" s="66" customFormat="1" ht="27.75" customHeight="1" x14ac:dyDescent="0.25">
      <c r="A6" s="107" t="s">
        <v>152</v>
      </c>
      <c r="B6" s="107">
        <v>4</v>
      </c>
      <c r="C6" s="107" t="s">
        <v>153</v>
      </c>
      <c r="D6" s="130">
        <v>2994.4</v>
      </c>
      <c r="E6" s="107" t="s">
        <v>154</v>
      </c>
      <c r="F6" s="109">
        <v>1044</v>
      </c>
      <c r="G6" s="57"/>
      <c r="H6" s="59"/>
      <c r="I6" s="60"/>
      <c r="J6" s="61"/>
      <c r="K6" s="131"/>
      <c r="L6" s="63"/>
      <c r="M6" s="63"/>
      <c r="N6" s="63"/>
      <c r="O6" s="63"/>
      <c r="P6" s="64"/>
      <c r="Q6" s="199"/>
      <c r="R6" s="200"/>
      <c r="S6" s="65"/>
    </row>
    <row r="7" spans="1:19" s="68" customFormat="1" ht="32.25" customHeight="1" x14ac:dyDescent="0.25">
      <c r="A7" s="107" t="s">
        <v>155</v>
      </c>
      <c r="B7" s="107">
        <v>3</v>
      </c>
      <c r="C7" s="107" t="s">
        <v>156</v>
      </c>
      <c r="D7" s="130">
        <v>0</v>
      </c>
      <c r="E7" s="107" t="s">
        <v>157</v>
      </c>
      <c r="F7" s="109">
        <v>696</v>
      </c>
      <c r="G7" s="57"/>
      <c r="H7" s="59"/>
      <c r="I7" s="60"/>
      <c r="J7" s="61"/>
      <c r="K7" s="131"/>
      <c r="L7" s="63"/>
      <c r="M7" s="63"/>
      <c r="N7" s="63"/>
      <c r="O7" s="63"/>
      <c r="P7" s="64"/>
      <c r="Q7" s="199"/>
      <c r="R7" s="201"/>
      <c r="S7" s="67"/>
    </row>
    <row r="8" spans="1:19" s="68" customFormat="1" ht="48.75" customHeight="1" x14ac:dyDescent="0.25">
      <c r="A8" s="107" t="s">
        <v>158</v>
      </c>
      <c r="B8" s="107">
        <v>44</v>
      </c>
      <c r="C8" s="107" t="s">
        <v>159</v>
      </c>
      <c r="D8" s="109">
        <v>297.39999999999998</v>
      </c>
      <c r="E8" s="107" t="s">
        <v>160</v>
      </c>
      <c r="F8" s="109">
        <v>489.1</v>
      </c>
      <c r="G8" s="57"/>
      <c r="H8" s="59"/>
      <c r="I8" s="60"/>
      <c r="J8" s="61"/>
      <c r="K8" s="131"/>
      <c r="L8" s="63"/>
      <c r="M8" s="63"/>
      <c r="N8" s="63"/>
      <c r="O8" s="63"/>
      <c r="P8" s="64"/>
      <c r="Q8" s="199"/>
      <c r="R8" s="200"/>
      <c r="S8" s="67"/>
    </row>
    <row r="9" spans="1:19" s="68" customFormat="1" ht="33.75" customHeight="1" x14ac:dyDescent="0.25">
      <c r="A9" s="58"/>
      <c r="B9" s="61"/>
      <c r="C9" s="58"/>
      <c r="D9" s="69"/>
      <c r="E9" s="61"/>
      <c r="F9" s="70"/>
      <c r="G9" s="57"/>
      <c r="H9" s="59"/>
      <c r="I9" s="60"/>
      <c r="J9" s="61"/>
      <c r="K9" s="131"/>
      <c r="L9" s="63"/>
      <c r="M9" s="63"/>
      <c r="N9" s="63"/>
      <c r="O9" s="63"/>
      <c r="P9" s="57"/>
      <c r="Q9" s="131"/>
      <c r="R9" s="132"/>
      <c r="S9" s="57"/>
    </row>
    <row r="10" spans="1:19" s="74" customFormat="1" ht="15" customHeight="1" thickBot="1" x14ac:dyDescent="0.3">
      <c r="A10" s="72"/>
      <c r="B10" s="72"/>
      <c r="C10" s="72"/>
      <c r="D10" s="72"/>
      <c r="E10" s="72"/>
      <c r="F10" s="133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</row>
    <row r="11" spans="1:19" s="74" customFormat="1" ht="30" customHeight="1" x14ac:dyDescent="0.25">
      <c r="A11" s="202" t="s">
        <v>161</v>
      </c>
      <c r="B11" s="203"/>
      <c r="C11" s="203"/>
      <c r="D11" s="203"/>
      <c r="E11" s="204"/>
      <c r="F11" s="75" t="s">
        <v>162</v>
      </c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</row>
    <row r="12" spans="1:19" s="104" customFormat="1" ht="30" customHeight="1" x14ac:dyDescent="0.25">
      <c r="A12" s="190" t="s">
        <v>163</v>
      </c>
      <c r="B12" s="191"/>
      <c r="C12" s="191"/>
      <c r="D12" s="191"/>
      <c r="E12" s="192"/>
      <c r="F12" s="102">
        <v>-45909.858000000357</v>
      </c>
      <c r="G12" s="103"/>
    </row>
    <row r="13" spans="1:19" s="104" customFormat="1" ht="30" customHeight="1" x14ac:dyDescent="0.25">
      <c r="A13" s="190" t="s">
        <v>164</v>
      </c>
      <c r="B13" s="191"/>
      <c r="C13" s="191"/>
      <c r="D13" s="191"/>
      <c r="E13" s="192"/>
      <c r="F13" s="102">
        <v>184657.25999999995</v>
      </c>
    </row>
    <row r="14" spans="1:19" s="104" customFormat="1" ht="30" customHeight="1" x14ac:dyDescent="0.25">
      <c r="A14" s="190" t="s">
        <v>165</v>
      </c>
      <c r="B14" s="191"/>
      <c r="C14" s="191"/>
      <c r="D14" s="191"/>
      <c r="E14" s="192"/>
      <c r="F14" s="105">
        <f>SUM(F15:F17)</f>
        <v>488480.38</v>
      </c>
    </row>
    <row r="15" spans="1:19" s="74" customFormat="1" ht="27.75" customHeight="1" x14ac:dyDescent="0.25">
      <c r="A15" s="193" t="s">
        <v>166</v>
      </c>
      <c r="B15" s="194"/>
      <c r="C15" s="194"/>
      <c r="D15" s="194"/>
      <c r="E15" s="195"/>
      <c r="F15" s="101">
        <f>495720.48-10340.1+400</f>
        <v>485780.38</v>
      </c>
    </row>
    <row r="16" spans="1:19" s="74" customFormat="1" ht="24.75" hidden="1" customHeight="1" x14ac:dyDescent="0.25">
      <c r="A16" s="193" t="s">
        <v>167</v>
      </c>
      <c r="B16" s="194"/>
      <c r="C16" s="194"/>
      <c r="D16" s="194"/>
      <c r="E16" s="195"/>
      <c r="F16" s="101"/>
    </row>
    <row r="17" spans="1:19" s="74" customFormat="1" ht="30" customHeight="1" x14ac:dyDescent="0.25">
      <c r="A17" s="193" t="s">
        <v>168</v>
      </c>
      <c r="B17" s="194"/>
      <c r="C17" s="194"/>
      <c r="D17" s="194"/>
      <c r="E17" s="195"/>
      <c r="F17" s="101">
        <v>2700</v>
      </c>
    </row>
    <row r="18" spans="1:19" s="104" customFormat="1" ht="30" customHeight="1" x14ac:dyDescent="0.25">
      <c r="A18" s="190" t="s">
        <v>169</v>
      </c>
      <c r="B18" s="191"/>
      <c r="C18" s="191"/>
      <c r="D18" s="191"/>
      <c r="E18" s="192"/>
      <c r="F18" s="105">
        <f>SUM(F19:F21)</f>
        <v>467791.65</v>
      </c>
    </row>
    <row r="19" spans="1:19" s="74" customFormat="1" ht="28.5" customHeight="1" x14ac:dyDescent="0.25">
      <c r="A19" s="193" t="s">
        <v>166</v>
      </c>
      <c r="B19" s="194"/>
      <c r="C19" s="194"/>
      <c r="D19" s="194"/>
      <c r="E19" s="195"/>
      <c r="F19" s="101">
        <f>465141.65+400</f>
        <v>465541.65</v>
      </c>
    </row>
    <row r="20" spans="1:19" s="74" customFormat="1" ht="30" hidden="1" customHeight="1" x14ac:dyDescent="0.25">
      <c r="A20" s="193" t="s">
        <v>167</v>
      </c>
      <c r="B20" s="194"/>
      <c r="C20" s="194"/>
      <c r="D20" s="194"/>
      <c r="E20" s="195"/>
      <c r="F20" s="101"/>
    </row>
    <row r="21" spans="1:19" s="77" customFormat="1" ht="30" customHeight="1" x14ac:dyDescent="0.2">
      <c r="A21" s="193" t="s">
        <v>168</v>
      </c>
      <c r="B21" s="194"/>
      <c r="C21" s="194"/>
      <c r="D21" s="194"/>
      <c r="E21" s="195"/>
      <c r="F21" s="101">
        <v>2250</v>
      </c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</row>
    <row r="22" spans="1:19" s="106" customFormat="1" ht="30" customHeight="1" x14ac:dyDescent="0.25">
      <c r="A22" s="190" t="s">
        <v>170</v>
      </c>
      <c r="B22" s="191"/>
      <c r="C22" s="191"/>
      <c r="D22" s="191"/>
      <c r="E22" s="192"/>
      <c r="F22" s="105">
        <f>F12+F18</f>
        <v>421881.79199999967</v>
      </c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</row>
    <row r="23" spans="1:19" s="106" customFormat="1" ht="30" customHeight="1" x14ac:dyDescent="0.25">
      <c r="A23" s="190" t="s">
        <v>171</v>
      </c>
      <c r="B23" s="191"/>
      <c r="C23" s="191"/>
      <c r="D23" s="191"/>
      <c r="E23" s="192"/>
      <c r="F23" s="105">
        <f>Лист1!E84</f>
        <v>449502.0529999999</v>
      </c>
      <c r="G23" s="104"/>
      <c r="H23" s="104"/>
      <c r="I23" s="104"/>
      <c r="J23" s="104"/>
      <c r="K23" s="104"/>
      <c r="L23" s="104"/>
      <c r="M23" s="104"/>
      <c r="N23" s="104"/>
      <c r="O23" s="104"/>
      <c r="P23" s="104"/>
      <c r="Q23" s="104"/>
      <c r="R23" s="104"/>
      <c r="S23" s="104"/>
    </row>
    <row r="24" spans="1:19" s="106" customFormat="1" ht="30" customHeight="1" x14ac:dyDescent="0.25">
      <c r="A24" s="190" t="s">
        <v>324</v>
      </c>
      <c r="B24" s="191"/>
      <c r="C24" s="191"/>
      <c r="D24" s="191"/>
      <c r="E24" s="192"/>
      <c r="F24" s="105">
        <f>F22-F23</f>
        <v>-27620.261000000231</v>
      </c>
      <c r="G24" s="104"/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</row>
    <row r="25" spans="1:19" s="106" customFormat="1" ht="30" customHeight="1" x14ac:dyDescent="0.25">
      <c r="A25" s="190" t="s">
        <v>173</v>
      </c>
      <c r="B25" s="191"/>
      <c r="C25" s="191"/>
      <c r="D25" s="191"/>
      <c r="E25" s="192"/>
      <c r="F25" s="102">
        <f>F13+F14-F18</f>
        <v>205345.98999999987</v>
      </c>
      <c r="G25" s="104"/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</row>
    <row r="26" spans="1:19" s="77" customFormat="1" ht="11.45" customHeight="1" x14ac:dyDescent="0.25">
      <c r="A26" s="78"/>
      <c r="B26" s="78"/>
      <c r="C26" s="78"/>
      <c r="D26" s="78"/>
      <c r="E26" s="78"/>
      <c r="F26" s="78"/>
    </row>
    <row r="27" spans="1:19" s="79" customFormat="1" ht="64.5" customHeight="1" x14ac:dyDescent="0.2">
      <c r="A27" s="189" t="s">
        <v>174</v>
      </c>
      <c r="B27" s="189"/>
      <c r="C27" s="189"/>
      <c r="D27" s="189"/>
    </row>
    <row r="28" spans="1:19" s="52" customFormat="1" ht="21.75" customHeight="1" x14ac:dyDescent="0.25">
      <c r="A28" s="196" t="s">
        <v>175</v>
      </c>
      <c r="B28" s="196"/>
      <c r="C28" s="196"/>
      <c r="D28" s="196"/>
    </row>
    <row r="29" spans="1:19" s="52" customFormat="1" ht="22.5" customHeight="1" x14ac:dyDescent="0.25">
      <c r="A29" s="189" t="s">
        <v>45</v>
      </c>
      <c r="B29" s="189"/>
      <c r="C29" s="189"/>
      <c r="D29" s="189"/>
    </row>
    <row r="30" spans="1:19" s="52" customFormat="1" ht="22.5" customHeight="1" x14ac:dyDescent="0.25">
      <c r="A30" s="189" t="s">
        <v>46</v>
      </c>
      <c r="B30" s="189"/>
      <c r="C30" s="189"/>
      <c r="D30" s="53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9"/>
  <sheetViews>
    <sheetView view="pageBreakPreview" topLeftCell="A6" zoomScaleNormal="100" zoomScaleSheetLayoutView="100" workbookViewId="0">
      <selection activeCell="A21" sqref="A21:E21"/>
    </sheetView>
  </sheetViews>
  <sheetFormatPr defaultRowHeight="15" x14ac:dyDescent="0.25"/>
  <cols>
    <col min="1" max="1" width="55.5703125" style="137" customWidth="1"/>
    <col min="2" max="2" width="13.85546875" style="137" customWidth="1"/>
    <col min="3" max="3" width="13" style="137" customWidth="1"/>
    <col min="4" max="4" width="14.42578125" style="137" customWidth="1"/>
    <col min="5" max="5" width="14.7109375" style="137" customWidth="1"/>
    <col min="6" max="255" width="8.140625" style="137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37" customFormat="1" ht="23.25" customHeight="1" x14ac:dyDescent="0.25">
      <c r="A1" s="208"/>
      <c r="B1" s="208"/>
      <c r="C1" s="208"/>
      <c r="D1" s="208"/>
      <c r="E1" s="208"/>
    </row>
    <row r="2" spans="1:5" s="137" customFormat="1" x14ac:dyDescent="0.25">
      <c r="A2" s="208" t="s">
        <v>246</v>
      </c>
      <c r="B2" s="208"/>
      <c r="C2" s="208"/>
      <c r="D2" s="208"/>
      <c r="E2" s="208"/>
    </row>
    <row r="3" spans="1:5" s="137" customFormat="1" ht="15.75" customHeight="1" x14ac:dyDescent="0.25">
      <c r="B3" s="208" t="s">
        <v>310</v>
      </c>
      <c r="C3" s="208"/>
      <c r="D3" s="208"/>
      <c r="E3" s="208"/>
    </row>
    <row r="4" spans="1:5" s="137" customFormat="1" x14ac:dyDescent="0.25">
      <c r="A4" s="210" t="s">
        <v>247</v>
      </c>
      <c r="B4" s="210"/>
      <c r="C4" s="210"/>
      <c r="D4" s="210"/>
      <c r="E4" s="210"/>
    </row>
    <row r="5" spans="1:5" s="137" customFormat="1" x14ac:dyDescent="0.25">
      <c r="A5" s="210" t="s">
        <v>248</v>
      </c>
      <c r="B5" s="210"/>
      <c r="C5" s="210"/>
      <c r="D5" s="210"/>
      <c r="E5" s="210"/>
    </row>
    <row r="6" spans="1:5" s="137" customFormat="1" ht="26.25" customHeight="1" x14ac:dyDescent="0.25">
      <c r="A6" s="208" t="s">
        <v>249</v>
      </c>
      <c r="B6" s="208"/>
      <c r="C6" s="208"/>
      <c r="D6" s="208"/>
      <c r="E6" s="137" t="s">
        <v>325</v>
      </c>
    </row>
    <row r="7" spans="1:5" s="137" customFormat="1" x14ac:dyDescent="0.25">
      <c r="A7" s="208"/>
      <c r="B7" s="208"/>
      <c r="C7" s="208"/>
      <c r="D7" s="208"/>
      <c r="E7" s="208"/>
    </row>
    <row r="8" spans="1:5" s="137" customFormat="1" ht="28.5" customHeight="1" x14ac:dyDescent="0.25">
      <c r="A8" s="209" t="s">
        <v>326</v>
      </c>
      <c r="B8" s="209"/>
      <c r="C8" s="209"/>
      <c r="D8" s="209"/>
      <c r="E8" s="209"/>
    </row>
    <row r="9" spans="1:5" s="137" customFormat="1" ht="29.25" customHeight="1" x14ac:dyDescent="0.25">
      <c r="A9" s="209" t="s">
        <v>251</v>
      </c>
      <c r="B9" s="209"/>
      <c r="C9" s="209"/>
      <c r="D9" s="209"/>
      <c r="E9" s="209"/>
    </row>
    <row r="10" spans="1:5" s="137" customFormat="1" ht="30" customHeight="1" x14ac:dyDescent="0.25">
      <c r="A10" s="209" t="s">
        <v>252</v>
      </c>
      <c r="B10" s="209"/>
      <c r="C10" s="209"/>
      <c r="D10" s="209"/>
      <c r="E10" s="209"/>
    </row>
    <row r="11" spans="1:5" s="137" customFormat="1" ht="30" customHeight="1" x14ac:dyDescent="0.25">
      <c r="A11" s="209" t="s">
        <v>253</v>
      </c>
      <c r="B11" s="209"/>
      <c r="C11" s="209"/>
      <c r="D11" s="209"/>
      <c r="E11" s="209"/>
    </row>
    <row r="12" spans="1:5" s="137" customFormat="1" ht="29.25" customHeight="1" x14ac:dyDescent="0.25">
      <c r="A12" s="209" t="s">
        <v>254</v>
      </c>
      <c r="B12" s="209"/>
      <c r="C12" s="209"/>
      <c r="D12" s="209"/>
      <c r="E12" s="209"/>
    </row>
    <row r="13" spans="1:5" s="137" customFormat="1" ht="28.5" customHeight="1" x14ac:dyDescent="0.25">
      <c r="A13" s="209" t="s">
        <v>255</v>
      </c>
      <c r="B13" s="209"/>
      <c r="C13" s="209"/>
      <c r="D13" s="209"/>
      <c r="E13" s="209"/>
    </row>
    <row r="14" spans="1:5" s="137" customFormat="1" ht="15.75" customHeight="1" x14ac:dyDescent="0.25">
      <c r="A14" s="208"/>
      <c r="B14" s="208"/>
      <c r="C14" s="208"/>
      <c r="D14" s="208"/>
      <c r="E14" s="208"/>
    </row>
    <row r="15" spans="1:5" s="137" customFormat="1" ht="135" x14ac:dyDescent="0.25">
      <c r="A15" s="138" t="s">
        <v>2</v>
      </c>
      <c r="B15" s="139" t="s">
        <v>257</v>
      </c>
      <c r="C15" s="139" t="s">
        <v>0</v>
      </c>
      <c r="D15" s="139" t="s">
        <v>256</v>
      </c>
      <c r="E15" s="139" t="s">
        <v>1</v>
      </c>
    </row>
    <row r="16" spans="1:5" s="137" customFormat="1" x14ac:dyDescent="0.25">
      <c r="A16" s="145" t="s">
        <v>8</v>
      </c>
      <c r="B16" s="140"/>
      <c r="C16" s="140"/>
      <c r="D16" s="140"/>
      <c r="E16" s="140"/>
    </row>
    <row r="17" spans="1:5" s="137" customFormat="1" x14ac:dyDescent="0.25">
      <c r="A17" s="138" t="s">
        <v>57</v>
      </c>
      <c r="B17" s="141" t="s">
        <v>23</v>
      </c>
      <c r="C17" s="141" t="s">
        <v>11</v>
      </c>
      <c r="D17" s="141">
        <v>0.13</v>
      </c>
      <c r="E17" s="141">
        <v>4671.26</v>
      </c>
    </row>
    <row r="18" spans="1:5" s="137" customFormat="1" ht="28.5" x14ac:dyDescent="0.25">
      <c r="A18" s="145" t="s">
        <v>260</v>
      </c>
      <c r="B18" s="140"/>
      <c r="C18" s="140"/>
      <c r="D18" s="140"/>
      <c r="E18" s="140"/>
    </row>
    <row r="19" spans="1:5" s="137" customFormat="1" x14ac:dyDescent="0.25">
      <c r="A19" s="138" t="s">
        <v>327</v>
      </c>
      <c r="B19" s="141" t="s">
        <v>24</v>
      </c>
      <c r="C19" s="141" t="s">
        <v>12</v>
      </c>
      <c r="D19" s="141">
        <f>E19</f>
        <v>146.63</v>
      </c>
      <c r="E19" s="141">
        <v>146.63</v>
      </c>
    </row>
    <row r="20" spans="1:5" s="137" customFormat="1" x14ac:dyDescent="0.25">
      <c r="A20" s="138" t="s">
        <v>328</v>
      </c>
      <c r="B20" s="141" t="s">
        <v>24</v>
      </c>
      <c r="C20" s="141" t="s">
        <v>12</v>
      </c>
      <c r="D20" s="141">
        <f t="shared" ref="D20:D33" si="0">E20</f>
        <v>14275.2</v>
      </c>
      <c r="E20" s="141">
        <v>14275.2</v>
      </c>
    </row>
    <row r="21" spans="1:5" s="137" customFormat="1" ht="30" x14ac:dyDescent="0.25">
      <c r="A21" s="138" t="s">
        <v>181</v>
      </c>
      <c r="B21" s="141" t="s">
        <v>24</v>
      </c>
      <c r="C21" s="141" t="s">
        <v>19</v>
      </c>
      <c r="D21" s="141">
        <f t="shared" si="0"/>
        <v>1332.59</v>
      </c>
      <c r="E21" s="141">
        <v>1332.59</v>
      </c>
    </row>
    <row r="22" spans="1:5" s="137" customFormat="1" ht="30" x14ac:dyDescent="0.25">
      <c r="A22" s="138" t="s">
        <v>329</v>
      </c>
      <c r="B22" s="141" t="s">
        <v>24</v>
      </c>
      <c r="C22" s="141" t="s">
        <v>19</v>
      </c>
      <c r="D22" s="141">
        <f t="shared" si="0"/>
        <v>1187.24</v>
      </c>
      <c r="E22" s="141">
        <v>1187.24</v>
      </c>
    </row>
    <row r="23" spans="1:5" s="137" customFormat="1" ht="30" x14ac:dyDescent="0.25">
      <c r="A23" s="138" t="s">
        <v>330</v>
      </c>
      <c r="B23" s="141">
        <v>1</v>
      </c>
      <c r="C23" s="141" t="s">
        <v>13</v>
      </c>
      <c r="D23" s="141">
        <f t="shared" si="0"/>
        <v>957.41</v>
      </c>
      <c r="E23" s="141">
        <v>957.41</v>
      </c>
    </row>
    <row r="24" spans="1:5" s="137" customFormat="1" x14ac:dyDescent="0.25">
      <c r="A24" s="138" t="s">
        <v>331</v>
      </c>
      <c r="B24" s="141">
        <v>1</v>
      </c>
      <c r="C24" s="141" t="s">
        <v>13</v>
      </c>
      <c r="D24" s="141">
        <f t="shared" si="0"/>
        <v>2904.13</v>
      </c>
      <c r="E24" s="141">
        <v>2904.13</v>
      </c>
    </row>
    <row r="25" spans="1:5" s="137" customFormat="1" x14ac:dyDescent="0.25">
      <c r="A25" s="138" t="s">
        <v>264</v>
      </c>
      <c r="B25" s="141" t="s">
        <v>313</v>
      </c>
      <c r="C25" s="141" t="s">
        <v>12</v>
      </c>
      <c r="D25" s="141">
        <f t="shared" si="0"/>
        <v>216315.46</v>
      </c>
      <c r="E25" s="141">
        <v>216315.46</v>
      </c>
    </row>
    <row r="26" spans="1:5" s="137" customFormat="1" x14ac:dyDescent="0.25">
      <c r="A26" s="138" t="s">
        <v>265</v>
      </c>
      <c r="B26" s="141" t="s">
        <v>313</v>
      </c>
      <c r="C26" s="141" t="s">
        <v>12</v>
      </c>
      <c r="D26" s="141">
        <f t="shared" si="0"/>
        <v>2515.5</v>
      </c>
      <c r="E26" s="141">
        <v>2515.5</v>
      </c>
    </row>
    <row r="27" spans="1:5" s="137" customFormat="1" ht="30" x14ac:dyDescent="0.25">
      <c r="A27" s="138" t="s">
        <v>266</v>
      </c>
      <c r="B27" s="141" t="s">
        <v>24</v>
      </c>
      <c r="C27" s="141" t="s">
        <v>11</v>
      </c>
      <c r="D27" s="141">
        <f t="shared" si="0"/>
        <v>5500</v>
      </c>
      <c r="E27" s="141">
        <v>5500</v>
      </c>
    </row>
    <row r="28" spans="1:5" s="137" customFormat="1" x14ac:dyDescent="0.25">
      <c r="A28" s="145" t="s">
        <v>332</v>
      </c>
      <c r="B28" s="140"/>
      <c r="C28" s="140"/>
      <c r="D28" s="141"/>
      <c r="E28" s="140"/>
    </row>
    <row r="29" spans="1:5" s="137" customFormat="1" x14ac:dyDescent="0.25">
      <c r="A29" s="138" t="s">
        <v>333</v>
      </c>
      <c r="B29" s="141" t="s">
        <v>24</v>
      </c>
      <c r="C29" s="141" t="s">
        <v>13</v>
      </c>
      <c r="D29" s="141">
        <f t="shared" si="0"/>
        <v>100</v>
      </c>
      <c r="E29" s="141">
        <v>100</v>
      </c>
    </row>
    <row r="30" spans="1:5" s="137" customFormat="1" ht="28.5" x14ac:dyDescent="0.25">
      <c r="A30" s="145" t="s">
        <v>98</v>
      </c>
      <c r="B30" s="140"/>
      <c r="C30" s="140"/>
      <c r="D30" s="141"/>
      <c r="E30" s="140"/>
    </row>
    <row r="31" spans="1:5" s="137" customFormat="1" ht="30" x14ac:dyDescent="0.25">
      <c r="A31" s="138" t="s">
        <v>187</v>
      </c>
      <c r="B31" s="141" t="s">
        <v>103</v>
      </c>
      <c r="C31" s="141" t="s">
        <v>11</v>
      </c>
      <c r="D31" s="141">
        <f t="shared" si="0"/>
        <v>34725.26</v>
      </c>
      <c r="E31" s="141">
        <v>34725.26</v>
      </c>
    </row>
    <row r="32" spans="1:5" s="137" customFormat="1" x14ac:dyDescent="0.25">
      <c r="A32" s="145" t="s">
        <v>188</v>
      </c>
      <c r="B32" s="140"/>
      <c r="C32" s="140"/>
      <c r="D32" s="141"/>
      <c r="E32" s="140"/>
    </row>
    <row r="33" spans="1:5" s="137" customFormat="1" x14ac:dyDescent="0.25">
      <c r="A33" s="138" t="s">
        <v>189</v>
      </c>
      <c r="B33" s="141" t="s">
        <v>314</v>
      </c>
      <c r="C33" s="141" t="s">
        <v>268</v>
      </c>
      <c r="D33" s="141">
        <f t="shared" si="0"/>
        <v>9350</v>
      </c>
      <c r="E33" s="141">
        <v>9350</v>
      </c>
    </row>
    <row r="34" spans="1:5" s="137" customFormat="1" ht="28.5" x14ac:dyDescent="0.25">
      <c r="A34" s="145" t="s">
        <v>269</v>
      </c>
      <c r="B34" s="140"/>
      <c r="C34" s="140"/>
      <c r="D34" s="140"/>
      <c r="E34" s="140"/>
    </row>
    <row r="35" spans="1:5" s="137" customFormat="1" x14ac:dyDescent="0.25">
      <c r="A35" s="138" t="s">
        <v>334</v>
      </c>
      <c r="B35" s="141">
        <v>1</v>
      </c>
      <c r="C35" s="141" t="s">
        <v>335</v>
      </c>
      <c r="D35" s="141">
        <f>E35/B35</f>
        <v>602.94000000000005</v>
      </c>
      <c r="E35" s="141">
        <v>602.94000000000005</v>
      </c>
    </row>
    <row r="36" spans="1:5" s="137" customFormat="1" ht="30" x14ac:dyDescent="0.25">
      <c r="A36" s="138" t="s">
        <v>115</v>
      </c>
      <c r="B36" s="141">
        <v>0.13400000000000001</v>
      </c>
      <c r="C36" s="141" t="s">
        <v>116</v>
      </c>
      <c r="D36" s="141">
        <f t="shared" ref="D36:D72" si="1">E36/B36</f>
        <v>22832.164179104479</v>
      </c>
      <c r="E36" s="141">
        <v>3059.51</v>
      </c>
    </row>
    <row r="37" spans="1:5" s="137" customFormat="1" x14ac:dyDescent="0.25">
      <c r="A37" s="138" t="s">
        <v>336</v>
      </c>
      <c r="B37" s="141">
        <v>1</v>
      </c>
      <c r="C37" s="141" t="s">
        <v>15</v>
      </c>
      <c r="D37" s="141">
        <f t="shared" si="1"/>
        <v>724.61</v>
      </c>
      <c r="E37" s="141">
        <v>724.61</v>
      </c>
    </row>
    <row r="38" spans="1:5" s="137" customFormat="1" ht="30" x14ac:dyDescent="0.25">
      <c r="A38" s="138" t="s">
        <v>337</v>
      </c>
      <c r="B38" s="141" t="s">
        <v>24</v>
      </c>
      <c r="C38" s="141" t="s">
        <v>16</v>
      </c>
      <c r="D38" s="141">
        <f>E38</f>
        <v>2972.21</v>
      </c>
      <c r="E38" s="141">
        <v>2972.21</v>
      </c>
    </row>
    <row r="39" spans="1:5" s="137" customFormat="1" x14ac:dyDescent="0.25">
      <c r="A39" s="138" t="s">
        <v>338</v>
      </c>
      <c r="B39" s="141">
        <v>1.9E-2</v>
      </c>
      <c r="C39" s="141" t="s">
        <v>19</v>
      </c>
      <c r="D39" s="141">
        <f t="shared" si="1"/>
        <v>9690.0000000000018</v>
      </c>
      <c r="E39" s="141">
        <v>184.11</v>
      </c>
    </row>
    <row r="40" spans="1:5" s="137" customFormat="1" ht="30" x14ac:dyDescent="0.25">
      <c r="A40" s="138" t="s">
        <v>339</v>
      </c>
      <c r="B40" s="141">
        <v>0.02</v>
      </c>
      <c r="C40" s="141" t="s">
        <v>18</v>
      </c>
      <c r="D40" s="141">
        <f t="shared" si="1"/>
        <v>72699.5</v>
      </c>
      <c r="E40" s="141">
        <v>1453.99</v>
      </c>
    </row>
    <row r="41" spans="1:5" s="137" customFormat="1" ht="30" x14ac:dyDescent="0.25">
      <c r="A41" s="138" t="s">
        <v>340</v>
      </c>
      <c r="B41" s="141">
        <v>1</v>
      </c>
      <c r="C41" s="141" t="s">
        <v>121</v>
      </c>
      <c r="D41" s="141">
        <f t="shared" si="1"/>
        <v>721.05</v>
      </c>
      <c r="E41" s="141">
        <v>721.05</v>
      </c>
    </row>
    <row r="42" spans="1:5" s="137" customFormat="1" x14ac:dyDescent="0.25">
      <c r="A42" s="138" t="s">
        <v>341</v>
      </c>
      <c r="B42" s="141">
        <v>1</v>
      </c>
      <c r="C42" s="141" t="s">
        <v>83</v>
      </c>
      <c r="D42" s="141">
        <f t="shared" si="1"/>
        <v>101.47</v>
      </c>
      <c r="E42" s="141">
        <v>101.47</v>
      </c>
    </row>
    <row r="43" spans="1:5" s="137" customFormat="1" x14ac:dyDescent="0.25">
      <c r="A43" s="138" t="s">
        <v>61</v>
      </c>
      <c r="B43" s="141">
        <v>1</v>
      </c>
      <c r="C43" s="141" t="s">
        <v>14</v>
      </c>
      <c r="D43" s="141">
        <f t="shared" si="1"/>
        <v>1012.36</v>
      </c>
      <c r="E43" s="141">
        <v>1012.36</v>
      </c>
    </row>
    <row r="44" spans="1:5" s="137" customFormat="1" ht="30" x14ac:dyDescent="0.25">
      <c r="A44" s="138" t="s">
        <v>106</v>
      </c>
      <c r="B44" s="141">
        <v>1</v>
      </c>
      <c r="C44" s="141" t="s">
        <v>107</v>
      </c>
      <c r="D44" s="141">
        <f t="shared" si="1"/>
        <v>669.46</v>
      </c>
      <c r="E44" s="141">
        <v>669.46</v>
      </c>
    </row>
    <row r="45" spans="1:5" s="137" customFormat="1" x14ac:dyDescent="0.25">
      <c r="A45" s="138" t="s">
        <v>362</v>
      </c>
      <c r="B45" s="141">
        <v>1</v>
      </c>
      <c r="C45" s="141" t="s">
        <v>83</v>
      </c>
      <c r="D45" s="141">
        <f t="shared" si="1"/>
        <v>935.32</v>
      </c>
      <c r="E45" s="141">
        <v>935.32</v>
      </c>
    </row>
    <row r="46" spans="1:5" s="137" customFormat="1" x14ac:dyDescent="0.25">
      <c r="A46" s="138" t="s">
        <v>342</v>
      </c>
      <c r="B46" s="141">
        <v>0.17</v>
      </c>
      <c r="C46" s="141" t="s">
        <v>16</v>
      </c>
      <c r="D46" s="141">
        <f t="shared" si="1"/>
        <v>1813.705882352941</v>
      </c>
      <c r="E46" s="141">
        <v>308.33</v>
      </c>
    </row>
    <row r="47" spans="1:5" s="137" customFormat="1" ht="30" x14ac:dyDescent="0.25">
      <c r="A47" s="138" t="s">
        <v>62</v>
      </c>
      <c r="B47" s="141">
        <v>0.48899999999999999</v>
      </c>
      <c r="C47" s="141" t="s">
        <v>16</v>
      </c>
      <c r="D47" s="141">
        <f t="shared" si="1"/>
        <v>2013.9468302658488</v>
      </c>
      <c r="E47" s="141">
        <v>984.82</v>
      </c>
    </row>
    <row r="48" spans="1:5" s="137" customFormat="1" x14ac:dyDescent="0.25">
      <c r="A48" s="138" t="s">
        <v>63</v>
      </c>
      <c r="B48" s="141">
        <v>0.03</v>
      </c>
      <c r="C48" s="141" t="s">
        <v>17</v>
      </c>
      <c r="D48" s="141">
        <f t="shared" si="1"/>
        <v>30186.333333333336</v>
      </c>
      <c r="E48" s="141">
        <v>905.59</v>
      </c>
    </row>
    <row r="49" spans="1:5" s="137" customFormat="1" ht="30" x14ac:dyDescent="0.25">
      <c r="A49" s="138" t="s">
        <v>64</v>
      </c>
      <c r="B49" s="141">
        <v>2.9620000000000002</v>
      </c>
      <c r="C49" s="141" t="s">
        <v>16</v>
      </c>
      <c r="D49" s="141">
        <f t="shared" si="1"/>
        <v>2008.7677245104658</v>
      </c>
      <c r="E49" s="141">
        <v>5949.97</v>
      </c>
    </row>
    <row r="50" spans="1:5" s="137" customFormat="1" ht="30" x14ac:dyDescent="0.25">
      <c r="A50" s="138" t="s">
        <v>343</v>
      </c>
      <c r="B50" s="141">
        <v>0.87</v>
      </c>
      <c r="C50" s="141" t="s">
        <v>16</v>
      </c>
      <c r="D50" s="141">
        <f t="shared" si="1"/>
        <v>1814.2298850574714</v>
      </c>
      <c r="E50" s="141">
        <v>1578.38</v>
      </c>
    </row>
    <row r="51" spans="1:5" s="137" customFormat="1" ht="30" x14ac:dyDescent="0.25">
      <c r="A51" s="138" t="s">
        <v>344</v>
      </c>
      <c r="B51" s="141">
        <v>0.01</v>
      </c>
      <c r="C51" s="141" t="s">
        <v>18</v>
      </c>
      <c r="D51" s="141">
        <f t="shared" si="1"/>
        <v>30144</v>
      </c>
      <c r="E51" s="141">
        <v>301.44</v>
      </c>
    </row>
    <row r="52" spans="1:5" s="137" customFormat="1" x14ac:dyDescent="0.25">
      <c r="A52" s="138" t="s">
        <v>67</v>
      </c>
      <c r="B52" s="141">
        <v>0.24</v>
      </c>
      <c r="C52" s="141" t="s">
        <v>15</v>
      </c>
      <c r="D52" s="141">
        <f t="shared" si="1"/>
        <v>17450.125</v>
      </c>
      <c r="E52" s="141">
        <v>4188.03</v>
      </c>
    </row>
    <row r="53" spans="1:5" s="137" customFormat="1" ht="30" x14ac:dyDescent="0.25">
      <c r="A53" s="138" t="s">
        <v>68</v>
      </c>
      <c r="B53" s="141">
        <v>4</v>
      </c>
      <c r="C53" s="141" t="s">
        <v>20</v>
      </c>
      <c r="D53" s="141">
        <f t="shared" si="1"/>
        <v>252.17250000000001</v>
      </c>
      <c r="E53" s="141">
        <v>1008.69</v>
      </c>
    </row>
    <row r="54" spans="1:5" s="137" customFormat="1" x14ac:dyDescent="0.25">
      <c r="A54" s="138" t="s">
        <v>345</v>
      </c>
      <c r="B54" s="141">
        <v>1</v>
      </c>
      <c r="C54" s="141" t="s">
        <v>83</v>
      </c>
      <c r="D54" s="141">
        <f t="shared" si="1"/>
        <v>81.48</v>
      </c>
      <c r="E54" s="141">
        <v>81.48</v>
      </c>
    </row>
    <row r="55" spans="1:5" s="137" customFormat="1" x14ac:dyDescent="0.25">
      <c r="A55" s="138" t="s">
        <v>277</v>
      </c>
      <c r="B55" s="141">
        <v>1</v>
      </c>
      <c r="C55" s="141" t="s">
        <v>13</v>
      </c>
      <c r="D55" s="141">
        <f t="shared" si="1"/>
        <v>7235.04</v>
      </c>
      <c r="E55" s="141">
        <v>7235.04</v>
      </c>
    </row>
    <row r="56" spans="1:5" s="137" customFormat="1" x14ac:dyDescent="0.25">
      <c r="A56" s="138" t="s">
        <v>85</v>
      </c>
      <c r="B56" s="141">
        <v>1</v>
      </c>
      <c r="C56" s="141" t="s">
        <v>14</v>
      </c>
      <c r="D56" s="141">
        <f t="shared" si="1"/>
        <v>10729.34</v>
      </c>
      <c r="E56" s="141">
        <v>10729.34</v>
      </c>
    </row>
    <row r="57" spans="1:5" s="137" customFormat="1" ht="30" x14ac:dyDescent="0.25">
      <c r="A57" s="138" t="s">
        <v>279</v>
      </c>
      <c r="B57" s="141">
        <v>1</v>
      </c>
      <c r="C57" s="141" t="s">
        <v>21</v>
      </c>
      <c r="D57" s="141">
        <f t="shared" si="1"/>
        <v>868.12</v>
      </c>
      <c r="E57" s="141">
        <v>868.12</v>
      </c>
    </row>
    <row r="58" spans="1:5" s="137" customFormat="1" ht="30" x14ac:dyDescent="0.25">
      <c r="A58" s="138" t="s">
        <v>280</v>
      </c>
      <c r="B58" s="141">
        <v>0.01</v>
      </c>
      <c r="C58" s="141" t="s">
        <v>21</v>
      </c>
      <c r="D58" s="141">
        <f t="shared" si="1"/>
        <v>30424</v>
      </c>
      <c r="E58" s="141">
        <v>304.24</v>
      </c>
    </row>
    <row r="59" spans="1:5" s="137" customFormat="1" ht="30" x14ac:dyDescent="0.25">
      <c r="A59" s="138" t="s">
        <v>346</v>
      </c>
      <c r="B59" s="141">
        <v>0.01</v>
      </c>
      <c r="C59" s="141" t="s">
        <v>18</v>
      </c>
      <c r="D59" s="141">
        <f t="shared" si="1"/>
        <v>78646</v>
      </c>
      <c r="E59" s="141">
        <v>786.46</v>
      </c>
    </row>
    <row r="60" spans="1:5" s="137" customFormat="1" x14ac:dyDescent="0.25">
      <c r="A60" s="138" t="s">
        <v>347</v>
      </c>
      <c r="B60" s="141">
        <v>1</v>
      </c>
      <c r="C60" s="141" t="s">
        <v>348</v>
      </c>
      <c r="D60" s="141">
        <f t="shared" si="1"/>
        <v>301.05</v>
      </c>
      <c r="E60" s="141">
        <v>301.05</v>
      </c>
    </row>
    <row r="61" spans="1:5" s="137" customFormat="1" x14ac:dyDescent="0.25">
      <c r="A61" s="138" t="s">
        <v>70</v>
      </c>
      <c r="B61" s="141">
        <v>30</v>
      </c>
      <c r="C61" s="141" t="s">
        <v>21</v>
      </c>
      <c r="D61" s="141">
        <f t="shared" si="1"/>
        <v>297.40233333333333</v>
      </c>
      <c r="E61" s="141">
        <v>8922.07</v>
      </c>
    </row>
    <row r="62" spans="1:5" s="137" customFormat="1" ht="28.5" x14ac:dyDescent="0.25">
      <c r="A62" s="145" t="s">
        <v>281</v>
      </c>
      <c r="B62" s="140"/>
      <c r="C62" s="140"/>
      <c r="D62" s="141"/>
      <c r="E62" s="140"/>
    </row>
    <row r="63" spans="1:5" s="137" customFormat="1" ht="30" x14ac:dyDescent="0.25">
      <c r="A63" s="138" t="s">
        <v>349</v>
      </c>
      <c r="B63" s="141">
        <v>2.1999999999999999E-2</v>
      </c>
      <c r="C63" s="141" t="s">
        <v>15</v>
      </c>
      <c r="D63" s="141">
        <f t="shared" si="1"/>
        <v>4300.454545454546</v>
      </c>
      <c r="E63" s="141">
        <v>94.61</v>
      </c>
    </row>
    <row r="64" spans="1:5" s="137" customFormat="1" ht="30" x14ac:dyDescent="0.25">
      <c r="A64" s="138" t="s">
        <v>337</v>
      </c>
      <c r="B64" s="141" t="s">
        <v>24</v>
      </c>
      <c r="C64" s="141" t="s">
        <v>16</v>
      </c>
      <c r="D64" s="141">
        <f>E64</f>
        <v>2889.98</v>
      </c>
      <c r="E64" s="141">
        <v>2889.98</v>
      </c>
    </row>
    <row r="65" spans="1:5" s="137" customFormat="1" x14ac:dyDescent="0.25">
      <c r="A65" s="138" t="s">
        <v>350</v>
      </c>
      <c r="B65" s="141" t="s">
        <v>24</v>
      </c>
      <c r="C65" s="141" t="s">
        <v>179</v>
      </c>
      <c r="D65" s="141">
        <f>E65</f>
        <v>140.36000000000001</v>
      </c>
      <c r="E65" s="141">
        <v>140.36000000000001</v>
      </c>
    </row>
    <row r="66" spans="1:5" s="137" customFormat="1" ht="30" x14ac:dyDescent="0.25">
      <c r="A66" s="138" t="s">
        <v>351</v>
      </c>
      <c r="B66" s="141">
        <v>1</v>
      </c>
      <c r="C66" s="141" t="s">
        <v>13</v>
      </c>
      <c r="D66" s="141">
        <f t="shared" si="1"/>
        <v>431.09</v>
      </c>
      <c r="E66" s="141">
        <v>431.09</v>
      </c>
    </row>
    <row r="67" spans="1:5" s="137" customFormat="1" x14ac:dyDescent="0.25">
      <c r="A67" s="138" t="s">
        <v>352</v>
      </c>
      <c r="B67" s="141">
        <v>1.2999999999999999E-2</v>
      </c>
      <c r="C67" s="141" t="s">
        <v>15</v>
      </c>
      <c r="D67" s="141">
        <f t="shared" si="1"/>
        <v>3998.4615384615386</v>
      </c>
      <c r="E67" s="141">
        <v>51.98</v>
      </c>
    </row>
    <row r="68" spans="1:5" s="137" customFormat="1" x14ac:dyDescent="0.25">
      <c r="A68" s="138" t="s">
        <v>353</v>
      </c>
      <c r="B68" s="141">
        <v>1</v>
      </c>
      <c r="C68" s="141" t="s">
        <v>13</v>
      </c>
      <c r="D68" s="141">
        <f t="shared" si="1"/>
        <v>6407.8</v>
      </c>
      <c r="E68" s="141">
        <v>6407.8</v>
      </c>
    </row>
    <row r="69" spans="1:5" s="137" customFormat="1" ht="30" x14ac:dyDescent="0.25">
      <c r="A69" s="138" t="s">
        <v>71</v>
      </c>
      <c r="B69" s="141">
        <v>1.48</v>
      </c>
      <c r="C69" s="141" t="s">
        <v>16</v>
      </c>
      <c r="D69" s="141">
        <f t="shared" si="1"/>
        <v>2025.4594594594594</v>
      </c>
      <c r="E69" s="141">
        <v>2997.68</v>
      </c>
    </row>
    <row r="70" spans="1:5" s="137" customFormat="1" ht="30" x14ac:dyDescent="0.25">
      <c r="A70" s="138" t="s">
        <v>202</v>
      </c>
      <c r="B70" s="141">
        <v>1.482</v>
      </c>
      <c r="C70" s="141" t="s">
        <v>16</v>
      </c>
      <c r="D70" s="141">
        <f t="shared" si="1"/>
        <v>2008.0431848852902</v>
      </c>
      <c r="E70" s="141">
        <v>2975.92</v>
      </c>
    </row>
    <row r="71" spans="1:5" s="137" customFormat="1" ht="30" x14ac:dyDescent="0.25">
      <c r="A71" s="138" t="s">
        <v>207</v>
      </c>
      <c r="B71" s="141" t="s">
        <v>360</v>
      </c>
      <c r="C71" s="141" t="s">
        <v>16</v>
      </c>
      <c r="D71" s="141">
        <f>E71</f>
        <v>3697.02</v>
      </c>
      <c r="E71" s="141">
        <v>3697.02</v>
      </c>
    </row>
    <row r="72" spans="1:5" s="137" customFormat="1" x14ac:dyDescent="0.25">
      <c r="A72" s="138" t="s">
        <v>354</v>
      </c>
      <c r="B72" s="141">
        <v>0.01</v>
      </c>
      <c r="C72" s="141" t="s">
        <v>56</v>
      </c>
      <c r="D72" s="141">
        <f t="shared" si="1"/>
        <v>29813</v>
      </c>
      <c r="E72" s="141">
        <v>298.13</v>
      </c>
    </row>
    <row r="73" spans="1:5" s="137" customFormat="1" ht="28.5" x14ac:dyDescent="0.25">
      <c r="A73" s="145" t="s">
        <v>39</v>
      </c>
      <c r="B73" s="140"/>
      <c r="C73" s="140"/>
      <c r="D73" s="140"/>
      <c r="E73" s="140"/>
    </row>
    <row r="74" spans="1:5" s="137" customFormat="1" ht="30" x14ac:dyDescent="0.25">
      <c r="A74" s="138" t="s">
        <v>60</v>
      </c>
      <c r="B74" s="141" t="s">
        <v>314</v>
      </c>
      <c r="C74" s="141" t="s">
        <v>11</v>
      </c>
      <c r="D74" s="141">
        <f>E74</f>
        <v>9978.24</v>
      </c>
      <c r="E74" s="141">
        <v>9978.24</v>
      </c>
    </row>
    <row r="75" spans="1:5" s="137" customFormat="1" x14ac:dyDescent="0.25">
      <c r="A75" s="145" t="s">
        <v>81</v>
      </c>
      <c r="B75" s="140"/>
      <c r="C75" s="140"/>
      <c r="D75" s="140"/>
      <c r="E75" s="140"/>
    </row>
    <row r="76" spans="1:5" s="137" customFormat="1" x14ac:dyDescent="0.25">
      <c r="A76" s="138" t="s">
        <v>88</v>
      </c>
      <c r="B76" s="141" t="s">
        <v>314</v>
      </c>
      <c r="C76" s="141" t="s">
        <v>11</v>
      </c>
      <c r="D76" s="141">
        <f>E76</f>
        <v>21600</v>
      </c>
      <c r="E76" s="141">
        <v>21600</v>
      </c>
    </row>
    <row r="77" spans="1:5" s="137" customFormat="1" ht="42.75" x14ac:dyDescent="0.25">
      <c r="A77" s="145" t="s">
        <v>355</v>
      </c>
      <c r="B77" s="140"/>
      <c r="C77" s="140"/>
      <c r="D77" s="141"/>
      <c r="E77" s="140"/>
    </row>
    <row r="78" spans="1:5" s="137" customFormat="1" x14ac:dyDescent="0.25">
      <c r="A78" s="138" t="s">
        <v>114</v>
      </c>
      <c r="B78" s="141" t="s">
        <v>24</v>
      </c>
      <c r="C78" s="141" t="s">
        <v>11</v>
      </c>
      <c r="D78" s="141">
        <f t="shared" ref="D78:D81" si="2">E78</f>
        <v>2445.66</v>
      </c>
      <c r="E78" s="141">
        <v>2445.66</v>
      </c>
    </row>
    <row r="79" spans="1:5" s="137" customFormat="1" ht="30" x14ac:dyDescent="0.25">
      <c r="A79" s="138" t="s">
        <v>356</v>
      </c>
      <c r="B79" s="141" t="s">
        <v>24</v>
      </c>
      <c r="C79" s="141" t="s">
        <v>11</v>
      </c>
      <c r="D79" s="141">
        <f t="shared" si="2"/>
        <v>1616.98</v>
      </c>
      <c r="E79" s="141">
        <v>1616.98</v>
      </c>
    </row>
    <row r="80" spans="1:5" s="137" customFormat="1" x14ac:dyDescent="0.25">
      <c r="A80" s="145" t="s">
        <v>357</v>
      </c>
      <c r="B80" s="140"/>
      <c r="C80" s="140"/>
      <c r="D80" s="141"/>
      <c r="E80" s="140"/>
    </row>
    <row r="81" spans="1:5" s="137" customFormat="1" x14ac:dyDescent="0.25">
      <c r="A81" s="138" t="s">
        <v>358</v>
      </c>
      <c r="B81" s="141" t="s">
        <v>360</v>
      </c>
      <c r="C81" s="141" t="s">
        <v>13</v>
      </c>
      <c r="D81" s="141">
        <f t="shared" si="2"/>
        <v>2142.02</v>
      </c>
      <c r="E81" s="141">
        <v>2142.02</v>
      </c>
    </row>
    <row r="82" spans="1:5" s="1" customFormat="1" ht="14.25" x14ac:dyDescent="0.2">
      <c r="A82" s="33" t="s">
        <v>10</v>
      </c>
      <c r="B82" s="142"/>
      <c r="C82" s="142"/>
      <c r="D82" s="142"/>
      <c r="E82" s="142"/>
    </row>
    <row r="83" spans="1:5" s="1" customFormat="1" x14ac:dyDescent="0.2">
      <c r="A83" s="37" t="s">
        <v>77</v>
      </c>
      <c r="B83" s="141" t="s">
        <v>23</v>
      </c>
      <c r="C83" s="141" t="s">
        <v>11</v>
      </c>
      <c r="D83" s="141">
        <f>E83</f>
        <v>40863.822999999997</v>
      </c>
      <c r="E83" s="141">
        <f>SUM(E16:E82)*10%</f>
        <v>40863.822999999997</v>
      </c>
    </row>
    <row r="84" spans="1:5" s="137" customFormat="1" x14ac:dyDescent="0.25">
      <c r="A84" s="143" t="s">
        <v>25</v>
      </c>
      <c r="B84" s="141"/>
      <c r="C84" s="141"/>
      <c r="D84" s="141"/>
      <c r="E84" s="144">
        <f>SUM(E16:E83)</f>
        <v>449502.0529999999</v>
      </c>
    </row>
    <row r="85" spans="1:5" s="137" customFormat="1" x14ac:dyDescent="0.25">
      <c r="A85" s="208"/>
      <c r="B85" s="208"/>
      <c r="C85" s="208"/>
      <c r="D85" s="208"/>
      <c r="E85" s="208"/>
    </row>
    <row r="86" spans="1:5" s="137" customFormat="1" x14ac:dyDescent="0.25">
      <c r="A86" s="208"/>
      <c r="B86" s="208"/>
      <c r="C86" s="208"/>
      <c r="D86" s="208"/>
      <c r="E86" s="208"/>
    </row>
    <row r="87" spans="1:5" s="137" customFormat="1" ht="39.75" customHeight="1" x14ac:dyDescent="0.25">
      <c r="A87" s="209" t="s">
        <v>361</v>
      </c>
      <c r="B87" s="209"/>
      <c r="C87" s="209"/>
      <c r="D87" s="209"/>
      <c r="E87" s="209"/>
    </row>
    <row r="88" spans="1:5" s="137" customFormat="1" ht="27.75" customHeight="1" x14ac:dyDescent="0.25">
      <c r="A88" s="209" t="s">
        <v>306</v>
      </c>
      <c r="B88" s="209"/>
      <c r="C88" s="209"/>
      <c r="D88" s="209"/>
      <c r="E88" s="209"/>
    </row>
    <row r="89" spans="1:5" s="137" customFormat="1" ht="24" customHeight="1" x14ac:dyDescent="0.25">
      <c r="A89" s="209" t="s">
        <v>307</v>
      </c>
      <c r="B89" s="209"/>
      <c r="C89" s="209"/>
      <c r="D89" s="209"/>
      <c r="E89" s="209"/>
    </row>
    <row r="90" spans="1:5" s="137" customFormat="1" ht="30.75" customHeight="1" x14ac:dyDescent="0.25">
      <c r="A90" s="209" t="s">
        <v>308</v>
      </c>
      <c r="B90" s="209"/>
      <c r="C90" s="209"/>
      <c r="D90" s="209"/>
      <c r="E90" s="209"/>
    </row>
    <row r="91" spans="1:5" s="137" customFormat="1" x14ac:dyDescent="0.25">
      <c r="A91" s="208"/>
      <c r="B91" s="208"/>
      <c r="C91" s="208"/>
      <c r="D91" s="208"/>
      <c r="E91" s="208"/>
    </row>
    <row r="92" spans="1:5" s="137" customFormat="1" ht="24.75" customHeight="1" x14ac:dyDescent="0.25">
      <c r="B92" s="209"/>
      <c r="C92" s="209"/>
      <c r="D92" s="209"/>
      <c r="E92" s="209"/>
    </row>
    <row r="93" spans="1:5" s="137" customFormat="1" ht="18.75" customHeight="1" x14ac:dyDescent="0.25">
      <c r="A93" s="208" t="s">
        <v>359</v>
      </c>
      <c r="B93" s="208"/>
      <c r="C93" s="208"/>
      <c r="D93" s="208"/>
      <c r="E93" s="208"/>
    </row>
    <row r="94" spans="1:5" s="137" customFormat="1" ht="15.75" customHeight="1" x14ac:dyDescent="0.25">
      <c r="A94" s="208" t="s">
        <v>363</v>
      </c>
      <c r="B94" s="208"/>
      <c r="C94" s="208"/>
      <c r="D94" s="208"/>
      <c r="E94" s="208"/>
    </row>
    <row r="95" spans="1:5" s="137" customFormat="1" ht="10.5" customHeight="1" x14ac:dyDescent="0.25">
      <c r="B95" s="208"/>
      <c r="C95" s="208"/>
      <c r="D95" s="208" t="s">
        <v>27</v>
      </c>
      <c r="E95" s="208"/>
    </row>
    <row r="96" spans="1:5" s="137" customFormat="1" x14ac:dyDescent="0.25">
      <c r="A96" s="208"/>
      <c r="B96" s="208"/>
      <c r="C96" s="208"/>
      <c r="D96" s="208"/>
      <c r="E96" s="208"/>
    </row>
    <row r="97" spans="1:5" s="137" customFormat="1" x14ac:dyDescent="0.25">
      <c r="A97" s="208" t="s">
        <v>309</v>
      </c>
      <c r="B97" s="208"/>
      <c r="C97" s="208"/>
      <c r="D97" s="208"/>
      <c r="E97" s="208"/>
    </row>
    <row r="98" spans="1:5" s="137" customFormat="1" ht="10.5" customHeight="1" x14ac:dyDescent="0.25">
      <c r="B98" s="208"/>
      <c r="C98" s="208"/>
      <c r="D98" s="208" t="s">
        <v>27</v>
      </c>
      <c r="E98" s="208"/>
    </row>
    <row r="99" spans="1:5" s="137" customFormat="1" ht="11.25" customHeight="1" x14ac:dyDescent="0.25">
      <c r="A99" s="208"/>
      <c r="B99" s="208"/>
      <c r="C99" s="208"/>
      <c r="D99" s="208"/>
      <c r="E99" s="208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B92:E92"/>
    <mergeCell ref="A85:E85"/>
    <mergeCell ref="A86:E86"/>
    <mergeCell ref="A10:E10"/>
    <mergeCell ref="A11:E11"/>
    <mergeCell ref="A12:E12"/>
    <mergeCell ref="A13:E13"/>
    <mergeCell ref="A14:E14"/>
    <mergeCell ref="A87:E87"/>
    <mergeCell ref="A88:E88"/>
    <mergeCell ref="A89:E89"/>
    <mergeCell ref="A90:E90"/>
    <mergeCell ref="A91:E91"/>
    <mergeCell ref="B98:C98"/>
    <mergeCell ref="D98:E98"/>
    <mergeCell ref="A99:E99"/>
    <mergeCell ref="A93:E93"/>
    <mergeCell ref="A94:E94"/>
    <mergeCell ref="B95:C95"/>
    <mergeCell ref="D95:E95"/>
    <mergeCell ref="A96:E96"/>
    <mergeCell ref="A97:E97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24" workbookViewId="0">
      <selection activeCell="D34" sqref="D34"/>
    </sheetView>
  </sheetViews>
  <sheetFormatPr defaultColWidth="9.140625" defaultRowHeight="15" x14ac:dyDescent="0.25"/>
  <cols>
    <col min="1" max="1" width="12.5703125" style="80" customWidth="1"/>
    <col min="2" max="2" width="14.5703125" style="80" customWidth="1"/>
    <col min="3" max="3" width="19.5703125" style="80" customWidth="1"/>
    <col min="4" max="4" width="14.42578125" style="80" customWidth="1"/>
    <col min="5" max="5" width="18.28515625" style="80" customWidth="1"/>
    <col min="6" max="6" width="16.28515625" style="80" customWidth="1"/>
    <col min="7" max="16384" width="9.140625" style="80"/>
  </cols>
  <sheetData>
    <row r="1" spans="1:19" s="52" customFormat="1" ht="35.25" customHeight="1" x14ac:dyDescent="0.3">
      <c r="A1" s="197" t="s">
        <v>364</v>
      </c>
      <c r="B1" s="197"/>
      <c r="C1" s="197"/>
      <c r="D1" s="197"/>
      <c r="E1" s="197"/>
      <c r="F1" s="197"/>
    </row>
    <row r="2" spans="1:19" s="52" customFormat="1" x14ac:dyDescent="0.25">
      <c r="A2" s="53"/>
      <c r="B2" s="53"/>
      <c r="C2" s="53"/>
      <c r="D2" s="53"/>
      <c r="E2" s="53"/>
      <c r="F2" s="53"/>
    </row>
    <row r="3" spans="1:19" s="52" customFormat="1" ht="19.5" customHeight="1" x14ac:dyDescent="0.25">
      <c r="A3" s="54" t="s">
        <v>365</v>
      </c>
      <c r="B3" s="54"/>
      <c r="C3" s="54"/>
      <c r="D3" s="54"/>
      <c r="E3" s="54"/>
      <c r="F3" s="55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</row>
    <row r="4" spans="1:19" s="52" customFormat="1" ht="19.5" customHeight="1" x14ac:dyDescent="0.25">
      <c r="A4" s="54"/>
      <c r="B4" s="54"/>
      <c r="C4" s="54"/>
      <c r="D4" s="54"/>
      <c r="E4" s="54"/>
      <c r="F4" s="55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</row>
    <row r="5" spans="1:19" s="52" customFormat="1" ht="36.75" customHeight="1" x14ac:dyDescent="0.25">
      <c r="A5" s="198" t="s">
        <v>151</v>
      </c>
      <c r="B5" s="198"/>
      <c r="C5" s="198"/>
      <c r="D5" s="198"/>
      <c r="E5" s="198"/>
      <c r="F5" s="198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</row>
    <row r="6" spans="1:19" s="66" customFormat="1" ht="27.75" customHeight="1" x14ac:dyDescent="0.25">
      <c r="A6" s="107" t="s">
        <v>152</v>
      </c>
      <c r="B6" s="107">
        <v>4</v>
      </c>
      <c r="C6" s="107" t="s">
        <v>153</v>
      </c>
      <c r="D6" s="130">
        <v>2994.4</v>
      </c>
      <c r="E6" s="107" t="s">
        <v>154</v>
      </c>
      <c r="F6" s="109">
        <v>1044</v>
      </c>
      <c r="G6" s="57"/>
      <c r="H6" s="59"/>
      <c r="I6" s="60"/>
      <c r="J6" s="61"/>
      <c r="K6" s="146"/>
      <c r="L6" s="63"/>
      <c r="M6" s="63"/>
      <c r="N6" s="63"/>
      <c r="O6" s="63"/>
      <c r="P6" s="64"/>
      <c r="Q6" s="199"/>
      <c r="R6" s="200"/>
      <c r="S6" s="65"/>
    </row>
    <row r="7" spans="1:19" s="68" customFormat="1" ht="32.25" customHeight="1" x14ac:dyDescent="0.25">
      <c r="A7" s="107" t="s">
        <v>155</v>
      </c>
      <c r="B7" s="107">
        <v>3</v>
      </c>
      <c r="C7" s="107" t="s">
        <v>156</v>
      </c>
      <c r="D7" s="130">
        <v>0</v>
      </c>
      <c r="E7" s="107" t="s">
        <v>157</v>
      </c>
      <c r="F7" s="109">
        <v>696</v>
      </c>
      <c r="G7" s="57"/>
      <c r="H7" s="59"/>
      <c r="I7" s="60"/>
      <c r="J7" s="61"/>
      <c r="K7" s="146"/>
      <c r="L7" s="63"/>
      <c r="M7" s="63"/>
      <c r="N7" s="63"/>
      <c r="O7" s="63"/>
      <c r="P7" s="64"/>
      <c r="Q7" s="199"/>
      <c r="R7" s="201"/>
      <c r="S7" s="67"/>
    </row>
    <row r="8" spans="1:19" s="68" customFormat="1" ht="48.75" customHeight="1" x14ac:dyDescent="0.25">
      <c r="A8" s="107" t="s">
        <v>158</v>
      </c>
      <c r="B8" s="107">
        <v>44</v>
      </c>
      <c r="C8" s="107" t="s">
        <v>159</v>
      </c>
      <c r="D8" s="109">
        <v>297.39999999999998</v>
      </c>
      <c r="E8" s="107" t="s">
        <v>160</v>
      </c>
      <c r="F8" s="109">
        <v>489.1</v>
      </c>
      <c r="G8" s="57"/>
      <c r="H8" s="59"/>
      <c r="I8" s="60"/>
      <c r="J8" s="61"/>
      <c r="K8" s="146"/>
      <c r="L8" s="63"/>
      <c r="M8" s="63"/>
      <c r="N8" s="63"/>
      <c r="O8" s="63"/>
      <c r="P8" s="64"/>
      <c r="Q8" s="199"/>
      <c r="R8" s="200"/>
      <c r="S8" s="67"/>
    </row>
    <row r="9" spans="1:19" s="68" customFormat="1" ht="33.75" customHeight="1" x14ac:dyDescent="0.25">
      <c r="A9" s="58"/>
      <c r="B9" s="61"/>
      <c r="C9" s="58"/>
      <c r="D9" s="69"/>
      <c r="E9" s="61"/>
      <c r="F9" s="70"/>
      <c r="G9" s="57"/>
      <c r="H9" s="59"/>
      <c r="I9" s="60"/>
      <c r="J9" s="61"/>
      <c r="K9" s="146"/>
      <c r="L9" s="63"/>
      <c r="M9" s="63"/>
      <c r="N9" s="63"/>
      <c r="O9" s="63"/>
      <c r="P9" s="57"/>
      <c r="Q9" s="146"/>
      <c r="R9" s="147"/>
      <c r="S9" s="57"/>
    </row>
    <row r="10" spans="1:19" s="74" customFormat="1" ht="15" customHeight="1" thickBot="1" x14ac:dyDescent="0.3">
      <c r="A10" s="72"/>
      <c r="B10" s="72"/>
      <c r="C10" s="72"/>
      <c r="D10" s="72"/>
      <c r="E10" s="72"/>
      <c r="F10" s="148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</row>
    <row r="11" spans="1:19" s="74" customFormat="1" ht="30" customHeight="1" x14ac:dyDescent="0.25">
      <c r="A11" s="202" t="s">
        <v>161</v>
      </c>
      <c r="B11" s="203"/>
      <c r="C11" s="203"/>
      <c r="D11" s="203"/>
      <c r="E11" s="204"/>
      <c r="F11" s="75" t="s">
        <v>162</v>
      </c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</row>
    <row r="12" spans="1:19" s="104" customFormat="1" ht="30" customHeight="1" x14ac:dyDescent="0.25">
      <c r="A12" s="190" t="s">
        <v>163</v>
      </c>
      <c r="B12" s="191"/>
      <c r="C12" s="191"/>
      <c r="D12" s="191"/>
      <c r="E12" s="192"/>
      <c r="F12" s="102">
        <v>-27620.261000000231</v>
      </c>
      <c r="G12" s="162"/>
    </row>
    <row r="13" spans="1:19" s="104" customFormat="1" ht="30" customHeight="1" x14ac:dyDescent="0.25">
      <c r="A13" s="190" t="s">
        <v>164</v>
      </c>
      <c r="B13" s="191"/>
      <c r="C13" s="191"/>
      <c r="D13" s="191"/>
      <c r="E13" s="192"/>
      <c r="F13" s="102">
        <v>205345.98999999987</v>
      </c>
    </row>
    <row r="14" spans="1:19" s="104" customFormat="1" ht="30" customHeight="1" x14ac:dyDescent="0.25">
      <c r="A14" s="190" t="s">
        <v>165</v>
      </c>
      <c r="B14" s="191"/>
      <c r="C14" s="191"/>
      <c r="D14" s="191"/>
      <c r="E14" s="192"/>
      <c r="F14" s="105">
        <f>SUM(F15:F17)</f>
        <v>512067.79</v>
      </c>
    </row>
    <row r="15" spans="1:19" s="74" customFormat="1" ht="27.75" customHeight="1" x14ac:dyDescent="0.25">
      <c r="A15" s="193" t="s">
        <v>166</v>
      </c>
      <c r="B15" s="194"/>
      <c r="C15" s="194"/>
      <c r="D15" s="194"/>
      <c r="E15" s="195"/>
      <c r="F15" s="101">
        <v>509517.79</v>
      </c>
    </row>
    <row r="16" spans="1:19" s="74" customFormat="1" ht="24.75" hidden="1" customHeight="1" x14ac:dyDescent="0.25">
      <c r="A16" s="193" t="s">
        <v>167</v>
      </c>
      <c r="B16" s="194"/>
      <c r="C16" s="194"/>
      <c r="D16" s="194"/>
      <c r="E16" s="195"/>
      <c r="F16" s="101"/>
    </row>
    <row r="17" spans="1:19" s="74" customFormat="1" ht="30" customHeight="1" x14ac:dyDescent="0.25">
      <c r="A17" s="193" t="s">
        <v>168</v>
      </c>
      <c r="B17" s="194"/>
      <c r="C17" s="194"/>
      <c r="D17" s="194"/>
      <c r="E17" s="195"/>
      <c r="F17" s="101">
        <v>2550</v>
      </c>
    </row>
    <row r="18" spans="1:19" s="104" customFormat="1" ht="30" customHeight="1" x14ac:dyDescent="0.25">
      <c r="A18" s="190" t="s">
        <v>169</v>
      </c>
      <c r="B18" s="191"/>
      <c r="C18" s="191"/>
      <c r="D18" s="191"/>
      <c r="E18" s="192"/>
      <c r="F18" s="105">
        <f>SUM(F19:F21)</f>
        <v>472884.39</v>
      </c>
    </row>
    <row r="19" spans="1:19" s="74" customFormat="1" ht="28.5" customHeight="1" x14ac:dyDescent="0.25">
      <c r="A19" s="193" t="s">
        <v>166</v>
      </c>
      <c r="B19" s="194"/>
      <c r="C19" s="194"/>
      <c r="D19" s="194"/>
      <c r="E19" s="195"/>
      <c r="F19" s="101">
        <v>470334.39</v>
      </c>
    </row>
    <row r="20" spans="1:19" s="74" customFormat="1" ht="30" hidden="1" customHeight="1" x14ac:dyDescent="0.25">
      <c r="A20" s="193" t="s">
        <v>167</v>
      </c>
      <c r="B20" s="194"/>
      <c r="C20" s="194"/>
      <c r="D20" s="194"/>
      <c r="E20" s="195"/>
      <c r="F20" s="101"/>
    </row>
    <row r="21" spans="1:19" s="77" customFormat="1" ht="30" customHeight="1" x14ac:dyDescent="0.2">
      <c r="A21" s="193" t="s">
        <v>168</v>
      </c>
      <c r="B21" s="194"/>
      <c r="C21" s="194"/>
      <c r="D21" s="194"/>
      <c r="E21" s="195"/>
      <c r="F21" s="101">
        <v>2550</v>
      </c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</row>
    <row r="22" spans="1:19" s="106" customFormat="1" ht="30" customHeight="1" x14ac:dyDescent="0.25">
      <c r="A22" s="190" t="s">
        <v>170</v>
      </c>
      <c r="B22" s="191"/>
      <c r="C22" s="191"/>
      <c r="D22" s="191"/>
      <c r="E22" s="192"/>
      <c r="F22" s="105">
        <f>F12+F18</f>
        <v>445264.12899999978</v>
      </c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</row>
    <row r="23" spans="1:19" s="106" customFormat="1" ht="30" customHeight="1" x14ac:dyDescent="0.25">
      <c r="A23" s="190" t="s">
        <v>171</v>
      </c>
      <c r="B23" s="191"/>
      <c r="C23" s="191"/>
      <c r="D23" s="191"/>
      <c r="E23" s="192"/>
      <c r="F23" s="105">
        <f>акт21!E88</f>
        <v>422689.64687499986</v>
      </c>
      <c r="G23" s="104"/>
      <c r="H23" s="104"/>
      <c r="I23" s="104"/>
      <c r="J23" s="104"/>
      <c r="K23" s="104"/>
      <c r="L23" s="104"/>
      <c r="M23" s="104"/>
      <c r="N23" s="104"/>
      <c r="O23" s="104"/>
      <c r="P23" s="104"/>
      <c r="Q23" s="104"/>
      <c r="R23" s="104"/>
      <c r="S23" s="104"/>
    </row>
    <row r="24" spans="1:19" s="106" customFormat="1" ht="30" customHeight="1" x14ac:dyDescent="0.25">
      <c r="A24" s="190" t="s">
        <v>324</v>
      </c>
      <c r="B24" s="191"/>
      <c r="C24" s="191"/>
      <c r="D24" s="191"/>
      <c r="E24" s="192"/>
      <c r="F24" s="105">
        <f>F22-F23</f>
        <v>22574.482124999922</v>
      </c>
      <c r="G24" s="104"/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</row>
    <row r="25" spans="1:19" s="106" customFormat="1" ht="30" customHeight="1" x14ac:dyDescent="0.25">
      <c r="A25" s="190" t="s">
        <v>173</v>
      </c>
      <c r="B25" s="191"/>
      <c r="C25" s="191"/>
      <c r="D25" s="191"/>
      <c r="E25" s="192"/>
      <c r="F25" s="102">
        <f>F13+F14-F18</f>
        <v>244529.38999999978</v>
      </c>
      <c r="G25" s="104"/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</row>
    <row r="26" spans="1:19" s="77" customFormat="1" ht="11.45" customHeight="1" x14ac:dyDescent="0.25">
      <c r="A26" s="78"/>
      <c r="B26" s="78"/>
      <c r="C26" s="78"/>
      <c r="D26" s="78"/>
      <c r="E26" s="78"/>
      <c r="F26" s="78"/>
    </row>
    <row r="27" spans="1:19" s="79" customFormat="1" ht="64.5" customHeight="1" x14ac:dyDescent="0.2">
      <c r="A27" s="189" t="s">
        <v>174</v>
      </c>
      <c r="B27" s="189"/>
      <c r="C27" s="189"/>
      <c r="D27" s="189"/>
    </row>
    <row r="28" spans="1:19" s="52" customFormat="1" ht="21.75" hidden="1" customHeight="1" x14ac:dyDescent="0.25">
      <c r="A28" s="196" t="s">
        <v>391</v>
      </c>
      <c r="B28" s="196"/>
      <c r="C28" s="196"/>
      <c r="D28" s="196"/>
    </row>
    <row r="29" spans="1:19" s="52" customFormat="1" ht="22.5" customHeight="1" x14ac:dyDescent="0.25">
      <c r="A29" s="189" t="s">
        <v>45</v>
      </c>
      <c r="B29" s="189"/>
      <c r="C29" s="189"/>
      <c r="D29" s="189"/>
    </row>
    <row r="30" spans="1:19" s="52" customFormat="1" ht="22.5" customHeight="1" x14ac:dyDescent="0.25">
      <c r="A30" s="189" t="s">
        <v>46</v>
      </c>
      <c r="B30" s="189"/>
      <c r="C30" s="189"/>
      <c r="D30" s="53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0"/>
  <sheetViews>
    <sheetView topLeftCell="A74" workbookViewId="0">
      <selection activeCell="A94" sqref="A94:E94"/>
    </sheetView>
  </sheetViews>
  <sheetFormatPr defaultColWidth="8.140625" defaultRowHeight="15" x14ac:dyDescent="0.25"/>
  <cols>
    <col min="1" max="1" width="57.5703125" style="149" customWidth="1"/>
    <col min="2" max="2" width="15.7109375" style="149" customWidth="1"/>
    <col min="3" max="3" width="15.85546875" style="149" customWidth="1"/>
    <col min="4" max="4" width="17.5703125" style="149" customWidth="1"/>
    <col min="5" max="5" width="15.28515625" style="149" customWidth="1"/>
    <col min="6" max="6" width="9.42578125" style="149" bestFit="1" customWidth="1"/>
    <col min="7" max="255" width="8.140625" style="149"/>
    <col min="256" max="256" width="8.7109375" style="149" customWidth="1"/>
    <col min="257" max="257" width="31.5703125" style="149" customWidth="1"/>
    <col min="258" max="258" width="13.85546875" style="149" customWidth="1"/>
    <col min="259" max="259" width="19.140625" style="149" customWidth="1"/>
    <col min="260" max="260" width="17.5703125" style="149" customWidth="1"/>
    <col min="261" max="261" width="14.7109375" style="149" customWidth="1"/>
    <col min="262" max="511" width="8.140625" style="149"/>
    <col min="512" max="512" width="8.7109375" style="149" customWidth="1"/>
    <col min="513" max="513" width="31.5703125" style="149" customWidth="1"/>
    <col min="514" max="514" width="13.85546875" style="149" customWidth="1"/>
    <col min="515" max="515" width="19.140625" style="149" customWidth="1"/>
    <col min="516" max="516" width="17.5703125" style="149" customWidth="1"/>
    <col min="517" max="517" width="14.7109375" style="149" customWidth="1"/>
    <col min="518" max="767" width="8.140625" style="149"/>
    <col min="768" max="768" width="8.7109375" style="149" customWidth="1"/>
    <col min="769" max="769" width="31.5703125" style="149" customWidth="1"/>
    <col min="770" max="770" width="13.85546875" style="149" customWidth="1"/>
    <col min="771" max="771" width="19.140625" style="149" customWidth="1"/>
    <col min="772" max="772" width="17.5703125" style="149" customWidth="1"/>
    <col min="773" max="773" width="14.7109375" style="149" customWidth="1"/>
    <col min="774" max="1023" width="8.140625" style="149"/>
    <col min="1024" max="1024" width="8.7109375" style="149" customWidth="1"/>
    <col min="1025" max="1025" width="31.5703125" style="149" customWidth="1"/>
    <col min="1026" max="1026" width="13.85546875" style="149" customWidth="1"/>
    <col min="1027" max="1027" width="19.140625" style="149" customWidth="1"/>
    <col min="1028" max="1028" width="17.5703125" style="149" customWidth="1"/>
    <col min="1029" max="1029" width="14.7109375" style="149" customWidth="1"/>
    <col min="1030" max="1279" width="8.140625" style="149"/>
    <col min="1280" max="1280" width="8.7109375" style="149" customWidth="1"/>
    <col min="1281" max="1281" width="31.5703125" style="149" customWidth="1"/>
    <col min="1282" max="1282" width="13.85546875" style="149" customWidth="1"/>
    <col min="1283" max="1283" width="19.140625" style="149" customWidth="1"/>
    <col min="1284" max="1284" width="17.5703125" style="149" customWidth="1"/>
    <col min="1285" max="1285" width="14.7109375" style="149" customWidth="1"/>
    <col min="1286" max="1535" width="8.140625" style="149"/>
    <col min="1536" max="1536" width="8.7109375" style="149" customWidth="1"/>
    <col min="1537" max="1537" width="31.5703125" style="149" customWidth="1"/>
    <col min="1538" max="1538" width="13.85546875" style="149" customWidth="1"/>
    <col min="1539" max="1539" width="19.140625" style="149" customWidth="1"/>
    <col min="1540" max="1540" width="17.5703125" style="149" customWidth="1"/>
    <col min="1541" max="1541" width="14.7109375" style="149" customWidth="1"/>
    <col min="1542" max="1791" width="8.140625" style="149"/>
    <col min="1792" max="1792" width="8.7109375" style="149" customWidth="1"/>
    <col min="1793" max="1793" width="31.5703125" style="149" customWidth="1"/>
    <col min="1794" max="1794" width="13.85546875" style="149" customWidth="1"/>
    <col min="1795" max="1795" width="19.140625" style="149" customWidth="1"/>
    <col min="1796" max="1796" width="17.5703125" style="149" customWidth="1"/>
    <col min="1797" max="1797" width="14.7109375" style="149" customWidth="1"/>
    <col min="1798" max="2047" width="8.140625" style="149"/>
    <col min="2048" max="2048" width="8.7109375" style="149" customWidth="1"/>
    <col min="2049" max="2049" width="31.5703125" style="149" customWidth="1"/>
    <col min="2050" max="2050" width="13.85546875" style="149" customWidth="1"/>
    <col min="2051" max="2051" width="19.140625" style="149" customWidth="1"/>
    <col min="2052" max="2052" width="17.5703125" style="149" customWidth="1"/>
    <col min="2053" max="2053" width="14.7109375" style="149" customWidth="1"/>
    <col min="2054" max="2303" width="8.140625" style="149"/>
    <col min="2304" max="2304" width="8.7109375" style="149" customWidth="1"/>
    <col min="2305" max="2305" width="31.5703125" style="149" customWidth="1"/>
    <col min="2306" max="2306" width="13.85546875" style="149" customWidth="1"/>
    <col min="2307" max="2307" width="19.140625" style="149" customWidth="1"/>
    <col min="2308" max="2308" width="17.5703125" style="149" customWidth="1"/>
    <col min="2309" max="2309" width="14.7109375" style="149" customWidth="1"/>
    <col min="2310" max="2559" width="8.140625" style="149"/>
    <col min="2560" max="2560" width="8.7109375" style="149" customWidth="1"/>
    <col min="2561" max="2561" width="31.5703125" style="149" customWidth="1"/>
    <col min="2562" max="2562" width="13.85546875" style="149" customWidth="1"/>
    <col min="2563" max="2563" width="19.140625" style="149" customWidth="1"/>
    <col min="2564" max="2564" width="17.5703125" style="149" customWidth="1"/>
    <col min="2565" max="2565" width="14.7109375" style="149" customWidth="1"/>
    <col min="2566" max="2815" width="8.140625" style="149"/>
    <col min="2816" max="2816" width="8.7109375" style="149" customWidth="1"/>
    <col min="2817" max="2817" width="31.5703125" style="149" customWidth="1"/>
    <col min="2818" max="2818" width="13.85546875" style="149" customWidth="1"/>
    <col min="2819" max="2819" width="19.140625" style="149" customWidth="1"/>
    <col min="2820" max="2820" width="17.5703125" style="149" customWidth="1"/>
    <col min="2821" max="2821" width="14.7109375" style="149" customWidth="1"/>
    <col min="2822" max="3071" width="8.140625" style="149"/>
    <col min="3072" max="3072" width="8.7109375" style="149" customWidth="1"/>
    <col min="3073" max="3073" width="31.5703125" style="149" customWidth="1"/>
    <col min="3074" max="3074" width="13.85546875" style="149" customWidth="1"/>
    <col min="3075" max="3075" width="19.140625" style="149" customWidth="1"/>
    <col min="3076" max="3076" width="17.5703125" style="149" customWidth="1"/>
    <col min="3077" max="3077" width="14.7109375" style="149" customWidth="1"/>
    <col min="3078" max="3327" width="8.140625" style="149"/>
    <col min="3328" max="3328" width="8.7109375" style="149" customWidth="1"/>
    <col min="3329" max="3329" width="31.5703125" style="149" customWidth="1"/>
    <col min="3330" max="3330" width="13.85546875" style="149" customWidth="1"/>
    <col min="3331" max="3331" width="19.140625" style="149" customWidth="1"/>
    <col min="3332" max="3332" width="17.5703125" style="149" customWidth="1"/>
    <col min="3333" max="3333" width="14.7109375" style="149" customWidth="1"/>
    <col min="3334" max="3583" width="8.140625" style="149"/>
    <col min="3584" max="3584" width="8.7109375" style="149" customWidth="1"/>
    <col min="3585" max="3585" width="31.5703125" style="149" customWidth="1"/>
    <col min="3586" max="3586" width="13.85546875" style="149" customWidth="1"/>
    <col min="3587" max="3587" width="19.140625" style="149" customWidth="1"/>
    <col min="3588" max="3588" width="17.5703125" style="149" customWidth="1"/>
    <col min="3589" max="3589" width="14.7109375" style="149" customWidth="1"/>
    <col min="3590" max="3839" width="8.140625" style="149"/>
    <col min="3840" max="3840" width="8.7109375" style="149" customWidth="1"/>
    <col min="3841" max="3841" width="31.5703125" style="149" customWidth="1"/>
    <col min="3842" max="3842" width="13.85546875" style="149" customWidth="1"/>
    <col min="3843" max="3843" width="19.140625" style="149" customWidth="1"/>
    <col min="3844" max="3844" width="17.5703125" style="149" customWidth="1"/>
    <col min="3845" max="3845" width="14.7109375" style="149" customWidth="1"/>
    <col min="3846" max="4095" width="8.140625" style="149"/>
    <col min="4096" max="4096" width="8.7109375" style="149" customWidth="1"/>
    <col min="4097" max="4097" width="31.5703125" style="149" customWidth="1"/>
    <col min="4098" max="4098" width="13.85546875" style="149" customWidth="1"/>
    <col min="4099" max="4099" width="19.140625" style="149" customWidth="1"/>
    <col min="4100" max="4100" width="17.5703125" style="149" customWidth="1"/>
    <col min="4101" max="4101" width="14.7109375" style="149" customWidth="1"/>
    <col min="4102" max="4351" width="8.140625" style="149"/>
    <col min="4352" max="4352" width="8.7109375" style="149" customWidth="1"/>
    <col min="4353" max="4353" width="31.5703125" style="149" customWidth="1"/>
    <col min="4354" max="4354" width="13.85546875" style="149" customWidth="1"/>
    <col min="4355" max="4355" width="19.140625" style="149" customWidth="1"/>
    <col min="4356" max="4356" width="17.5703125" style="149" customWidth="1"/>
    <col min="4357" max="4357" width="14.7109375" style="149" customWidth="1"/>
    <col min="4358" max="4607" width="8.140625" style="149"/>
    <col min="4608" max="4608" width="8.7109375" style="149" customWidth="1"/>
    <col min="4609" max="4609" width="31.5703125" style="149" customWidth="1"/>
    <col min="4610" max="4610" width="13.85546875" style="149" customWidth="1"/>
    <col min="4611" max="4611" width="19.140625" style="149" customWidth="1"/>
    <col min="4612" max="4612" width="17.5703125" style="149" customWidth="1"/>
    <col min="4613" max="4613" width="14.7109375" style="149" customWidth="1"/>
    <col min="4614" max="4863" width="8.140625" style="149"/>
    <col min="4864" max="4864" width="8.7109375" style="149" customWidth="1"/>
    <col min="4865" max="4865" width="31.5703125" style="149" customWidth="1"/>
    <col min="4866" max="4866" width="13.85546875" style="149" customWidth="1"/>
    <col min="4867" max="4867" width="19.140625" style="149" customWidth="1"/>
    <col min="4868" max="4868" width="17.5703125" style="149" customWidth="1"/>
    <col min="4869" max="4869" width="14.7109375" style="149" customWidth="1"/>
    <col min="4870" max="5119" width="8.140625" style="149"/>
    <col min="5120" max="5120" width="8.7109375" style="149" customWidth="1"/>
    <col min="5121" max="5121" width="31.5703125" style="149" customWidth="1"/>
    <col min="5122" max="5122" width="13.85546875" style="149" customWidth="1"/>
    <col min="5123" max="5123" width="19.140625" style="149" customWidth="1"/>
    <col min="5124" max="5124" width="17.5703125" style="149" customWidth="1"/>
    <col min="5125" max="5125" width="14.7109375" style="149" customWidth="1"/>
    <col min="5126" max="5375" width="8.140625" style="149"/>
    <col min="5376" max="5376" width="8.7109375" style="149" customWidth="1"/>
    <col min="5377" max="5377" width="31.5703125" style="149" customWidth="1"/>
    <col min="5378" max="5378" width="13.85546875" style="149" customWidth="1"/>
    <col min="5379" max="5379" width="19.140625" style="149" customWidth="1"/>
    <col min="5380" max="5380" width="17.5703125" style="149" customWidth="1"/>
    <col min="5381" max="5381" width="14.7109375" style="149" customWidth="1"/>
    <col min="5382" max="5631" width="8.140625" style="149"/>
    <col min="5632" max="5632" width="8.7109375" style="149" customWidth="1"/>
    <col min="5633" max="5633" width="31.5703125" style="149" customWidth="1"/>
    <col min="5634" max="5634" width="13.85546875" style="149" customWidth="1"/>
    <col min="5635" max="5635" width="19.140625" style="149" customWidth="1"/>
    <col min="5636" max="5636" width="17.5703125" style="149" customWidth="1"/>
    <col min="5637" max="5637" width="14.7109375" style="149" customWidth="1"/>
    <col min="5638" max="5887" width="8.140625" style="149"/>
    <col min="5888" max="5888" width="8.7109375" style="149" customWidth="1"/>
    <col min="5889" max="5889" width="31.5703125" style="149" customWidth="1"/>
    <col min="5890" max="5890" width="13.85546875" style="149" customWidth="1"/>
    <col min="5891" max="5891" width="19.140625" style="149" customWidth="1"/>
    <col min="5892" max="5892" width="17.5703125" style="149" customWidth="1"/>
    <col min="5893" max="5893" width="14.7109375" style="149" customWidth="1"/>
    <col min="5894" max="6143" width="8.140625" style="149"/>
    <col min="6144" max="6144" width="8.7109375" style="149" customWidth="1"/>
    <col min="6145" max="6145" width="31.5703125" style="149" customWidth="1"/>
    <col min="6146" max="6146" width="13.85546875" style="149" customWidth="1"/>
    <col min="6147" max="6147" width="19.140625" style="149" customWidth="1"/>
    <col min="6148" max="6148" width="17.5703125" style="149" customWidth="1"/>
    <col min="6149" max="6149" width="14.7109375" style="149" customWidth="1"/>
    <col min="6150" max="6399" width="8.140625" style="149"/>
    <col min="6400" max="6400" width="8.7109375" style="149" customWidth="1"/>
    <col min="6401" max="6401" width="31.5703125" style="149" customWidth="1"/>
    <col min="6402" max="6402" width="13.85546875" style="149" customWidth="1"/>
    <col min="6403" max="6403" width="19.140625" style="149" customWidth="1"/>
    <col min="6404" max="6404" width="17.5703125" style="149" customWidth="1"/>
    <col min="6405" max="6405" width="14.7109375" style="149" customWidth="1"/>
    <col min="6406" max="6655" width="8.140625" style="149"/>
    <col min="6656" max="6656" width="8.7109375" style="149" customWidth="1"/>
    <col min="6657" max="6657" width="31.5703125" style="149" customWidth="1"/>
    <col min="6658" max="6658" width="13.85546875" style="149" customWidth="1"/>
    <col min="6659" max="6659" width="19.140625" style="149" customWidth="1"/>
    <col min="6660" max="6660" width="17.5703125" style="149" customWidth="1"/>
    <col min="6661" max="6661" width="14.7109375" style="149" customWidth="1"/>
    <col min="6662" max="6911" width="8.140625" style="149"/>
    <col min="6912" max="6912" width="8.7109375" style="149" customWidth="1"/>
    <col min="6913" max="6913" width="31.5703125" style="149" customWidth="1"/>
    <col min="6914" max="6914" width="13.85546875" style="149" customWidth="1"/>
    <col min="6915" max="6915" width="19.140625" style="149" customWidth="1"/>
    <col min="6916" max="6916" width="17.5703125" style="149" customWidth="1"/>
    <col min="6917" max="6917" width="14.7109375" style="149" customWidth="1"/>
    <col min="6918" max="7167" width="8.140625" style="149"/>
    <col min="7168" max="7168" width="8.7109375" style="149" customWidth="1"/>
    <col min="7169" max="7169" width="31.5703125" style="149" customWidth="1"/>
    <col min="7170" max="7170" width="13.85546875" style="149" customWidth="1"/>
    <col min="7171" max="7171" width="19.140625" style="149" customWidth="1"/>
    <col min="7172" max="7172" width="17.5703125" style="149" customWidth="1"/>
    <col min="7173" max="7173" width="14.7109375" style="149" customWidth="1"/>
    <col min="7174" max="7423" width="8.140625" style="149"/>
    <col min="7424" max="7424" width="8.7109375" style="149" customWidth="1"/>
    <col min="7425" max="7425" width="31.5703125" style="149" customWidth="1"/>
    <col min="7426" max="7426" width="13.85546875" style="149" customWidth="1"/>
    <col min="7427" max="7427" width="19.140625" style="149" customWidth="1"/>
    <col min="7428" max="7428" width="17.5703125" style="149" customWidth="1"/>
    <col min="7429" max="7429" width="14.7109375" style="149" customWidth="1"/>
    <col min="7430" max="7679" width="8.140625" style="149"/>
    <col min="7680" max="7680" width="8.7109375" style="149" customWidth="1"/>
    <col min="7681" max="7681" width="31.5703125" style="149" customWidth="1"/>
    <col min="7682" max="7682" width="13.85546875" style="149" customWidth="1"/>
    <col min="7683" max="7683" width="19.140625" style="149" customWidth="1"/>
    <col min="7684" max="7684" width="17.5703125" style="149" customWidth="1"/>
    <col min="7685" max="7685" width="14.7109375" style="149" customWidth="1"/>
    <col min="7686" max="7935" width="8.140625" style="149"/>
    <col min="7936" max="7936" width="8.7109375" style="149" customWidth="1"/>
    <col min="7937" max="7937" width="31.5703125" style="149" customWidth="1"/>
    <col min="7938" max="7938" width="13.85546875" style="149" customWidth="1"/>
    <col min="7939" max="7939" width="19.140625" style="149" customWidth="1"/>
    <col min="7940" max="7940" width="17.5703125" style="149" customWidth="1"/>
    <col min="7941" max="7941" width="14.7109375" style="149" customWidth="1"/>
    <col min="7942" max="8191" width="8.140625" style="149"/>
    <col min="8192" max="8192" width="8.7109375" style="149" customWidth="1"/>
    <col min="8193" max="8193" width="31.5703125" style="149" customWidth="1"/>
    <col min="8194" max="8194" width="13.85546875" style="149" customWidth="1"/>
    <col min="8195" max="8195" width="19.140625" style="149" customWidth="1"/>
    <col min="8196" max="8196" width="17.5703125" style="149" customWidth="1"/>
    <col min="8197" max="8197" width="14.7109375" style="149" customWidth="1"/>
    <col min="8198" max="8447" width="8.140625" style="149"/>
    <col min="8448" max="8448" width="8.7109375" style="149" customWidth="1"/>
    <col min="8449" max="8449" width="31.5703125" style="149" customWidth="1"/>
    <col min="8450" max="8450" width="13.85546875" style="149" customWidth="1"/>
    <col min="8451" max="8451" width="19.140625" style="149" customWidth="1"/>
    <col min="8452" max="8452" width="17.5703125" style="149" customWidth="1"/>
    <col min="8453" max="8453" width="14.7109375" style="149" customWidth="1"/>
    <col min="8454" max="8703" width="8.140625" style="149"/>
    <col min="8704" max="8704" width="8.7109375" style="149" customWidth="1"/>
    <col min="8705" max="8705" width="31.5703125" style="149" customWidth="1"/>
    <col min="8706" max="8706" width="13.85546875" style="149" customWidth="1"/>
    <col min="8707" max="8707" width="19.140625" style="149" customWidth="1"/>
    <col min="8708" max="8708" width="17.5703125" style="149" customWidth="1"/>
    <col min="8709" max="8709" width="14.7109375" style="149" customWidth="1"/>
    <col min="8710" max="8959" width="8.140625" style="149"/>
    <col min="8960" max="8960" width="8.7109375" style="149" customWidth="1"/>
    <col min="8961" max="8961" width="31.5703125" style="149" customWidth="1"/>
    <col min="8962" max="8962" width="13.85546875" style="149" customWidth="1"/>
    <col min="8963" max="8963" width="19.140625" style="149" customWidth="1"/>
    <col min="8964" max="8964" width="17.5703125" style="149" customWidth="1"/>
    <col min="8965" max="8965" width="14.7109375" style="149" customWidth="1"/>
    <col min="8966" max="9215" width="8.140625" style="149"/>
    <col min="9216" max="9216" width="8.7109375" style="149" customWidth="1"/>
    <col min="9217" max="9217" width="31.5703125" style="149" customWidth="1"/>
    <col min="9218" max="9218" width="13.85546875" style="149" customWidth="1"/>
    <col min="9219" max="9219" width="19.140625" style="149" customWidth="1"/>
    <col min="9220" max="9220" width="17.5703125" style="149" customWidth="1"/>
    <col min="9221" max="9221" width="14.7109375" style="149" customWidth="1"/>
    <col min="9222" max="9471" width="8.140625" style="149"/>
    <col min="9472" max="9472" width="8.7109375" style="149" customWidth="1"/>
    <col min="9473" max="9473" width="31.5703125" style="149" customWidth="1"/>
    <col min="9474" max="9474" width="13.85546875" style="149" customWidth="1"/>
    <col min="9475" max="9475" width="19.140625" style="149" customWidth="1"/>
    <col min="9476" max="9476" width="17.5703125" style="149" customWidth="1"/>
    <col min="9477" max="9477" width="14.7109375" style="149" customWidth="1"/>
    <col min="9478" max="9727" width="8.140625" style="149"/>
    <col min="9728" max="9728" width="8.7109375" style="149" customWidth="1"/>
    <col min="9729" max="9729" width="31.5703125" style="149" customWidth="1"/>
    <col min="9730" max="9730" width="13.85546875" style="149" customWidth="1"/>
    <col min="9731" max="9731" width="19.140625" style="149" customWidth="1"/>
    <col min="9732" max="9732" width="17.5703125" style="149" customWidth="1"/>
    <col min="9733" max="9733" width="14.7109375" style="149" customWidth="1"/>
    <col min="9734" max="9983" width="8.140625" style="149"/>
    <col min="9984" max="9984" width="8.7109375" style="149" customWidth="1"/>
    <col min="9985" max="9985" width="31.5703125" style="149" customWidth="1"/>
    <col min="9986" max="9986" width="13.85546875" style="149" customWidth="1"/>
    <col min="9987" max="9987" width="19.140625" style="149" customWidth="1"/>
    <col min="9988" max="9988" width="17.5703125" style="149" customWidth="1"/>
    <col min="9989" max="9989" width="14.7109375" style="149" customWidth="1"/>
    <col min="9990" max="10239" width="8.140625" style="149"/>
    <col min="10240" max="10240" width="8.7109375" style="149" customWidth="1"/>
    <col min="10241" max="10241" width="31.5703125" style="149" customWidth="1"/>
    <col min="10242" max="10242" width="13.85546875" style="149" customWidth="1"/>
    <col min="10243" max="10243" width="19.140625" style="149" customWidth="1"/>
    <col min="10244" max="10244" width="17.5703125" style="149" customWidth="1"/>
    <col min="10245" max="10245" width="14.7109375" style="149" customWidth="1"/>
    <col min="10246" max="10495" width="8.140625" style="149"/>
    <col min="10496" max="10496" width="8.7109375" style="149" customWidth="1"/>
    <col min="10497" max="10497" width="31.5703125" style="149" customWidth="1"/>
    <col min="10498" max="10498" width="13.85546875" style="149" customWidth="1"/>
    <col min="10499" max="10499" width="19.140625" style="149" customWidth="1"/>
    <col min="10500" max="10500" width="17.5703125" style="149" customWidth="1"/>
    <col min="10501" max="10501" width="14.7109375" style="149" customWidth="1"/>
    <col min="10502" max="10751" width="8.140625" style="149"/>
    <col min="10752" max="10752" width="8.7109375" style="149" customWidth="1"/>
    <col min="10753" max="10753" width="31.5703125" style="149" customWidth="1"/>
    <col min="10754" max="10754" width="13.85546875" style="149" customWidth="1"/>
    <col min="10755" max="10755" width="19.140625" style="149" customWidth="1"/>
    <col min="10756" max="10756" width="17.5703125" style="149" customWidth="1"/>
    <col min="10757" max="10757" width="14.7109375" style="149" customWidth="1"/>
    <col min="10758" max="11007" width="8.140625" style="149"/>
    <col min="11008" max="11008" width="8.7109375" style="149" customWidth="1"/>
    <col min="11009" max="11009" width="31.5703125" style="149" customWidth="1"/>
    <col min="11010" max="11010" width="13.85546875" style="149" customWidth="1"/>
    <col min="11011" max="11011" width="19.140625" style="149" customWidth="1"/>
    <col min="11012" max="11012" width="17.5703125" style="149" customWidth="1"/>
    <col min="11013" max="11013" width="14.7109375" style="149" customWidth="1"/>
    <col min="11014" max="11263" width="8.140625" style="149"/>
    <col min="11264" max="11264" width="8.7109375" style="149" customWidth="1"/>
    <col min="11265" max="11265" width="31.5703125" style="149" customWidth="1"/>
    <col min="11266" max="11266" width="13.85546875" style="149" customWidth="1"/>
    <col min="11267" max="11267" width="19.140625" style="149" customWidth="1"/>
    <col min="11268" max="11268" width="17.5703125" style="149" customWidth="1"/>
    <col min="11269" max="11269" width="14.7109375" style="149" customWidth="1"/>
    <col min="11270" max="11519" width="8.140625" style="149"/>
    <col min="11520" max="11520" width="8.7109375" style="149" customWidth="1"/>
    <col min="11521" max="11521" width="31.5703125" style="149" customWidth="1"/>
    <col min="11522" max="11522" width="13.85546875" style="149" customWidth="1"/>
    <col min="11523" max="11523" width="19.140625" style="149" customWidth="1"/>
    <col min="11524" max="11524" width="17.5703125" style="149" customWidth="1"/>
    <col min="11525" max="11525" width="14.7109375" style="149" customWidth="1"/>
    <col min="11526" max="11775" width="8.140625" style="149"/>
    <col min="11776" max="11776" width="8.7109375" style="149" customWidth="1"/>
    <col min="11777" max="11777" width="31.5703125" style="149" customWidth="1"/>
    <col min="11778" max="11778" width="13.85546875" style="149" customWidth="1"/>
    <col min="11779" max="11779" width="19.140625" style="149" customWidth="1"/>
    <col min="11780" max="11780" width="17.5703125" style="149" customWidth="1"/>
    <col min="11781" max="11781" width="14.7109375" style="149" customWidth="1"/>
    <col min="11782" max="12031" width="8.140625" style="149"/>
    <col min="12032" max="12032" width="8.7109375" style="149" customWidth="1"/>
    <col min="12033" max="12033" width="31.5703125" style="149" customWidth="1"/>
    <col min="12034" max="12034" width="13.85546875" style="149" customWidth="1"/>
    <col min="12035" max="12035" width="19.140625" style="149" customWidth="1"/>
    <col min="12036" max="12036" width="17.5703125" style="149" customWidth="1"/>
    <col min="12037" max="12037" width="14.7109375" style="149" customWidth="1"/>
    <col min="12038" max="12287" width="8.140625" style="149"/>
    <col min="12288" max="12288" width="8.7109375" style="149" customWidth="1"/>
    <col min="12289" max="12289" width="31.5703125" style="149" customWidth="1"/>
    <col min="12290" max="12290" width="13.85546875" style="149" customWidth="1"/>
    <col min="12291" max="12291" width="19.140625" style="149" customWidth="1"/>
    <col min="12292" max="12292" width="17.5703125" style="149" customWidth="1"/>
    <col min="12293" max="12293" width="14.7109375" style="149" customWidth="1"/>
    <col min="12294" max="12543" width="8.140625" style="149"/>
    <col min="12544" max="12544" width="8.7109375" style="149" customWidth="1"/>
    <col min="12545" max="12545" width="31.5703125" style="149" customWidth="1"/>
    <col min="12546" max="12546" width="13.85546875" style="149" customWidth="1"/>
    <col min="12547" max="12547" width="19.140625" style="149" customWidth="1"/>
    <col min="12548" max="12548" width="17.5703125" style="149" customWidth="1"/>
    <col min="12549" max="12549" width="14.7109375" style="149" customWidth="1"/>
    <col min="12550" max="12799" width="8.140625" style="149"/>
    <col min="12800" max="12800" width="8.7109375" style="149" customWidth="1"/>
    <col min="12801" max="12801" width="31.5703125" style="149" customWidth="1"/>
    <col min="12802" max="12802" width="13.85546875" style="149" customWidth="1"/>
    <col min="12803" max="12803" width="19.140625" style="149" customWidth="1"/>
    <col min="12804" max="12804" width="17.5703125" style="149" customWidth="1"/>
    <col min="12805" max="12805" width="14.7109375" style="149" customWidth="1"/>
    <col min="12806" max="13055" width="8.140625" style="149"/>
    <col min="13056" max="13056" width="8.7109375" style="149" customWidth="1"/>
    <col min="13057" max="13057" width="31.5703125" style="149" customWidth="1"/>
    <col min="13058" max="13058" width="13.85546875" style="149" customWidth="1"/>
    <col min="13059" max="13059" width="19.140625" style="149" customWidth="1"/>
    <col min="13060" max="13060" width="17.5703125" style="149" customWidth="1"/>
    <col min="13061" max="13061" width="14.7109375" style="149" customWidth="1"/>
    <col min="13062" max="13311" width="8.140625" style="149"/>
    <col min="13312" max="13312" width="8.7109375" style="149" customWidth="1"/>
    <col min="13313" max="13313" width="31.5703125" style="149" customWidth="1"/>
    <col min="13314" max="13314" width="13.85546875" style="149" customWidth="1"/>
    <col min="13315" max="13315" width="19.140625" style="149" customWidth="1"/>
    <col min="13316" max="13316" width="17.5703125" style="149" customWidth="1"/>
    <col min="13317" max="13317" width="14.7109375" style="149" customWidth="1"/>
    <col min="13318" max="13567" width="8.140625" style="149"/>
    <col min="13568" max="13568" width="8.7109375" style="149" customWidth="1"/>
    <col min="13569" max="13569" width="31.5703125" style="149" customWidth="1"/>
    <col min="13570" max="13570" width="13.85546875" style="149" customWidth="1"/>
    <col min="13571" max="13571" width="19.140625" style="149" customWidth="1"/>
    <col min="13572" max="13572" width="17.5703125" style="149" customWidth="1"/>
    <col min="13573" max="13573" width="14.7109375" style="149" customWidth="1"/>
    <col min="13574" max="13823" width="8.140625" style="149"/>
    <col min="13824" max="13824" width="8.7109375" style="149" customWidth="1"/>
    <col min="13825" max="13825" width="31.5703125" style="149" customWidth="1"/>
    <col min="13826" max="13826" width="13.85546875" style="149" customWidth="1"/>
    <col min="13827" max="13827" width="19.140625" style="149" customWidth="1"/>
    <col min="13828" max="13828" width="17.5703125" style="149" customWidth="1"/>
    <col min="13829" max="13829" width="14.7109375" style="149" customWidth="1"/>
    <col min="13830" max="14079" width="8.140625" style="149"/>
    <col min="14080" max="14080" width="8.7109375" style="149" customWidth="1"/>
    <col min="14081" max="14081" width="31.5703125" style="149" customWidth="1"/>
    <col min="14082" max="14082" width="13.85546875" style="149" customWidth="1"/>
    <col min="14083" max="14083" width="19.140625" style="149" customWidth="1"/>
    <col min="14084" max="14084" width="17.5703125" style="149" customWidth="1"/>
    <col min="14085" max="14085" width="14.7109375" style="149" customWidth="1"/>
    <col min="14086" max="14335" width="8.140625" style="149"/>
    <col min="14336" max="14336" width="8.7109375" style="149" customWidth="1"/>
    <col min="14337" max="14337" width="31.5703125" style="149" customWidth="1"/>
    <col min="14338" max="14338" width="13.85546875" style="149" customWidth="1"/>
    <col min="14339" max="14339" width="19.140625" style="149" customWidth="1"/>
    <col min="14340" max="14340" width="17.5703125" style="149" customWidth="1"/>
    <col min="14341" max="14341" width="14.7109375" style="149" customWidth="1"/>
    <col min="14342" max="14591" width="8.140625" style="149"/>
    <col min="14592" max="14592" width="8.7109375" style="149" customWidth="1"/>
    <col min="14593" max="14593" width="31.5703125" style="149" customWidth="1"/>
    <col min="14594" max="14594" width="13.85546875" style="149" customWidth="1"/>
    <col min="14595" max="14595" width="19.140625" style="149" customWidth="1"/>
    <col min="14596" max="14596" width="17.5703125" style="149" customWidth="1"/>
    <col min="14597" max="14597" width="14.7109375" style="149" customWidth="1"/>
    <col min="14598" max="14847" width="8.140625" style="149"/>
    <col min="14848" max="14848" width="8.7109375" style="149" customWidth="1"/>
    <col min="14849" max="14849" width="31.5703125" style="149" customWidth="1"/>
    <col min="14850" max="14850" width="13.85546875" style="149" customWidth="1"/>
    <col min="14851" max="14851" width="19.140625" style="149" customWidth="1"/>
    <col min="14852" max="14852" width="17.5703125" style="149" customWidth="1"/>
    <col min="14853" max="14853" width="14.7109375" style="149" customWidth="1"/>
    <col min="14854" max="15103" width="8.140625" style="149"/>
    <col min="15104" max="15104" width="8.7109375" style="149" customWidth="1"/>
    <col min="15105" max="15105" width="31.5703125" style="149" customWidth="1"/>
    <col min="15106" max="15106" width="13.85546875" style="149" customWidth="1"/>
    <col min="15107" max="15107" width="19.140625" style="149" customWidth="1"/>
    <col min="15108" max="15108" width="17.5703125" style="149" customWidth="1"/>
    <col min="15109" max="15109" width="14.7109375" style="149" customWidth="1"/>
    <col min="15110" max="15359" width="8.140625" style="149"/>
    <col min="15360" max="15360" width="8.7109375" style="149" customWidth="1"/>
    <col min="15361" max="15361" width="31.5703125" style="149" customWidth="1"/>
    <col min="15362" max="15362" width="13.85546875" style="149" customWidth="1"/>
    <col min="15363" max="15363" width="19.140625" style="149" customWidth="1"/>
    <col min="15364" max="15364" width="17.5703125" style="149" customWidth="1"/>
    <col min="15365" max="15365" width="14.7109375" style="149" customWidth="1"/>
    <col min="15366" max="15615" width="8.140625" style="149"/>
    <col min="15616" max="15616" width="8.7109375" style="149" customWidth="1"/>
    <col min="15617" max="15617" width="31.5703125" style="149" customWidth="1"/>
    <col min="15618" max="15618" width="13.85546875" style="149" customWidth="1"/>
    <col min="15619" max="15619" width="19.140625" style="149" customWidth="1"/>
    <col min="15620" max="15620" width="17.5703125" style="149" customWidth="1"/>
    <col min="15621" max="15621" width="14.7109375" style="149" customWidth="1"/>
    <col min="15622" max="15871" width="8.140625" style="149"/>
    <col min="15872" max="15872" width="8.7109375" style="149" customWidth="1"/>
    <col min="15873" max="15873" width="31.5703125" style="149" customWidth="1"/>
    <col min="15874" max="15874" width="13.85546875" style="149" customWidth="1"/>
    <col min="15875" max="15875" width="19.140625" style="149" customWidth="1"/>
    <col min="15876" max="15876" width="17.5703125" style="149" customWidth="1"/>
    <col min="15877" max="15877" width="14.7109375" style="149" customWidth="1"/>
    <col min="15878" max="16127" width="8.140625" style="149"/>
    <col min="16128" max="16128" width="8.7109375" style="149" customWidth="1"/>
    <col min="16129" max="16129" width="31.5703125" style="149" customWidth="1"/>
    <col min="16130" max="16130" width="13.85546875" style="149" customWidth="1"/>
    <col min="16131" max="16131" width="19.140625" style="149" customWidth="1"/>
    <col min="16132" max="16132" width="17.5703125" style="149" customWidth="1"/>
    <col min="16133" max="16133" width="14.7109375" style="149" customWidth="1"/>
    <col min="16134" max="16384" width="8.140625" style="149"/>
  </cols>
  <sheetData>
    <row r="1" spans="1:5" ht="15.75" customHeight="1" x14ac:dyDescent="0.25">
      <c r="A1" s="210" t="s">
        <v>310</v>
      </c>
      <c r="B1" s="210"/>
      <c r="C1" s="210"/>
      <c r="D1" s="210"/>
      <c r="E1" s="210"/>
    </row>
    <row r="2" spans="1:5" x14ac:dyDescent="0.25">
      <c r="A2" s="210" t="s">
        <v>247</v>
      </c>
      <c r="B2" s="210"/>
      <c r="C2" s="210"/>
      <c r="D2" s="210"/>
      <c r="E2" s="210"/>
    </row>
    <row r="3" spans="1:5" x14ac:dyDescent="0.25">
      <c r="A3" s="210" t="s">
        <v>248</v>
      </c>
      <c r="B3" s="210"/>
      <c r="C3" s="210"/>
      <c r="D3" s="210"/>
      <c r="E3" s="210"/>
    </row>
    <row r="4" spans="1:5" ht="26.25" customHeight="1" x14ac:dyDescent="0.25">
      <c r="A4" s="208" t="s">
        <v>249</v>
      </c>
      <c r="B4" s="208"/>
      <c r="C4" s="208"/>
      <c r="D4" s="208"/>
      <c r="E4" s="149" t="s">
        <v>366</v>
      </c>
    </row>
    <row r="5" spans="1:5" x14ac:dyDescent="0.25">
      <c r="A5" s="208"/>
      <c r="B5" s="208"/>
      <c r="C5" s="208"/>
      <c r="D5" s="208"/>
      <c r="E5" s="208"/>
    </row>
    <row r="6" spans="1:5" ht="28.5" customHeight="1" x14ac:dyDescent="0.25">
      <c r="A6" s="209" t="s">
        <v>326</v>
      </c>
      <c r="B6" s="209"/>
      <c r="C6" s="209"/>
      <c r="D6" s="209"/>
      <c r="E6" s="209"/>
    </row>
    <row r="7" spans="1:5" ht="29.25" customHeight="1" x14ac:dyDescent="0.25">
      <c r="A7" s="209" t="s">
        <v>251</v>
      </c>
      <c r="B7" s="209"/>
      <c r="C7" s="209"/>
      <c r="D7" s="209"/>
      <c r="E7" s="209"/>
    </row>
    <row r="8" spans="1:5" ht="30" customHeight="1" x14ac:dyDescent="0.25">
      <c r="A8" s="209" t="s">
        <v>252</v>
      </c>
      <c r="B8" s="209"/>
      <c r="C8" s="209"/>
      <c r="D8" s="209"/>
      <c r="E8" s="209"/>
    </row>
    <row r="9" spans="1:5" ht="30" customHeight="1" x14ac:dyDescent="0.25">
      <c r="A9" s="209" t="s">
        <v>253</v>
      </c>
      <c r="B9" s="209"/>
      <c r="C9" s="209"/>
      <c r="D9" s="209"/>
      <c r="E9" s="209"/>
    </row>
    <row r="10" spans="1:5" ht="29.25" customHeight="1" x14ac:dyDescent="0.25">
      <c r="A10" s="209" t="s">
        <v>254</v>
      </c>
      <c r="B10" s="209"/>
      <c r="C10" s="209"/>
      <c r="D10" s="209"/>
      <c r="E10" s="209"/>
    </row>
    <row r="11" spans="1:5" ht="28.5" customHeight="1" x14ac:dyDescent="0.25">
      <c r="A11" s="209" t="s">
        <v>255</v>
      </c>
      <c r="B11" s="209"/>
      <c r="C11" s="209"/>
      <c r="D11" s="209"/>
      <c r="E11" s="209"/>
    </row>
    <row r="12" spans="1:5" ht="15.75" customHeight="1" thickBot="1" x14ac:dyDescent="0.3">
      <c r="A12" s="208"/>
      <c r="B12" s="208"/>
      <c r="C12" s="208"/>
      <c r="D12" s="208"/>
      <c r="E12" s="208"/>
    </row>
    <row r="13" spans="1:5" ht="120.75" thickBot="1" x14ac:dyDescent="0.3">
      <c r="A13" s="153" t="s">
        <v>2</v>
      </c>
      <c r="B13" s="150" t="s">
        <v>257</v>
      </c>
      <c r="C13" s="150" t="s">
        <v>0</v>
      </c>
      <c r="D13" s="150" t="s">
        <v>256</v>
      </c>
      <c r="E13" s="150" t="s">
        <v>1</v>
      </c>
    </row>
    <row r="14" spans="1:5" ht="15" customHeight="1" x14ac:dyDescent="0.25">
      <c r="A14" s="216" t="s">
        <v>8</v>
      </c>
      <c r="B14" s="217"/>
      <c r="C14" s="217"/>
      <c r="D14" s="217"/>
      <c r="E14" s="152"/>
    </row>
    <row r="15" spans="1:5" ht="15" customHeight="1" x14ac:dyDescent="0.25">
      <c r="A15" s="163" t="s">
        <v>57</v>
      </c>
      <c r="B15" s="164" t="s">
        <v>23</v>
      </c>
      <c r="C15" s="165" t="s">
        <v>11</v>
      </c>
      <c r="D15" s="166">
        <v>0.14000000000000001</v>
      </c>
      <c r="E15" s="167">
        <v>5030.59</v>
      </c>
    </row>
    <row r="16" spans="1:5" ht="15" customHeight="1" x14ac:dyDescent="0.25">
      <c r="A16" s="211" t="s">
        <v>260</v>
      </c>
      <c r="B16" s="212"/>
      <c r="C16" s="212"/>
      <c r="D16" s="213"/>
      <c r="E16" s="168"/>
    </row>
    <row r="17" spans="1:5" ht="15" customHeight="1" x14ac:dyDescent="0.25">
      <c r="A17" s="163" t="s">
        <v>367</v>
      </c>
      <c r="B17" s="169">
        <v>0.02</v>
      </c>
      <c r="C17" s="165" t="s">
        <v>18</v>
      </c>
      <c r="D17" s="166">
        <f>E17/B17</f>
        <v>3275.9999999999995</v>
      </c>
      <c r="E17" s="167">
        <v>65.52</v>
      </c>
    </row>
    <row r="18" spans="1:5" s="175" customFormat="1" ht="30" customHeight="1" x14ac:dyDescent="0.25">
      <c r="A18" s="138" t="s">
        <v>181</v>
      </c>
      <c r="B18" s="141" t="s">
        <v>24</v>
      </c>
      <c r="C18" s="141" t="s">
        <v>19</v>
      </c>
      <c r="D18" s="141">
        <f t="shared" ref="D18" si="0">E18</f>
        <v>1332.59</v>
      </c>
      <c r="E18" s="141">
        <v>1332.59</v>
      </c>
    </row>
    <row r="19" spans="1:5" ht="27" customHeight="1" x14ac:dyDescent="0.25">
      <c r="A19" s="170" t="s">
        <v>234</v>
      </c>
      <c r="B19" s="164" t="s">
        <v>24</v>
      </c>
      <c r="C19" s="165" t="s">
        <v>11</v>
      </c>
      <c r="D19" s="166">
        <f>E19</f>
        <v>4709.6100000000006</v>
      </c>
      <c r="E19" s="167">
        <f>2570.61+389+1750</f>
        <v>4709.6100000000006</v>
      </c>
    </row>
    <row r="20" spans="1:5" ht="30.75" customHeight="1" x14ac:dyDescent="0.25">
      <c r="A20" s="171" t="s">
        <v>266</v>
      </c>
      <c r="B20" s="164" t="s">
        <v>24</v>
      </c>
      <c r="C20" s="165" t="s">
        <v>11</v>
      </c>
      <c r="D20" s="166">
        <f>E20</f>
        <v>4196.51</v>
      </c>
      <c r="E20" s="167">
        <f>2411.88+500+1284.63</f>
        <v>4196.51</v>
      </c>
    </row>
    <row r="21" spans="1:5" ht="15" customHeight="1" x14ac:dyDescent="0.25">
      <c r="A21" s="163" t="s">
        <v>264</v>
      </c>
      <c r="B21" s="164" t="s">
        <v>313</v>
      </c>
      <c r="C21" s="165" t="s">
        <v>12</v>
      </c>
      <c r="D21" s="166">
        <f>E21</f>
        <v>209667.9</v>
      </c>
      <c r="E21" s="167">
        <v>209667.9</v>
      </c>
    </row>
    <row r="22" spans="1:5" ht="15" customHeight="1" x14ac:dyDescent="0.25">
      <c r="A22" s="163" t="s">
        <v>265</v>
      </c>
      <c r="B22" s="164" t="s">
        <v>313</v>
      </c>
      <c r="C22" s="165" t="s">
        <v>12</v>
      </c>
      <c r="D22" s="166">
        <f>E22</f>
        <v>2156.04</v>
      </c>
      <c r="E22" s="167">
        <v>2156.04</v>
      </c>
    </row>
    <row r="23" spans="1:5" ht="15" customHeight="1" x14ac:dyDescent="0.25">
      <c r="A23" s="211" t="s">
        <v>98</v>
      </c>
      <c r="B23" s="212"/>
      <c r="C23" s="212"/>
      <c r="D23" s="213"/>
      <c r="E23" s="168"/>
    </row>
    <row r="24" spans="1:5" ht="26.25" customHeight="1" x14ac:dyDescent="0.25">
      <c r="A24" s="163" t="s">
        <v>187</v>
      </c>
      <c r="B24" s="164" t="s">
        <v>24</v>
      </c>
      <c r="C24" s="165" t="s">
        <v>11</v>
      </c>
      <c r="D24" s="166">
        <f>E24</f>
        <v>36359.29</v>
      </c>
      <c r="E24" s="167">
        <v>36359.29</v>
      </c>
    </row>
    <row r="25" spans="1:5" ht="15" customHeight="1" x14ac:dyDescent="0.25">
      <c r="A25" s="211" t="s">
        <v>269</v>
      </c>
      <c r="B25" s="212"/>
      <c r="C25" s="212"/>
      <c r="D25" s="213"/>
      <c r="E25" s="168"/>
    </row>
    <row r="26" spans="1:5" ht="30.75" customHeight="1" x14ac:dyDescent="0.25">
      <c r="A26" s="163" t="s">
        <v>368</v>
      </c>
      <c r="B26" s="172">
        <v>1</v>
      </c>
      <c r="C26" s="165" t="s">
        <v>121</v>
      </c>
      <c r="D26" s="166">
        <f>E26/B26</f>
        <v>1059.4000000000001</v>
      </c>
      <c r="E26" s="167">
        <v>1059.4000000000001</v>
      </c>
    </row>
    <row r="27" spans="1:5" ht="15" customHeight="1" x14ac:dyDescent="0.25">
      <c r="A27" s="163" t="s">
        <v>341</v>
      </c>
      <c r="B27" s="172">
        <v>3</v>
      </c>
      <c r="C27" s="165" t="s">
        <v>83</v>
      </c>
      <c r="D27" s="166">
        <f t="shared" ref="D27:D73" si="1">E27/B27</f>
        <v>96.963333333333324</v>
      </c>
      <c r="E27" s="167">
        <v>290.89</v>
      </c>
    </row>
    <row r="28" spans="1:5" ht="15" customHeight="1" x14ac:dyDescent="0.25">
      <c r="A28" s="163" t="s">
        <v>61</v>
      </c>
      <c r="B28" s="172">
        <v>1</v>
      </c>
      <c r="C28" s="165" t="s">
        <v>14</v>
      </c>
      <c r="D28" s="166">
        <f t="shared" si="1"/>
        <v>1005.22</v>
      </c>
      <c r="E28" s="167">
        <v>1005.22</v>
      </c>
    </row>
    <row r="29" spans="1:5" ht="15" customHeight="1" x14ac:dyDescent="0.25">
      <c r="A29" s="163" t="s">
        <v>108</v>
      </c>
      <c r="B29" s="172">
        <v>1</v>
      </c>
      <c r="C29" s="165" t="s">
        <v>15</v>
      </c>
      <c r="D29" s="166">
        <f t="shared" si="1"/>
        <v>961.8</v>
      </c>
      <c r="E29" s="167">
        <v>961.8</v>
      </c>
    </row>
    <row r="30" spans="1:5" ht="15" customHeight="1" x14ac:dyDescent="0.25">
      <c r="A30" s="163" t="s">
        <v>369</v>
      </c>
      <c r="B30" s="172">
        <v>1</v>
      </c>
      <c r="C30" s="165" t="s">
        <v>13</v>
      </c>
      <c r="D30" s="166">
        <f t="shared" si="1"/>
        <v>149.54</v>
      </c>
      <c r="E30" s="167">
        <v>149.54</v>
      </c>
    </row>
    <row r="31" spans="1:5" ht="15" customHeight="1" x14ac:dyDescent="0.25">
      <c r="A31" s="163" t="s">
        <v>63</v>
      </c>
      <c r="B31" s="169">
        <v>0.03</v>
      </c>
      <c r="C31" s="165" t="s">
        <v>17</v>
      </c>
      <c r="D31" s="166">
        <f t="shared" si="1"/>
        <v>30160.666666666668</v>
      </c>
      <c r="E31" s="167">
        <v>904.82</v>
      </c>
    </row>
    <row r="32" spans="1:5" ht="29.25" customHeight="1" x14ac:dyDescent="0.25">
      <c r="A32" s="163" t="s">
        <v>64</v>
      </c>
      <c r="B32" s="169">
        <v>1.48</v>
      </c>
      <c r="C32" s="165" t="s">
        <v>16</v>
      </c>
      <c r="D32" s="166">
        <f t="shared" si="1"/>
        <v>2035.7837837837837</v>
      </c>
      <c r="E32" s="167">
        <v>3012.96</v>
      </c>
    </row>
    <row r="33" spans="1:5" ht="15" customHeight="1" x14ac:dyDescent="0.25">
      <c r="A33" s="163" t="s">
        <v>344</v>
      </c>
      <c r="B33" s="169">
        <v>0.01</v>
      </c>
      <c r="C33" s="165" t="s">
        <v>18</v>
      </c>
      <c r="D33" s="166">
        <f t="shared" si="1"/>
        <v>30081</v>
      </c>
      <c r="E33" s="167">
        <v>300.81</v>
      </c>
    </row>
    <row r="34" spans="1:5" ht="15" customHeight="1" x14ac:dyDescent="0.25">
      <c r="A34" s="163" t="s">
        <v>370</v>
      </c>
      <c r="B34" s="172">
        <v>1</v>
      </c>
      <c r="C34" s="165" t="s">
        <v>14</v>
      </c>
      <c r="D34" s="166">
        <f t="shared" si="1"/>
        <v>611.75</v>
      </c>
      <c r="E34" s="167">
        <v>611.75</v>
      </c>
    </row>
    <row r="35" spans="1:5" ht="15" customHeight="1" x14ac:dyDescent="0.25">
      <c r="A35" s="163" t="s">
        <v>67</v>
      </c>
      <c r="B35" s="173">
        <v>0.1</v>
      </c>
      <c r="C35" s="165" t="s">
        <v>15</v>
      </c>
      <c r="D35" s="166">
        <f t="shared" si="1"/>
        <v>16969.8</v>
      </c>
      <c r="E35" s="167">
        <v>1696.98</v>
      </c>
    </row>
    <row r="36" spans="1:5" ht="29.25" customHeight="1" x14ac:dyDescent="0.25">
      <c r="A36" s="163" t="s">
        <v>68</v>
      </c>
      <c r="B36" s="172">
        <v>4</v>
      </c>
      <c r="C36" s="165" t="s">
        <v>20</v>
      </c>
      <c r="D36" s="166">
        <f t="shared" si="1"/>
        <v>253.23500000000001</v>
      </c>
      <c r="E36" s="167">
        <v>1012.94</v>
      </c>
    </row>
    <row r="37" spans="1:5" ht="15" customHeight="1" x14ac:dyDescent="0.25">
      <c r="A37" s="163" t="s">
        <v>345</v>
      </c>
      <c r="B37" s="172">
        <v>3</v>
      </c>
      <c r="C37" s="165" t="s">
        <v>83</v>
      </c>
      <c r="D37" s="166">
        <f t="shared" si="1"/>
        <v>77.540000000000006</v>
      </c>
      <c r="E37" s="167">
        <v>232.62</v>
      </c>
    </row>
    <row r="38" spans="1:5" ht="15" customHeight="1" x14ac:dyDescent="0.25">
      <c r="A38" s="163" t="s">
        <v>277</v>
      </c>
      <c r="B38" s="172">
        <v>1</v>
      </c>
      <c r="C38" s="165" t="s">
        <v>13</v>
      </c>
      <c r="D38" s="166">
        <f t="shared" si="1"/>
        <v>7368.26</v>
      </c>
      <c r="E38" s="167">
        <v>7368.26</v>
      </c>
    </row>
    <row r="39" spans="1:5" ht="15" customHeight="1" x14ac:dyDescent="0.25">
      <c r="A39" s="163" t="s">
        <v>85</v>
      </c>
      <c r="B39" s="172">
        <v>1</v>
      </c>
      <c r="C39" s="165" t="s">
        <v>14</v>
      </c>
      <c r="D39" s="166">
        <f t="shared" si="1"/>
        <v>10936.37</v>
      </c>
      <c r="E39" s="167">
        <v>10936.37</v>
      </c>
    </row>
    <row r="40" spans="1:5" ht="27" customHeight="1" x14ac:dyDescent="0.25">
      <c r="A40" s="163" t="s">
        <v>279</v>
      </c>
      <c r="B40" s="172">
        <v>1</v>
      </c>
      <c r="C40" s="165" t="s">
        <v>21</v>
      </c>
      <c r="D40" s="166">
        <f t="shared" si="1"/>
        <v>857.06</v>
      </c>
      <c r="E40" s="167">
        <v>857.06</v>
      </c>
    </row>
    <row r="41" spans="1:5" ht="17.25" customHeight="1" x14ac:dyDescent="0.25">
      <c r="A41" s="163" t="s">
        <v>280</v>
      </c>
      <c r="B41" s="172">
        <v>1</v>
      </c>
      <c r="C41" s="165" t="s">
        <v>21</v>
      </c>
      <c r="D41" s="166">
        <f t="shared" si="1"/>
        <v>598.84</v>
      </c>
      <c r="E41" s="167">
        <v>598.84</v>
      </c>
    </row>
    <row r="42" spans="1:5" ht="15" customHeight="1" x14ac:dyDescent="0.25">
      <c r="A42" s="163" t="s">
        <v>70</v>
      </c>
      <c r="B42" s="172">
        <v>31</v>
      </c>
      <c r="C42" s="165" t="s">
        <v>21</v>
      </c>
      <c r="D42" s="166">
        <f t="shared" si="1"/>
        <v>302.42322580645163</v>
      </c>
      <c r="E42" s="167">
        <v>9375.1200000000008</v>
      </c>
    </row>
    <row r="43" spans="1:5" ht="15" customHeight="1" x14ac:dyDescent="0.25">
      <c r="A43" s="211" t="s">
        <v>281</v>
      </c>
      <c r="B43" s="212"/>
      <c r="C43" s="212"/>
      <c r="D43" s="213"/>
      <c r="E43" s="168"/>
    </row>
    <row r="44" spans="1:5" ht="15" customHeight="1" x14ac:dyDescent="0.25">
      <c r="A44" s="163" t="s">
        <v>371</v>
      </c>
      <c r="B44" s="169">
        <v>0.01</v>
      </c>
      <c r="C44" s="165" t="s">
        <v>18</v>
      </c>
      <c r="D44" s="166">
        <f t="shared" si="1"/>
        <v>33113</v>
      </c>
      <c r="E44" s="167">
        <v>331.13</v>
      </c>
    </row>
    <row r="45" spans="1:5" ht="15" customHeight="1" x14ac:dyDescent="0.25">
      <c r="A45" s="163" t="s">
        <v>372</v>
      </c>
      <c r="B45" s="174">
        <v>1.0999999999999999E-2</v>
      </c>
      <c r="C45" s="165" t="s">
        <v>15</v>
      </c>
      <c r="D45" s="166">
        <f t="shared" si="1"/>
        <v>18930</v>
      </c>
      <c r="E45" s="167">
        <v>208.23</v>
      </c>
    </row>
    <row r="46" spans="1:5" ht="15" customHeight="1" x14ac:dyDescent="0.25">
      <c r="A46" s="163" t="s">
        <v>214</v>
      </c>
      <c r="B46" s="173">
        <v>0.1</v>
      </c>
      <c r="C46" s="165" t="s">
        <v>199</v>
      </c>
      <c r="D46" s="166">
        <f t="shared" si="1"/>
        <v>4584.7</v>
      </c>
      <c r="E46" s="167">
        <v>458.47</v>
      </c>
    </row>
    <row r="47" spans="1:5" ht="29.25" customHeight="1" x14ac:dyDescent="0.25">
      <c r="A47" s="163" t="s">
        <v>373</v>
      </c>
      <c r="B47" s="174">
        <v>5.0000000000000001E-3</v>
      </c>
      <c r="C47" s="165" t="s">
        <v>19</v>
      </c>
      <c r="D47" s="166">
        <f t="shared" si="1"/>
        <v>32562</v>
      </c>
      <c r="E47" s="167">
        <v>162.81</v>
      </c>
    </row>
    <row r="48" spans="1:5" ht="15" customHeight="1" x14ac:dyDescent="0.25">
      <c r="A48" s="163" t="s">
        <v>289</v>
      </c>
      <c r="B48" s="173">
        <v>0.1</v>
      </c>
      <c r="C48" s="165" t="s">
        <v>18</v>
      </c>
      <c r="D48" s="166">
        <f t="shared" si="1"/>
        <v>4354.8</v>
      </c>
      <c r="E48" s="167">
        <v>435.48</v>
      </c>
    </row>
    <row r="49" spans="1:5" ht="15" customHeight="1" x14ac:dyDescent="0.25">
      <c r="A49" s="163" t="s">
        <v>374</v>
      </c>
      <c r="B49" s="169">
        <v>0.12</v>
      </c>
      <c r="C49" s="165" t="s">
        <v>199</v>
      </c>
      <c r="D49" s="166">
        <f t="shared" si="1"/>
        <v>2306.0000000000005</v>
      </c>
      <c r="E49" s="167">
        <v>276.72000000000003</v>
      </c>
    </row>
    <row r="50" spans="1:5" ht="15" customHeight="1" x14ac:dyDescent="0.25">
      <c r="A50" s="163" t="s">
        <v>375</v>
      </c>
      <c r="B50" s="169">
        <v>0.01</v>
      </c>
      <c r="C50" s="165" t="s">
        <v>15</v>
      </c>
      <c r="D50" s="166">
        <f t="shared" si="1"/>
        <v>2110</v>
      </c>
      <c r="E50" s="167">
        <v>21.1</v>
      </c>
    </row>
    <row r="51" spans="1:5" ht="15" customHeight="1" x14ac:dyDescent="0.25">
      <c r="A51" s="163" t="s">
        <v>291</v>
      </c>
      <c r="B51" s="169">
        <v>0.01</v>
      </c>
      <c r="C51" s="165" t="s">
        <v>18</v>
      </c>
      <c r="D51" s="166">
        <f t="shared" si="1"/>
        <v>53032.000000000007</v>
      </c>
      <c r="E51" s="167">
        <v>530.32000000000005</v>
      </c>
    </row>
    <row r="52" spans="1:5" ht="15" customHeight="1" x14ac:dyDescent="0.25">
      <c r="A52" s="163" t="s">
        <v>352</v>
      </c>
      <c r="B52" s="169">
        <v>0.01</v>
      </c>
      <c r="C52" s="165" t="s">
        <v>15</v>
      </c>
      <c r="D52" s="166">
        <f t="shared" si="1"/>
        <v>4212</v>
      </c>
      <c r="E52" s="167">
        <v>42.12</v>
      </c>
    </row>
    <row r="53" spans="1:5" ht="15" customHeight="1" x14ac:dyDescent="0.25">
      <c r="A53" s="163" t="s">
        <v>293</v>
      </c>
      <c r="B53" s="169">
        <v>0.01</v>
      </c>
      <c r="C53" s="165" t="s">
        <v>18</v>
      </c>
      <c r="D53" s="166">
        <f t="shared" si="1"/>
        <v>47335</v>
      </c>
      <c r="E53" s="167">
        <v>473.35</v>
      </c>
    </row>
    <row r="54" spans="1:5" ht="15" customHeight="1" x14ac:dyDescent="0.25">
      <c r="A54" s="163" t="s">
        <v>376</v>
      </c>
      <c r="B54" s="173">
        <v>0.1</v>
      </c>
      <c r="C54" s="165" t="s">
        <v>199</v>
      </c>
      <c r="D54" s="166">
        <f t="shared" si="1"/>
        <v>4088.2</v>
      </c>
      <c r="E54" s="167">
        <v>408.82</v>
      </c>
    </row>
    <row r="55" spans="1:5" ht="15" customHeight="1" x14ac:dyDescent="0.25">
      <c r="A55" s="163" t="s">
        <v>377</v>
      </c>
      <c r="B55" s="172">
        <v>4</v>
      </c>
      <c r="C55" s="165" t="s">
        <v>122</v>
      </c>
      <c r="D55" s="166">
        <f t="shared" si="1"/>
        <v>222.435</v>
      </c>
      <c r="E55" s="167">
        <v>889.74</v>
      </c>
    </row>
    <row r="56" spans="1:5" ht="15" customHeight="1" x14ac:dyDescent="0.25">
      <c r="A56" s="163" t="s">
        <v>200</v>
      </c>
      <c r="B56" s="169">
        <v>0.01</v>
      </c>
      <c r="C56" s="165" t="s">
        <v>17</v>
      </c>
      <c r="D56" s="166">
        <f t="shared" si="1"/>
        <v>30372.000000000004</v>
      </c>
      <c r="E56" s="167">
        <v>303.72000000000003</v>
      </c>
    </row>
    <row r="57" spans="1:5" ht="27" customHeight="1" x14ac:dyDescent="0.25">
      <c r="A57" s="163" t="s">
        <v>378</v>
      </c>
      <c r="B57" s="174">
        <v>1.044</v>
      </c>
      <c r="C57" s="165" t="s">
        <v>16</v>
      </c>
      <c r="D57" s="166">
        <f t="shared" si="1"/>
        <v>2115.1436781609195</v>
      </c>
      <c r="E57" s="167">
        <v>2208.21</v>
      </c>
    </row>
    <row r="58" spans="1:5" ht="27" customHeight="1" x14ac:dyDescent="0.25">
      <c r="A58" s="163" t="s">
        <v>71</v>
      </c>
      <c r="B58" s="174">
        <v>1.482</v>
      </c>
      <c r="C58" s="165" t="s">
        <v>16</v>
      </c>
      <c r="D58" s="166">
        <f t="shared" si="1"/>
        <v>2012.0310391363023</v>
      </c>
      <c r="E58" s="167">
        <v>2981.83</v>
      </c>
    </row>
    <row r="59" spans="1:5" ht="27" customHeight="1" x14ac:dyDescent="0.25">
      <c r="A59" s="163" t="s">
        <v>379</v>
      </c>
      <c r="B59" s="169">
        <v>1.48</v>
      </c>
      <c r="C59" s="165" t="s">
        <v>16</v>
      </c>
      <c r="D59" s="166">
        <f t="shared" si="1"/>
        <v>2022.1081081081079</v>
      </c>
      <c r="E59" s="167">
        <v>2992.72</v>
      </c>
    </row>
    <row r="60" spans="1:5" ht="28.5" customHeight="1" x14ac:dyDescent="0.25">
      <c r="A60" s="163" t="s">
        <v>380</v>
      </c>
      <c r="B60" s="174">
        <f>2*2.088</f>
        <v>4.1760000000000002</v>
      </c>
      <c r="C60" s="165" t="s">
        <v>16</v>
      </c>
      <c r="D60" s="166">
        <f t="shared" si="1"/>
        <v>610.42624521072787</v>
      </c>
      <c r="E60" s="167">
        <f>2*1274.57</f>
        <v>2549.14</v>
      </c>
    </row>
    <row r="61" spans="1:5" ht="28.5" customHeight="1" x14ac:dyDescent="0.25">
      <c r="A61" s="163" t="s">
        <v>64</v>
      </c>
      <c r="B61" s="169">
        <v>1.48</v>
      </c>
      <c r="C61" s="165" t="s">
        <v>16</v>
      </c>
      <c r="D61" s="166">
        <f t="shared" si="1"/>
        <v>2005.5405405405404</v>
      </c>
      <c r="E61" s="167">
        <v>2968.2</v>
      </c>
    </row>
    <row r="62" spans="1:5" ht="15" customHeight="1" x14ac:dyDescent="0.25">
      <c r="A62" s="163" t="s">
        <v>381</v>
      </c>
      <c r="B62" s="172">
        <v>10</v>
      </c>
      <c r="C62" s="165" t="s">
        <v>72</v>
      </c>
      <c r="D62" s="166">
        <f t="shared" si="1"/>
        <v>42.881999999999998</v>
      </c>
      <c r="E62" s="167">
        <v>428.82</v>
      </c>
    </row>
    <row r="63" spans="1:5" ht="15" customHeight="1" x14ac:dyDescent="0.25">
      <c r="A63" s="163" t="s">
        <v>381</v>
      </c>
      <c r="B63" s="172">
        <v>1</v>
      </c>
      <c r="C63" s="165" t="s">
        <v>296</v>
      </c>
      <c r="D63" s="166">
        <f t="shared" si="1"/>
        <v>81.510000000000005</v>
      </c>
      <c r="E63" s="167">
        <v>81.510000000000005</v>
      </c>
    </row>
    <row r="64" spans="1:5" ht="15" customHeight="1" x14ac:dyDescent="0.25">
      <c r="A64" s="163" t="s">
        <v>204</v>
      </c>
      <c r="B64" s="172">
        <v>14</v>
      </c>
      <c r="C64" s="165" t="s">
        <v>72</v>
      </c>
      <c r="D64" s="166">
        <f t="shared" si="1"/>
        <v>81.785714285714292</v>
      </c>
      <c r="E64" s="167">
        <v>1145</v>
      </c>
    </row>
    <row r="65" spans="1:5" ht="15" customHeight="1" x14ac:dyDescent="0.25">
      <c r="A65" s="163" t="s">
        <v>382</v>
      </c>
      <c r="B65" s="172">
        <v>16</v>
      </c>
      <c r="C65" s="165" t="s">
        <v>296</v>
      </c>
      <c r="D65" s="166">
        <f t="shared" si="1"/>
        <v>117.310625</v>
      </c>
      <c r="E65" s="167">
        <v>1876.97</v>
      </c>
    </row>
    <row r="66" spans="1:5" ht="31.5" customHeight="1" x14ac:dyDescent="0.25">
      <c r="A66" s="163" t="s">
        <v>383</v>
      </c>
      <c r="B66" s="172">
        <v>70</v>
      </c>
      <c r="C66" s="165" t="s">
        <v>296</v>
      </c>
      <c r="D66" s="166">
        <f t="shared" si="1"/>
        <v>55.322857142857139</v>
      </c>
      <c r="E66" s="167">
        <v>3872.6</v>
      </c>
    </row>
    <row r="67" spans="1:5" ht="15" customHeight="1" x14ac:dyDescent="0.25">
      <c r="A67" s="163" t="s">
        <v>299</v>
      </c>
      <c r="B67" s="172">
        <v>9</v>
      </c>
      <c r="C67" s="165" t="s">
        <v>107</v>
      </c>
      <c r="D67" s="166">
        <f t="shared" si="1"/>
        <v>244.80333333333334</v>
      </c>
      <c r="E67" s="167">
        <v>2203.23</v>
      </c>
    </row>
    <row r="68" spans="1:5" ht="30.75" customHeight="1" x14ac:dyDescent="0.25">
      <c r="A68" s="163" t="s">
        <v>384</v>
      </c>
      <c r="B68" s="169">
        <f>1.74</f>
        <v>1.74</v>
      </c>
      <c r="C68" s="165" t="s">
        <v>16</v>
      </c>
      <c r="D68" s="166">
        <f t="shared" si="1"/>
        <v>1217.183908045977</v>
      </c>
      <c r="E68" s="167">
        <f>2117.9</f>
        <v>2117.9</v>
      </c>
    </row>
    <row r="69" spans="1:5" ht="27.75" customHeight="1" x14ac:dyDescent="0.25">
      <c r="A69" s="163" t="s">
        <v>385</v>
      </c>
      <c r="B69" s="173">
        <v>0.1</v>
      </c>
      <c r="C69" s="165" t="s">
        <v>16</v>
      </c>
      <c r="D69" s="166">
        <f t="shared" si="1"/>
        <v>2125.5</v>
      </c>
      <c r="E69" s="167">
        <v>212.55</v>
      </c>
    </row>
    <row r="70" spans="1:5" ht="15" customHeight="1" x14ac:dyDescent="0.25">
      <c r="A70" s="163" t="s">
        <v>133</v>
      </c>
      <c r="B70" s="169">
        <v>0.06</v>
      </c>
      <c r="C70" s="165" t="s">
        <v>16</v>
      </c>
      <c r="D70" s="166">
        <f t="shared" si="1"/>
        <v>2125.5</v>
      </c>
      <c r="E70" s="167">
        <v>127.53</v>
      </c>
    </row>
    <row r="71" spans="1:5" ht="15" customHeight="1" x14ac:dyDescent="0.25">
      <c r="A71" s="163" t="s">
        <v>302</v>
      </c>
      <c r="B71" s="169">
        <v>0.13</v>
      </c>
      <c r="C71" s="165" t="s">
        <v>15</v>
      </c>
      <c r="D71" s="166">
        <f t="shared" si="1"/>
        <v>12785.692307692309</v>
      </c>
      <c r="E71" s="167">
        <v>1662.14</v>
      </c>
    </row>
    <row r="72" spans="1:5" ht="15" customHeight="1" x14ac:dyDescent="0.25">
      <c r="A72" s="163" t="s">
        <v>386</v>
      </c>
      <c r="B72" s="169">
        <v>0.01</v>
      </c>
      <c r="C72" s="165" t="s">
        <v>18</v>
      </c>
      <c r="D72" s="166">
        <f t="shared" si="1"/>
        <v>34426</v>
      </c>
      <c r="E72" s="167">
        <v>344.26</v>
      </c>
    </row>
    <row r="73" spans="1:5" ht="30" customHeight="1" x14ac:dyDescent="0.25">
      <c r="A73" s="163" t="s">
        <v>123</v>
      </c>
      <c r="B73" s="169">
        <v>0.02</v>
      </c>
      <c r="C73" s="165" t="s">
        <v>18</v>
      </c>
      <c r="D73" s="166">
        <f t="shared" si="1"/>
        <v>54353.999999999993</v>
      </c>
      <c r="E73" s="167">
        <v>1087.08</v>
      </c>
    </row>
    <row r="74" spans="1:5" ht="15" customHeight="1" x14ac:dyDescent="0.25">
      <c r="A74" s="211" t="s">
        <v>39</v>
      </c>
      <c r="B74" s="212"/>
      <c r="C74" s="212"/>
      <c r="D74" s="213"/>
      <c r="E74" s="168"/>
    </row>
    <row r="75" spans="1:5" ht="32.25" customHeight="1" x14ac:dyDescent="0.25">
      <c r="A75" s="163" t="s">
        <v>60</v>
      </c>
      <c r="B75" s="164" t="s">
        <v>314</v>
      </c>
      <c r="C75" s="165" t="s">
        <v>11</v>
      </c>
      <c r="D75" s="166">
        <f>E75</f>
        <v>8980.85</v>
      </c>
      <c r="E75" s="167">
        <v>8980.85</v>
      </c>
    </row>
    <row r="76" spans="1:5" ht="15" customHeight="1" x14ac:dyDescent="0.25">
      <c r="A76" s="211" t="s">
        <v>188</v>
      </c>
      <c r="B76" s="212"/>
      <c r="C76" s="212"/>
      <c r="D76" s="213"/>
      <c r="E76" s="168"/>
    </row>
    <row r="77" spans="1:5" ht="15" customHeight="1" x14ac:dyDescent="0.25">
      <c r="A77" s="163" t="s">
        <v>189</v>
      </c>
      <c r="B77" s="164" t="s">
        <v>314</v>
      </c>
      <c r="C77" s="165" t="s">
        <v>268</v>
      </c>
      <c r="D77" s="166">
        <f>E77</f>
        <v>9350</v>
      </c>
      <c r="E77" s="167">
        <v>9350</v>
      </c>
    </row>
    <row r="78" spans="1:5" ht="15" customHeight="1" x14ac:dyDescent="0.25">
      <c r="A78" s="211" t="s">
        <v>81</v>
      </c>
      <c r="B78" s="212"/>
      <c r="C78" s="212"/>
      <c r="D78" s="213"/>
      <c r="E78" s="168"/>
    </row>
    <row r="79" spans="1:5" ht="15" customHeight="1" x14ac:dyDescent="0.25">
      <c r="A79" s="163" t="s">
        <v>88</v>
      </c>
      <c r="B79" s="164" t="s">
        <v>314</v>
      </c>
      <c r="C79" s="165" t="s">
        <v>11</v>
      </c>
      <c r="D79" s="166">
        <f>E79</f>
        <v>21600</v>
      </c>
      <c r="E79" s="167">
        <v>21600</v>
      </c>
    </row>
    <row r="80" spans="1:5" ht="15" customHeight="1" x14ac:dyDescent="0.25">
      <c r="A80" s="211" t="s">
        <v>355</v>
      </c>
      <c r="B80" s="212"/>
      <c r="C80" s="212"/>
      <c r="D80" s="213"/>
      <c r="E80" s="168"/>
    </row>
    <row r="81" spans="1:7" ht="15" customHeight="1" thickBot="1" x14ac:dyDescent="0.3">
      <c r="A81" s="163" t="s">
        <v>114</v>
      </c>
      <c r="B81" s="164" t="s">
        <v>24</v>
      </c>
      <c r="C81" s="165" t="s">
        <v>11</v>
      </c>
      <c r="D81" s="166">
        <f>E81</f>
        <v>1090.82</v>
      </c>
      <c r="E81" s="167">
        <v>1090.82</v>
      </c>
    </row>
    <row r="82" spans="1:7" ht="28.5" customHeight="1" x14ac:dyDescent="0.25">
      <c r="A82" s="163" t="s">
        <v>356</v>
      </c>
      <c r="B82" s="164" t="s">
        <v>24</v>
      </c>
      <c r="C82" s="165" t="s">
        <v>11</v>
      </c>
      <c r="D82" s="166">
        <f>E82</f>
        <v>1628.95</v>
      </c>
      <c r="E82" s="167">
        <v>1628.95</v>
      </c>
      <c r="F82" s="154">
        <f>SUM(E15:E82)</f>
        <v>379945.74999999988</v>
      </c>
      <c r="G82" s="151" t="s">
        <v>387</v>
      </c>
    </row>
    <row r="83" spans="1:7" s="1" customFormat="1" ht="14.25" x14ac:dyDescent="0.2">
      <c r="A83" s="33" t="s">
        <v>10</v>
      </c>
      <c r="B83" s="142"/>
      <c r="C83" s="142"/>
      <c r="D83" s="142"/>
      <c r="E83" s="142"/>
    </row>
    <row r="84" spans="1:7" s="1" customFormat="1" x14ac:dyDescent="0.2">
      <c r="A84" s="37" t="s">
        <v>77</v>
      </c>
      <c r="B84" s="141" t="s">
        <v>23</v>
      </c>
      <c r="C84" s="141" t="s">
        <v>11</v>
      </c>
      <c r="D84" s="141">
        <f>E84</f>
        <v>42743.896874999991</v>
      </c>
      <c r="E84" s="141">
        <f>SUM(E15:E82)/12*9*10%+SUM(E15:E82)/12*3*15%</f>
        <v>42743.896874999991</v>
      </c>
    </row>
    <row r="85" spans="1:7" x14ac:dyDescent="0.25">
      <c r="A85" s="143" t="s">
        <v>25</v>
      </c>
      <c r="B85" s="141"/>
      <c r="C85" s="141"/>
      <c r="D85" s="141"/>
      <c r="E85" s="144">
        <f>F82+E84</f>
        <v>422689.64687499986</v>
      </c>
    </row>
    <row r="86" spans="1:7" x14ac:dyDescent="0.25">
      <c r="A86" s="208"/>
      <c r="B86" s="208"/>
      <c r="C86" s="208"/>
      <c r="D86" s="208"/>
      <c r="E86" s="208"/>
    </row>
    <row r="87" spans="1:7" x14ac:dyDescent="0.25">
      <c r="A87" s="208"/>
      <c r="B87" s="208"/>
      <c r="C87" s="208"/>
      <c r="D87" s="208"/>
      <c r="E87" s="208"/>
    </row>
    <row r="88" spans="1:7" s="157" customFormat="1" ht="21.75" customHeight="1" x14ac:dyDescent="0.25">
      <c r="A88" s="214" t="s">
        <v>389</v>
      </c>
      <c r="B88" s="214"/>
      <c r="C88" s="214"/>
      <c r="D88" s="214"/>
      <c r="E88" s="155">
        <f>E85</f>
        <v>422689.64687499986</v>
      </c>
      <c r="F88" s="156"/>
    </row>
    <row r="89" spans="1:7" s="157" customFormat="1" ht="20.25" customHeight="1" x14ac:dyDescent="0.25">
      <c r="A89" s="215" t="str">
        <f>[1]!Сумма_прописью(E88)</f>
        <v>Четыреста  двадцать две тысячи шестьсот восемьдесят девять рублей 65 копеек.</v>
      </c>
      <c r="B89" s="215"/>
      <c r="C89" s="215"/>
      <c r="D89" s="215"/>
      <c r="E89" s="215"/>
      <c r="F89" s="158"/>
    </row>
    <row r="90" spans="1:7" s="157" customFormat="1" ht="24.75" customHeight="1" x14ac:dyDescent="0.25">
      <c r="A90" s="214" t="s">
        <v>306</v>
      </c>
      <c r="B90" s="214"/>
      <c r="C90" s="214"/>
      <c r="D90" s="214"/>
      <c r="E90" s="214"/>
      <c r="F90" s="159"/>
    </row>
    <row r="91" spans="1:7" s="157" customFormat="1" ht="24" customHeight="1" x14ac:dyDescent="0.25">
      <c r="A91" s="214" t="s">
        <v>307</v>
      </c>
      <c r="B91" s="214"/>
      <c r="C91" s="214"/>
      <c r="D91" s="214"/>
      <c r="E91" s="214"/>
      <c r="F91" s="159"/>
    </row>
    <row r="92" spans="1:7" s="157" customFormat="1" ht="30.75" customHeight="1" x14ac:dyDescent="0.25">
      <c r="A92" s="214" t="s">
        <v>308</v>
      </c>
      <c r="B92" s="214"/>
      <c r="C92" s="214"/>
      <c r="D92" s="214"/>
      <c r="E92" s="214"/>
      <c r="F92" s="159"/>
    </row>
    <row r="93" spans="1:7" s="157" customFormat="1" x14ac:dyDescent="0.25">
      <c r="A93" s="160"/>
      <c r="B93" s="160"/>
      <c r="C93" s="160"/>
      <c r="D93" s="160"/>
      <c r="E93" s="160"/>
      <c r="F93" s="160"/>
    </row>
    <row r="94" spans="1:7" s="157" customFormat="1" ht="24.75" customHeight="1" x14ac:dyDescent="0.25">
      <c r="A94" s="214" t="s">
        <v>388</v>
      </c>
      <c r="B94" s="214"/>
      <c r="C94" s="214"/>
      <c r="D94" s="214"/>
      <c r="E94" s="214"/>
      <c r="F94" s="159"/>
    </row>
    <row r="95" spans="1:7" ht="18.75" customHeight="1" x14ac:dyDescent="0.25">
      <c r="A95" s="161" t="s">
        <v>359</v>
      </c>
      <c r="B95" s="161"/>
      <c r="C95" s="161"/>
      <c r="D95" s="161"/>
      <c r="E95" s="161"/>
    </row>
    <row r="96" spans="1:7" ht="24.75" customHeight="1" x14ac:dyDescent="0.25">
      <c r="A96" s="161" t="s">
        <v>390</v>
      </c>
      <c r="B96" s="161"/>
      <c r="C96" s="161"/>
      <c r="D96" s="161"/>
      <c r="E96" s="161"/>
    </row>
    <row r="97" spans="1:5" ht="10.5" customHeight="1" x14ac:dyDescent="0.25">
      <c r="B97" s="161"/>
      <c r="C97" s="161"/>
      <c r="D97" s="161" t="s">
        <v>27</v>
      </c>
      <c r="E97" s="161"/>
    </row>
    <row r="98" spans="1:5" x14ac:dyDescent="0.25">
      <c r="A98" s="208"/>
      <c r="B98" s="208"/>
      <c r="C98" s="208"/>
      <c r="D98" s="208"/>
      <c r="E98" s="208"/>
    </row>
    <row r="99" spans="1:5" x14ac:dyDescent="0.25">
      <c r="A99" s="208" t="s">
        <v>309</v>
      </c>
      <c r="B99" s="208"/>
      <c r="C99" s="208"/>
      <c r="D99" s="208"/>
      <c r="E99" s="208"/>
    </row>
    <row r="100" spans="1:5" ht="10.5" customHeight="1" x14ac:dyDescent="0.25">
      <c r="B100" s="208"/>
      <c r="C100" s="208"/>
      <c r="D100" s="208" t="s">
        <v>27</v>
      </c>
      <c r="E100" s="208"/>
    </row>
  </sheetData>
  <mergeCells count="33">
    <mergeCell ref="A3:E3"/>
    <mergeCell ref="A74:D74"/>
    <mergeCell ref="A14:D14"/>
    <mergeCell ref="A16:D16"/>
    <mergeCell ref="A8:E8"/>
    <mergeCell ref="A9:E9"/>
    <mergeCell ref="A10:E10"/>
    <mergeCell ref="A11:E11"/>
    <mergeCell ref="A12:E12"/>
    <mergeCell ref="A4:D4"/>
    <mergeCell ref="A5:E5"/>
    <mergeCell ref="A7:E7"/>
    <mergeCell ref="A88:D88"/>
    <mergeCell ref="A86:E86"/>
    <mergeCell ref="A99:E99"/>
    <mergeCell ref="B100:C100"/>
    <mergeCell ref="D100:E100"/>
    <mergeCell ref="A2:E2"/>
    <mergeCell ref="A6:E6"/>
    <mergeCell ref="A1:E1"/>
    <mergeCell ref="A98:E98"/>
    <mergeCell ref="A25:D25"/>
    <mergeCell ref="A23:D23"/>
    <mergeCell ref="A43:D43"/>
    <mergeCell ref="A80:D80"/>
    <mergeCell ref="A78:D78"/>
    <mergeCell ref="A76:D76"/>
    <mergeCell ref="A94:E94"/>
    <mergeCell ref="A87:E87"/>
    <mergeCell ref="A89:E89"/>
    <mergeCell ref="A90:E90"/>
    <mergeCell ref="A91:E91"/>
    <mergeCell ref="A92:E92"/>
  </mergeCells>
  <pageMargins left="0.7" right="0.7" top="0.75" bottom="0.75" header="0.3" footer="0.3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2022-04-10T15:45:25Z</dcterms:modified>
</cp:coreProperties>
</file>