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4835" yWindow="75" windowWidth="12720" windowHeight="1117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'2018'!$A$1:$F$32</definedName>
    <definedName name="_xlnm.Print_Area" localSheetId="4">'2019'!$A$1:$F$30</definedName>
    <definedName name="_xlnm.Print_Area" localSheetId="6">'2020'!$A$1:$F$30</definedName>
    <definedName name="_xlnm.Print_Area" localSheetId="0">Акт!$A$1:$E$92</definedName>
    <definedName name="_xlnm.Print_Area" localSheetId="3">'Акт (2)'!$A$1:$E$103</definedName>
    <definedName name="_xlnm.Print_Area" localSheetId="9">акт21!$A$3:$E$85</definedName>
    <definedName name="_xlnm.Print_Area" localSheetId="7">Лист1!$A$3:$E$95</definedName>
    <definedName name="_xlnm.Print_Area" localSheetId="5">Лист3!$A$2:$E$111</definedName>
  </definedNames>
  <calcPr calcId="145621"/>
</workbook>
</file>

<file path=xl/calcChain.xml><?xml version="1.0" encoding="utf-8"?>
<calcChain xmlns="http://schemas.openxmlformats.org/spreadsheetml/2006/main">
  <c r="F23" i="9" l="1"/>
  <c r="E73" i="10"/>
  <c r="E70" i="10"/>
  <c r="E69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9" i="10"/>
  <c r="D50" i="10"/>
  <c r="D51" i="10"/>
  <c r="D52" i="10"/>
  <c r="D53" i="10"/>
  <c r="D54" i="10"/>
  <c r="D55" i="10"/>
  <c r="D56" i="10"/>
  <c r="D57" i="10"/>
  <c r="D58" i="10"/>
  <c r="D59" i="10"/>
  <c r="D67" i="10"/>
  <c r="D65" i="10"/>
  <c r="D63" i="10"/>
  <c r="D61" i="10"/>
  <c r="D20" i="10"/>
  <c r="D21" i="10"/>
  <c r="D19" i="10"/>
  <c r="F67" i="10"/>
  <c r="F18" i="9"/>
  <c r="F22" i="9" s="1"/>
  <c r="F14" i="9"/>
  <c r="F25" i="9" s="1"/>
  <c r="A74" i="10"/>
  <c r="F24" i="9" l="1"/>
  <c r="D69" i="10"/>
  <c r="D74" i="8"/>
  <c r="D76" i="8"/>
  <c r="D77" i="8"/>
  <c r="D72" i="8"/>
  <c r="D68" i="8"/>
  <c r="D57" i="8"/>
  <c r="D50" i="8"/>
  <c r="D34" i="8"/>
  <c r="D32" i="8"/>
  <c r="D33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1" i="8"/>
  <c r="D52" i="8"/>
  <c r="D53" i="8"/>
  <c r="D54" i="8"/>
  <c r="D56" i="8"/>
  <c r="D58" i="8"/>
  <c r="D59" i="8"/>
  <c r="D60" i="8"/>
  <c r="D61" i="8"/>
  <c r="D62" i="8"/>
  <c r="D63" i="8"/>
  <c r="D64" i="8"/>
  <c r="D65" i="8"/>
  <c r="D66" i="8"/>
  <c r="D67" i="8"/>
  <c r="D69" i="8"/>
  <c r="D70" i="8"/>
  <c r="D31" i="8"/>
  <c r="D29" i="8"/>
  <c r="D24" i="8"/>
  <c r="D21" i="8"/>
  <c r="D20" i="8"/>
  <c r="D22" i="8"/>
  <c r="D23" i="8"/>
  <c r="D25" i="8"/>
  <c r="D26" i="8"/>
  <c r="D19" i="8"/>
  <c r="D27" i="8"/>
  <c r="E79" i="8" l="1"/>
  <c r="E80" i="8" l="1"/>
  <c r="D79" i="8"/>
  <c r="F23" i="7"/>
  <c r="F19" i="7"/>
  <c r="F15" i="7"/>
  <c r="F18" i="7" l="1"/>
  <c r="F22" i="7" s="1"/>
  <c r="F24" i="7" s="1"/>
  <c r="F14" i="7"/>
  <c r="F25" i="7" l="1"/>
  <c r="F19" i="6"/>
  <c r="F18" i="6" s="1"/>
  <c r="F22" i="6" s="1"/>
  <c r="F15" i="6"/>
  <c r="F14" i="6" s="1"/>
  <c r="F25" i="6" s="1"/>
  <c r="E96" i="3"/>
  <c r="F23" i="6" s="1"/>
  <c r="E95" i="3"/>
  <c r="D95" i="3" s="1"/>
  <c r="D89" i="3"/>
  <c r="D91" i="3"/>
  <c r="D93" i="3"/>
  <c r="D87" i="3"/>
  <c r="D77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8" i="3"/>
  <c r="D79" i="3"/>
  <c r="D80" i="3"/>
  <c r="D81" i="3"/>
  <c r="D82" i="3"/>
  <c r="D83" i="3"/>
  <c r="D84" i="3"/>
  <c r="D85" i="3"/>
  <c r="D31" i="3"/>
  <c r="D23" i="3"/>
  <c r="D24" i="3"/>
  <c r="D26" i="3"/>
  <c r="D28" i="3"/>
  <c r="D29" i="3"/>
  <c r="D22" i="3"/>
  <c r="D20" i="3"/>
  <c r="D21" i="3"/>
  <c r="D19" i="3"/>
  <c r="F24" i="6" l="1"/>
  <c r="D78" i="5"/>
  <c r="D80" i="5"/>
  <c r="D81" i="5"/>
  <c r="D83" i="5"/>
  <c r="D76" i="5"/>
  <c r="D61" i="5"/>
  <c r="D59" i="5"/>
  <c r="D55" i="5"/>
  <c r="E26" i="5"/>
  <c r="D20" i="5"/>
  <c r="D22" i="5"/>
  <c r="D24" i="5"/>
  <c r="D26" i="5"/>
  <c r="D18" i="5"/>
  <c r="D7" i="5"/>
  <c r="D10" i="5"/>
  <c r="D11" i="5"/>
  <c r="D12" i="5"/>
  <c r="D13" i="5"/>
  <c r="D14" i="5"/>
  <c r="D15" i="5"/>
  <c r="D16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8" i="5"/>
  <c r="D49" i="5"/>
  <c r="D50" i="5"/>
  <c r="D51" i="5"/>
  <c r="D52" i="5"/>
  <c r="D53" i="5"/>
  <c r="D54" i="5"/>
  <c r="D56" i="5"/>
  <c r="D57" i="5"/>
  <c r="D63" i="5"/>
  <c r="D65" i="5"/>
  <c r="D66" i="5"/>
  <c r="D67" i="5"/>
  <c r="D68" i="5"/>
  <c r="D69" i="5"/>
  <c r="D70" i="5"/>
  <c r="D71" i="5"/>
  <c r="D72" i="5"/>
  <c r="D73" i="5"/>
  <c r="D74" i="5"/>
  <c r="D9" i="5"/>
  <c r="E85" i="5" l="1"/>
  <c r="D85" i="5" s="1"/>
  <c r="F14" i="4"/>
  <c r="E86" i="5" l="1"/>
  <c r="F25" i="4" s="1"/>
  <c r="F17" i="4"/>
  <c r="F20" i="4" l="1"/>
  <c r="F24" i="4" s="1"/>
  <c r="F26" i="4" s="1"/>
  <c r="F16" i="4"/>
  <c r="F27" i="4" l="1"/>
  <c r="C26" i="2"/>
  <c r="D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26" i="2" s="1"/>
  <c r="E75" i="1"/>
  <c r="E26" i="2" l="1"/>
  <c r="D74" i="1"/>
  <c r="D72" i="1"/>
  <c r="D70" i="1"/>
  <c r="D68" i="1"/>
  <c r="D66" i="1"/>
  <c r="D65" i="1"/>
  <c r="D63" i="1"/>
  <c r="D62" i="1"/>
  <c r="D61" i="1"/>
  <c r="D59" i="1"/>
  <c r="D58" i="1"/>
  <c r="D57" i="1"/>
  <c r="D56" i="1"/>
  <c r="D54" i="1"/>
  <c r="D52" i="1"/>
  <c r="D50" i="1"/>
  <c r="D49" i="1"/>
  <c r="D48" i="1"/>
  <c r="D47" i="1"/>
  <c r="D46" i="1"/>
  <c r="D45" i="1"/>
  <c r="D44" i="1"/>
  <c r="D43" i="1"/>
  <c r="D42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7" i="1"/>
  <c r="D15" i="1"/>
  <c r="D14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<sst xmlns="http://schemas.openxmlformats.org/spreadsheetml/2006/main" count="1029" uniqueCount="347">
  <si>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</si>
  <si>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</si>
  <si>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</si>
  <si>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</si>
  <si>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</si>
  <si>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</si>
  <si>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</si>
  <si>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</si>
  <si>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</si>
  <si>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</si>
  <si>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</si>
  <si>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</si>
  <si>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</si>
  <si>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</si>
  <si>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</si>
  <si>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</si>
  <si>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</si>
  <si>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</si>
  <si>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</si>
  <si>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</si>
  <si>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</si>
  <si>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</si>
  <si>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</si>
  <si>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</si>
  <si>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</si>
  <si>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</si>
  <si>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</si>
  <si>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</si>
  <si>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</si>
  <si>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</si>
  <si>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</si>
  <si>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</si>
  <si>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</si>
  <si>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</si>
  <si>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</si>
  <si>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</si>
  <si>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</si>
  <si>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</si>
  <si>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</si>
  <si>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</si>
  <si>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</si>
  <si>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</si>
  <si>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</si>
  <si>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</si>
  <si>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</si>
  <si>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</si>
  <si>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</si>
  <si>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</si>
  <si>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</si>
  <si>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</si>
  <si>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</si>
  <si>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</si>
  <si>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</si>
  <si>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</si>
  <si>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</si>
  <si>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</si>
  <si>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</si>
  <si>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</si>
  <si>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</si>
  <si>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</si>
  <si>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</si>
  <si>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</si>
  <si>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</si>
  <si>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</si>
  <si>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</si>
  <si>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</si>
  <si>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</si>
  <si>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</si>
  <si>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</si>
  <si>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</si>
  <si>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</si>
  <si>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</si>
  <si>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</si>
  <si>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</si>
  <si>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</si>
  <si>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Постановка заклепок в местах соединения труб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</si>
  <si>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</si>
  <si>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</si>
  <si>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</si>
  <si>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</si>
  <si>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</si>
  <si>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</si>
  <si>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</si>
  <si>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>Обслуживание ОДПУ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</si>
  <si>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</si>
  <si>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</si>
  <si>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</si>
  <si>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</si>
  <si>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</si>
  <si>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Техническое обслуживание ОДПУ</t>
  </si>
  <si>
    <t xml:space="preserve">     Перенавеска водосточных труб.</t>
  </si>
  <si>
    <t xml:space="preserve">     Смена оконных приборов: завертки форточные</t>
  </si>
  <si>
    <t>Еженедельно</t>
  </si>
  <si>
    <t>Ежемесячно</t>
  </si>
  <si>
    <t>Расходы на истребование задолженности по оплате жилых помещений</t>
  </si>
  <si>
    <t>Уборка лестничных клеток</t>
  </si>
  <si>
    <t xml:space="preserve">     Обрезка деревьев высотой: более 5 м</t>
  </si>
  <si>
    <t>1 дерево</t>
  </si>
  <si>
    <t>10 м2</t>
  </si>
  <si>
    <t xml:space="preserve">     Очистка кровли от снега, сбивание сосулей</t>
  </si>
  <si>
    <t xml:space="preserve">     Истребование дебиторской задолженности</t>
  </si>
  <si>
    <t xml:space="preserve">     Изоляция трубопровода матами с совмещенным покрывным  слоем</t>
  </si>
  <si>
    <t>1 м3</t>
  </si>
  <si>
    <t xml:space="preserve">     Уборка л/клеток</t>
  </si>
  <si>
    <t>Уборка чердаков и подвалов</t>
  </si>
  <si>
    <t xml:space="preserve">     Осмотр подвальных помещений (засоры, подпоры) прим.</t>
  </si>
  <si>
    <t>1 участок</t>
  </si>
  <si>
    <t>1 замер</t>
  </si>
  <si>
    <t xml:space="preserve">     Снятие замеров температуры ГВС</t>
  </si>
  <si>
    <t>1 соединение</t>
  </si>
  <si>
    <t xml:space="preserve">     Устранение течи из гибких подводок присоединения санитарных приборов</t>
  </si>
  <si>
    <t>10 шт.</t>
  </si>
  <si>
    <t xml:space="preserve">     Укрепление дверных приборов: петли (шарниры), шпингалеты, ручки накладные</t>
  </si>
  <si>
    <t xml:space="preserve">     Очистка чердаков и подвалов</t>
  </si>
  <si>
    <t>Отчет по бюджету № 76/14-2017</t>
  </si>
  <si>
    <t>Долг за выполненные работы (доходы за минусом расходов) на  01.01.2018 г. - 88 401,31 руб.</t>
  </si>
  <si>
    <t>Задолженность по оплате за содержание и текущий ремонт на 01.01.2018 г. - 45 464,60 руб.</t>
  </si>
  <si>
    <t>АКТ № 76/14-2017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</si>
  <si>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14 квартала 76.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</si>
  <si>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</si>
  <si>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Валка деревьев с прим. автогидроподъемника без корчевки пня м-лиственных, тв-лист. при д. до 52 см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</si>
  <si>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</si>
  <si>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Приварка шарнира, скобы, проварка швов на МАФ</t>
  </si>
  <si>
    <t xml:space="preserve">     Разделка древесины твердых пород и лиственницы, полученной от валки леса, диаметром стволов: до 32см</t>
  </si>
  <si>
    <t xml:space="preserve">     Ремонт смесителя без душа, без снятия с места замена кран-буксы</t>
  </si>
  <si>
    <t>1 смеситель</t>
  </si>
  <si>
    <t xml:space="preserve">     Ремонт смесителя с душем, без снятия с места, смена прокладок</t>
  </si>
  <si>
    <t xml:space="preserve">     Демонтаж досок с подвальных окон</t>
  </si>
  <si>
    <t xml:space="preserve">     Закрытие слуховых окон и люков выхода на кровлю</t>
  </si>
  <si>
    <t xml:space="preserve">     Смена дверных приборов: накладка дверная</t>
  </si>
  <si>
    <t xml:space="preserve">     Смена дверных приборов: пружин</t>
  </si>
  <si>
    <t xml:space="preserve">     Закрытие подвальной двери, подъездной двери</t>
  </si>
  <si>
    <t xml:space="preserve">     Ремонт водопроводного крана без снятия с места, смена прокладок</t>
  </si>
  <si>
    <t xml:space="preserve">     Смена отдельных участков трубопроводов диаметром: 15 мм</t>
  </si>
  <si>
    <t xml:space="preserve">     Снятие оконных переплетов: неостекленных</t>
  </si>
  <si>
    <t xml:space="preserve">     Установка подвального окна с изготовлением, остеклением, окраской</t>
  </si>
  <si>
    <t>1 рама</t>
  </si>
  <si>
    <t>на общую сумму 268 062,71 (Двести шестьдесят восемь тысяч шестьдесят два) рубля 71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</si>
  <si>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</si>
  <si>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</si>
  <si>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</si>
  <si>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</si>
  <si>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</si>
  <si>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</si>
  <si>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</si>
  <si>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</si>
  <si>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</si>
  <si>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</si>
  <si>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</si>
  <si>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</si>
  <si>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</si>
  <si>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</si>
  <si>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</si>
  <si>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</si>
  <si>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</si>
  <si>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</si>
  <si>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</si>
  <si>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</si>
  <si>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</si>
  <si>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</si>
  <si>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</si>
  <si>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</si>
  <si>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</si>
  <si>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</si>
  <si>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76/14-2018</t>
  </si>
  <si>
    <t>Списание долга за выполненые работы на 01.01.2015</t>
  </si>
  <si>
    <t>Корректировка бюджета за 2017 год</t>
  </si>
  <si>
    <t xml:space="preserve">     Валка деревьев в городских условиях: (дуб, бук, граб, клен, ясень) д. до 300мм</t>
  </si>
  <si>
    <t xml:space="preserve">     Вывозка порубочных остатков на расстояние 22 км (класс груза 3)</t>
  </si>
  <si>
    <t>т</t>
  </si>
  <si>
    <t xml:space="preserve">     Обрезка деревьев высотой: более 5 м без формовки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</si>
  <si>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</si>
  <si>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</si>
  <si>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Утилизация парубочных отходов</t>
  </si>
  <si>
    <t xml:space="preserve">     Утилизация ТБО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</si>
  <si>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</si>
  <si>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</si>
  <si>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</si>
  <si>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</si>
  <si>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</si>
  <si>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</si>
  <si>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</si>
  <si>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</si>
  <si>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Осмотр выпусков канализации  (засоры, подпоры) прим.</t>
  </si>
  <si>
    <t xml:space="preserve">     Отогрев трубопровода Д-15, Д-20</t>
  </si>
  <si>
    <t>м</t>
  </si>
  <si>
    <t xml:space="preserve">     Регулировка системы отопления</t>
  </si>
  <si>
    <t xml:space="preserve">     Регулировка смывных бачков.</t>
  </si>
  <si>
    <t xml:space="preserve">     Уплотнение сгонов с применением льняной пряди или асбестового шнура (без разборки сгонов)</t>
  </si>
  <si>
    <t xml:space="preserve">     Заделка подвальных окон: доской (б/у)</t>
  </si>
  <si>
    <t xml:space="preserve">     М. Ремонт слухового окна (пристрожка, укрепление)</t>
  </si>
  <si>
    <t>1 створка</t>
  </si>
  <si>
    <t xml:space="preserve">     Осмотр  подвальных помещениях (засоры, подпоры)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</si>
  <si>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</si>
  <si>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-подготовка к зиме</t>
  </si>
  <si>
    <t xml:space="preserve">     Открытие подвальных окон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</si>
  <si>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</si>
  <si>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</si>
  <si>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</si>
  <si>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</si>
  <si>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</si>
  <si>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Очистка вручную поверхности фасадов от перхлорвиниловых и масляных красок: с земли и лесов</t>
  </si>
  <si>
    <t xml:space="preserve">     Покрытие поверхностей грунтовкой глубокого проникновения: за 1 раз стен</t>
  </si>
  <si>
    <t xml:space="preserve">     Протравка стен и потолков с: земли и лесов (Прим.)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</si>
  <si>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</si>
  <si>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штукатурки фасадов площадью отдельных мест до 5м2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</si>
  <si>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</si>
  <si>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</si>
  <si>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</si>
  <si>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</si>
  <si>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</si>
  <si>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АКТ № 76/14-2018</t>
  </si>
  <si>
    <t>"31" марта 2019 г.</t>
  </si>
  <si>
    <t>По договору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</si>
  <si>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</si>
  <si>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</si>
  <si>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</si>
  <si>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</si>
  <si>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296 715,50 руб. (Двести девяносто шесть тысяч семьсот пятнадцать рублей 50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</si>
  <si>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</si>
  <si>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</si>
  <si>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</si>
  <si>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</si>
  <si>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</si>
  <si>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</si>
  <si>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</si>
  <si>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</si>
  <si>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</si>
  <si>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</si>
  <si>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</si>
  <si>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</si>
  <si>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</si>
  <si>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</si>
  <si>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Разделка древесины мягких пород, полученной от валки леса, диам. стволов: до 16 см</t>
  </si>
  <si>
    <t xml:space="preserve">     Разделка древесины мягких пород, полученной от валки леса, диам. стволов:более 32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</si>
  <si>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</si>
  <si>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</si>
  <si>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</si>
  <si>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</si>
  <si>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</si>
  <si>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</si>
  <si>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Очистка фильтра от накипи (отложений)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</si>
  <si>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</si>
  <si>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</si>
  <si>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Смена отдельных участков трубопроводов диаметром: 32 мм</t>
  </si>
  <si>
    <t xml:space="preserve">     Ликвидация воздушных пробок в системе отопления, в стояке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</si>
  <si>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</si>
  <si>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</si>
  <si>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</si>
  <si>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</si>
  <si>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</si>
  <si>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</si>
  <si>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</si>
  <si>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</si>
  <si>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</si>
  <si>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</si>
  <si>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>Обслуживание и текущий ремонт конструктивных элементов</t>
  </si>
  <si>
    <t xml:space="preserve">     Демонтаж-монтаж жалюзийных решеток</t>
  </si>
  <si>
    <t xml:space="preserve">     Демонтаж-монтаж прямых звеньев водосточных труб</t>
  </si>
  <si>
    <t xml:space="preserve">     Окраска масляными составами  по дереву: доски объявления</t>
  </si>
  <si>
    <t xml:space="preserve">     Протравка цементной штукатурки нейтрализующим раствором.</t>
  </si>
  <si>
    <t xml:space="preserve">     Ремонт металлических ограждений.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</si>
  <si>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</si>
  <si>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Установка досок объявлений с изготовлением</t>
  </si>
  <si>
    <t xml:space="preserve">     Установка подвального окна с изготовлением, остеклением-2и, окраской-фрамуг</t>
  </si>
  <si>
    <t xml:space="preserve">     Установка частей водосточных труб (отметов)</t>
  </si>
  <si>
    <t xml:space="preserve">     Осмотр квартир</t>
  </si>
  <si>
    <t xml:space="preserve">     Осмотр кровли, чердака, люков</t>
  </si>
  <si>
    <t xml:space="preserve">     Очистка желобов от мусора: вручную (при расчете 1 кг. мусора = 3 м 1 желоба)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</si>
  <si>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</si>
  <si>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</si>
  <si>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</si>
  <si>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</si>
  <si>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</si>
  <si>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навесного замка</t>
  </si>
  <si>
    <t xml:space="preserve">     Смена переходника фановой трубы</t>
  </si>
  <si>
    <t>Текущий ремонт</t>
  </si>
  <si>
    <t xml:space="preserve">     Ремонт чердачного перекрытия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</si>
  <si>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</si>
  <si>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</si>
  <si>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</si>
  <si>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</si>
  <si>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76/14</t>
  </si>
  <si>
    <t>По графику</t>
  </si>
  <si>
    <t>Отчет по бюджету № 76/14-2019</t>
  </si>
  <si>
    <t>Период: с 01.01.2019 по 31.12.2019 года.</t>
  </si>
  <si>
    <t>- субсидия</t>
  </si>
  <si>
    <t xml:space="preserve">           2. Всего за период с "01"января 2019 г. по "31"декабря 2019 г. выполнено работ на общую сумму 275769.30 руб. (Двести семьдесят пять тысяч семьсот шестьдесят девять рублей 30 копеек)</t>
  </si>
  <si>
    <t xml:space="preserve">                         __________________________________________________________      ____________________________________</t>
  </si>
  <si>
    <t>Заказчик -         ________________________________________________________   __________________________________</t>
  </si>
  <si>
    <t>Отчет по бюджету № 76/14-2020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</si>
  <si>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</si>
  <si>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</si>
  <si>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</si>
  <si>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</si>
  <si>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</si>
  <si>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Демонтаж отдельных частей металлического ограждения газонов из труб д.до 40</t>
  </si>
  <si>
    <t>1 м изделий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</si>
  <si>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</si>
  <si>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</si>
  <si>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Демонтаж элеваторов № 1-5</t>
  </si>
  <si>
    <t xml:space="preserve">     Заделка свища (трещины) на трубе канализации - герметиком</t>
  </si>
  <si>
    <t>1 место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</si>
  <si>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</si>
  <si>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</si>
  <si>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Установка манометров</t>
  </si>
  <si>
    <t xml:space="preserve">     Установка элеваторов № 1-2</t>
  </si>
  <si>
    <t xml:space="preserve">     Запуск потока воды: отопление, ГВС, ХВС</t>
  </si>
  <si>
    <t xml:space="preserve">     Опресовка тепловых узлов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</si>
  <si>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</si>
  <si>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</si>
  <si>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</si>
  <si>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</si>
  <si>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Герметизация вводов в подвальное помещение</t>
  </si>
  <si>
    <t xml:space="preserve">     Ремонт штукатурки внутренних стен по камню и бетону отдельными местами.</t>
  </si>
  <si>
    <t xml:space="preserve">     Смена: прямых звеньев водосточных труб</t>
  </si>
  <si>
    <t xml:space="preserve">     Очистка  кровли от снега толщ. 10см, сбивание сосулей вышка</t>
  </si>
  <si>
    <t>1 м 1 основания</t>
  </si>
  <si>
    <t xml:space="preserve">     Очистка воронки и колен от мусора, снега (вышка)</t>
  </si>
  <si>
    <t xml:space="preserve">     Очистка желобов и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</si>
  <si>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</si>
  <si>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</si>
  <si>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</si>
  <si>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209228.59 руб. (Двести девять тысяч двести двадцать восемь рублей 59 копеек)</t>
  </si>
  <si>
    <t xml:space="preserve">                         __________________________________________      ____________________________________</t>
  </si>
  <si>
    <t>31 марта 2022 г.</t>
  </si>
  <si>
    <t xml:space="preserve">     Слив и наполнение водой системы</t>
  </si>
  <si>
    <t>1000 м3 здания, 100 приб.</t>
  </si>
  <si>
    <t xml:space="preserve">     Смена внутренних трубопроводов из стальных труб д. 50 мм</t>
  </si>
  <si>
    <t xml:space="preserve">     Смена отдельных участков трубопроводов диаметром: 20 мм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</si>
  <si>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</si>
  <si>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</si>
  <si>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Заделка подвальных окон: (изовером, пенопропиленом и тд)</t>
  </si>
  <si>
    <t xml:space="preserve">     Изготовление щита из доски б/у</t>
  </si>
  <si>
    <t xml:space="preserve">     Закрытие подвальных окон и люков (прим)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</si>
  <si>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</si>
  <si>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</si>
  <si>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снега, сбивание сосулей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</si>
  <si>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</si>
  <si>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</si>
  <si>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>175435.68</t>
  </si>
  <si>
    <t>Подписи Сторон:</t>
  </si>
  <si>
    <t>Отчет по бюджету № 76/14-2021</t>
  </si>
  <si>
    <t>Период: с 01.01.2021 по 31.12.2021 года.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</si>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</sst>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/>
    </xf>
    <xf numFmtId="2" fontId="13" fillId="0" borderId="1" xfId="2" applyNumberFormat="1" applyFont="1" applyBorder="1" applyAlignment="1">
      <alignment horizontal="right" vertical="center"/>
    </xf>
    <xf numFmtId="164" fontId="13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0" borderId="1" xfId="2" applyFont="1" applyBorder="1" applyAlignment="1">
      <alignment vertical="top" wrapText="1"/>
    </xf>
    <xf numFmtId="164" fontId="14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5" fillId="2" borderId="8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2" fontId="15" fillId="2" borderId="9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6" fontId="16" fillId="0" borderId="3" xfId="0" applyNumberFormat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7" fontId="16" fillId="0" borderId="3" xfId="0" applyNumberFormat="1" applyFont="1" applyFill="1" applyBorder="1" applyAlignment="1">
      <alignment horizontal="center" vertical="center"/>
    </xf>
    <xf numFmtId="168" fontId="16" fillId="0" borderId="3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2" borderId="9" xfId="0" applyFont="1" applyFill="1" applyBorder="1" applyAlignment="1">
      <alignment horizontal="center" vertical="center"/>
    </xf>
    <xf numFmtId="2" fontId="15" fillId="2" borderId="9" xfId="0" applyNumberFormat="1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3" fillId="0" borderId="0" xfId="0" applyFont="1" applyAlignment="1"/>
    <xf numFmtId="2" fontId="3" fillId="0" borderId="0" xfId="0" applyNumberFormat="1" applyFont="1" applyAlignment="1"/>
    <xf numFmtId="164" fontId="4" fillId="0" borderId="0" xfId="0" applyNumberFormat="1" applyFont="1"/>
    <xf numFmtId="164" fontId="4" fillId="0" borderId="0" xfId="1" applyFont="1"/>
    <xf numFmtId="164" fontId="16" fillId="0" borderId="0" xfId="1" applyFont="1" applyAlignment="1"/>
    <xf numFmtId="164" fontId="17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9" fillId="0" borderId="0" xfId="1" quotePrefix="1" applyFont="1" applyAlignment="1">
      <alignment horizontal="right" vertical="top" wrapText="1"/>
    </xf>
    <xf numFmtId="164" fontId="19" fillId="0" borderId="0" xfId="1" quotePrefix="1" applyFont="1" applyBorder="1" applyAlignment="1">
      <alignment vertical="top" wrapText="1"/>
    </xf>
    <xf numFmtId="164" fontId="19" fillId="0" borderId="0" xfId="1" quotePrefix="1" applyFont="1" applyAlignment="1">
      <alignment vertical="top" wrapText="1"/>
    </xf>
    <xf numFmtId="164" fontId="19" fillId="0" borderId="0" xfId="1" quotePrefix="1" applyFont="1" applyBorder="1" applyAlignment="1">
      <alignment horizontal="right" vertical="top" wrapText="1"/>
    </xf>
    <xf numFmtId="164" fontId="19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9" fillId="0" borderId="13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9" fillId="0" borderId="0" xfId="1" applyFont="1" applyBorder="1" applyAlignment="1">
      <alignment horizontal="right" vertical="top" wrapText="1"/>
    </xf>
    <xf numFmtId="164" fontId="19" fillId="0" borderId="0" xfId="1" applyFont="1" applyBorder="1" applyAlignment="1">
      <alignment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7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0" fillId="0" borderId="0" xfId="1" applyFont="1" applyAlignment="1">
      <alignment horizontal="left" vertical="top"/>
    </xf>
    <xf numFmtId="164" fontId="21" fillId="4" borderId="17" xfId="1" applyFont="1" applyFill="1" applyBorder="1" applyAlignment="1">
      <alignment horizontal="left" vertical="center"/>
    </xf>
    <xf numFmtId="164" fontId="20" fillId="0" borderId="0" xfId="1" applyFont="1" applyAlignment="1">
      <alignment horizontal="left" vertical="center"/>
    </xf>
    <xf numFmtId="164" fontId="22" fillId="0" borderId="0" xfId="1" applyFont="1"/>
    <xf numFmtId="164" fontId="20" fillId="0" borderId="0" xfId="1" applyFont="1" applyAlignment="1">
      <alignment horizontal="left"/>
    </xf>
    <xf numFmtId="164" fontId="22" fillId="0" borderId="0" xfId="1" applyFont="1" applyAlignment="1"/>
    <xf numFmtId="164" fontId="0" fillId="0" borderId="0" xfId="1" applyFo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/>
    <xf numFmtId="0" fontId="16" fillId="0" borderId="8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0" fillId="0" borderId="21" xfId="1" applyFont="1" applyBorder="1" applyAlignment="1">
      <alignment horizontal="center" vertical="top" wrapText="1"/>
    </xf>
    <xf numFmtId="164" fontId="13" fillId="0" borderId="22" xfId="1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top"/>
    </xf>
    <xf numFmtId="164" fontId="21" fillId="0" borderId="21" xfId="1" applyFont="1" applyBorder="1" applyAlignment="1">
      <alignment horizontal="center" vertical="top"/>
    </xf>
    <xf numFmtId="164" fontId="21" fillId="5" borderId="0" xfId="1" applyFont="1" applyFill="1" applyAlignment="1">
      <alignment horizontal="left" vertical="top"/>
    </xf>
    <xf numFmtId="164" fontId="21" fillId="0" borderId="0" xfId="1" applyFont="1" applyAlignment="1">
      <alignment horizontal="left" vertical="top"/>
    </xf>
    <xf numFmtId="164" fontId="21" fillId="0" borderId="21" xfId="1" applyFont="1" applyBorder="1" applyAlignment="1">
      <alignment horizontal="center" vertical="top" wrapText="1"/>
    </xf>
    <xf numFmtId="164" fontId="25" fillId="0" borderId="0" xfId="1" applyFont="1"/>
    <xf numFmtId="0" fontId="19" fillId="0" borderId="0" xfId="1" quotePrefix="1" applyNumberFormat="1" applyFont="1" applyBorder="1" applyAlignment="1">
      <alignment horizontal="left" vertical="top" wrapText="1"/>
    </xf>
    <xf numFmtId="0" fontId="19" fillId="3" borderId="0" xfId="1" applyNumberFormat="1" applyFont="1" applyFill="1" applyBorder="1" applyAlignment="1">
      <alignment horizontal="left" vertical="top" wrapText="1"/>
    </xf>
    <xf numFmtId="0" fontId="19" fillId="0" borderId="0" xfId="1" applyNumberFormat="1" applyFont="1" applyBorder="1" applyAlignment="1">
      <alignment horizontal="left" vertical="top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9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justify" vertical="center"/>
    </xf>
    <xf numFmtId="164" fontId="13" fillId="0" borderId="1" xfId="1" applyNumberFormat="1" applyFont="1" applyFill="1" applyBorder="1" applyAlignment="1">
      <alignment vertical="center"/>
    </xf>
    <xf numFmtId="169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left" vertical="top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5" fillId="2" borderId="9" xfId="1" applyFont="1" applyFill="1" applyBorder="1" applyAlignment="1">
      <alignment horizontal="center" vertical="center" wrapText="1"/>
    </xf>
    <xf numFmtId="164" fontId="15" fillId="2" borderId="10" xfId="1" applyFont="1" applyFill="1" applyBorder="1" applyAlignment="1">
      <alignment horizontal="center" vertical="center" wrapText="1"/>
    </xf>
    <xf numFmtId="164" fontId="16" fillId="0" borderId="3" xfId="1" applyFont="1" applyFill="1" applyBorder="1" applyAlignment="1">
      <alignment horizontal="center" vertical="center"/>
    </xf>
    <xf numFmtId="164" fontId="16" fillId="0" borderId="4" xfId="1" applyFont="1" applyFill="1" applyBorder="1" applyAlignment="1">
      <alignment horizontal="center" vertical="center"/>
    </xf>
    <xf numFmtId="164" fontId="17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164" fontId="13" fillId="0" borderId="1" xfId="1" applyFont="1" applyFill="1" applyBorder="1" applyAlignment="1">
      <alignment horizontal="center" vertical="center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24" xfId="0" applyFont="1" applyBorder="1" applyAlignment="1">
      <alignment horizontal="centerContinuous" vertical="center" wrapText="1"/>
    </xf>
    <xf numFmtId="0" fontId="16" fillId="0" borderId="26" xfId="0" applyFont="1" applyBorder="1" applyAlignment="1">
      <alignment horizontal="left" vertical="center"/>
    </xf>
    <xf numFmtId="164" fontId="21" fillId="6" borderId="0" xfId="1" applyFont="1" applyFill="1" applyAlignment="1">
      <alignment horizontal="left" vertical="top"/>
    </xf>
    <xf numFmtId="0" fontId="16" fillId="0" borderId="23" xfId="0" applyFont="1" applyBorder="1" applyAlignment="1">
      <alignment horizontal="center" vertical="center" wrapText="1"/>
    </xf>
    <xf numFmtId="0" fontId="17" fillId="0" borderId="31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3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5" xfId="0" applyFont="1" applyFill="1" applyBorder="1" applyAlignment="1">
      <alignment horizontal="left" vertical="center" wrapText="1"/>
    </xf>
    <xf numFmtId="0" fontId="16" fillId="6" borderId="28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10" xfId="0" applyNumberFormat="1" applyFont="1" applyFill="1" applyBorder="1" applyAlignment="1">
      <alignment horizontal="center" vertical="center"/>
    </xf>
    <xf numFmtId="2" fontId="17" fillId="6" borderId="27" xfId="0" applyNumberFormat="1" applyFont="1" applyFill="1" applyBorder="1" applyAlignment="1">
      <alignment horizontal="center" vertical="center" wrapText="1"/>
    </xf>
    <xf numFmtId="168" fontId="16" fillId="6" borderId="28" xfId="0" applyNumberFormat="1" applyFont="1" applyFill="1" applyBorder="1" applyAlignment="1">
      <alignment horizontal="center" vertical="center"/>
    </xf>
    <xf numFmtId="166" fontId="16" fillId="6" borderId="28" xfId="0" applyNumberFormat="1" applyFont="1" applyFill="1" applyBorder="1" applyAlignment="1">
      <alignment horizontal="center" vertical="center"/>
    </xf>
    <xf numFmtId="165" fontId="16" fillId="6" borderId="28" xfId="0" applyNumberFormat="1" applyFont="1" applyFill="1" applyBorder="1" applyAlignment="1">
      <alignment horizontal="center" vertical="center"/>
    </xf>
    <xf numFmtId="167" fontId="16" fillId="6" borderId="28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1" fillId="0" borderId="18" xfId="1" applyFont="1" applyBorder="1" applyAlignment="1">
      <alignment horizontal="left" vertical="top" wrapText="1"/>
    </xf>
    <xf numFmtId="164" fontId="21" fillId="0" borderId="19" xfId="1" applyFont="1" applyBorder="1" applyAlignment="1">
      <alignment horizontal="left" vertical="top" wrapText="1"/>
    </xf>
    <xf numFmtId="164" fontId="21" fillId="0" borderId="20" xfId="1" applyFont="1" applyBorder="1" applyAlignment="1">
      <alignment horizontal="left" vertical="top" wrapText="1"/>
    </xf>
    <xf numFmtId="164" fontId="13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1" fillId="4" borderId="14" xfId="1" applyFont="1" applyFill="1" applyBorder="1" applyAlignment="1">
      <alignment horizontal="left" vertical="center"/>
    </xf>
    <xf numFmtId="164" fontId="21" fillId="4" borderId="15" xfId="1" applyFont="1" applyFill="1" applyBorder="1" applyAlignment="1">
      <alignment horizontal="left" vertical="center"/>
    </xf>
    <xf numFmtId="164" fontId="21" fillId="4" borderId="16" xfId="1" applyFont="1" applyFill="1" applyBorder="1" applyAlignment="1">
      <alignment horizontal="left" vertical="center"/>
    </xf>
    <xf numFmtId="0" fontId="13" fillId="0" borderId="18" xfId="0" applyFont="1" applyFill="1" applyBorder="1" applyAlignment="1">
      <alignment horizontal="left" vertical="center"/>
    </xf>
    <xf numFmtId="0" fontId="13" fillId="0" borderId="19" xfId="0" applyFont="1" applyFill="1" applyBorder="1" applyAlignment="1">
      <alignment horizontal="left" vertical="center"/>
    </xf>
    <xf numFmtId="0" fontId="13" fillId="0" borderId="20" xfId="0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12" xfId="1" quotePrefix="1" applyFont="1" applyBorder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21" fillId="0" borderId="19" xfId="0" applyFont="1" applyFill="1" applyBorder="1" applyAlignment="1">
      <alignment horizontal="left" vertical="center"/>
    </xf>
    <xf numFmtId="0" fontId="21" fillId="0" borderId="2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20" fillId="0" borderId="18" xfId="1" applyNumberFormat="1" applyFont="1" applyBorder="1" applyAlignment="1">
      <alignment horizontal="left" vertical="top" wrapText="1"/>
    </xf>
    <xf numFmtId="49" fontId="20" fillId="0" borderId="19" xfId="1" applyNumberFormat="1" applyFont="1" applyBorder="1" applyAlignment="1">
      <alignment horizontal="left" vertical="top" wrapText="1"/>
    </xf>
    <xf numFmtId="49" fontId="20" fillId="0" borderId="20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5" fillId="6" borderId="2" xfId="0" applyFont="1" applyFill="1" applyBorder="1" applyAlignment="1">
      <alignment horizontal="left" vertical="center" wrapText="1"/>
    </xf>
    <xf numFmtId="0" fontId="15" fillId="6" borderId="6" xfId="0" applyFont="1" applyFill="1" applyBorder="1" applyAlignment="1">
      <alignment horizontal="left" vertical="center" wrapText="1"/>
    </xf>
    <xf numFmtId="0" fontId="15" fillId="6" borderId="7" xfId="0" applyFont="1" applyFill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1"/>
  <sheetViews>
    <sheetView view="pageBreakPreview" topLeftCell="A49" zoomScaleSheetLayoutView="100" workbookViewId="0">
      <selection activeCell="E76" sqref="E76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7" t="s">
        <v>117</v>
      </c>
      <c r="B1" s="177"/>
      <c r="C1" s="177"/>
      <c r="D1" s="177"/>
      <c r="E1" s="177"/>
      <c r="I1" s="3"/>
    </row>
    <row r="2" spans="1:9" ht="29.25" customHeight="1" x14ac:dyDescent="0.2">
      <c r="A2" s="176" t="s">
        <v>118</v>
      </c>
      <c r="B2" s="176"/>
      <c r="C2" s="176"/>
      <c r="D2" s="176"/>
      <c r="E2" s="176"/>
      <c r="I2" s="3"/>
    </row>
    <row r="3" spans="1:9" ht="14.25" x14ac:dyDescent="0.2">
      <c r="A3" s="19" t="s">
        <v>6</v>
      </c>
      <c r="B3" s="20"/>
      <c r="C3" s="20"/>
      <c r="D3" s="178" t="s">
        <v>7</v>
      </c>
      <c r="E3" s="178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4"/>
      <c r="C6" s="34"/>
      <c r="D6" s="35"/>
      <c r="E6" s="36"/>
      <c r="F6" s="3"/>
    </row>
    <row r="7" spans="1:9" ht="15" x14ac:dyDescent="0.2">
      <c r="A7" s="37" t="s">
        <v>57</v>
      </c>
      <c r="B7" s="38" t="s">
        <v>23</v>
      </c>
      <c r="C7" s="38" t="s">
        <v>11</v>
      </c>
      <c r="D7" s="39">
        <f>E7</f>
        <v>2203.9699999999998</v>
      </c>
      <c r="E7" s="40">
        <v>2203.9699999999998</v>
      </c>
      <c r="G7" s="17"/>
    </row>
    <row r="8" spans="1:9" ht="14.25" x14ac:dyDescent="0.2">
      <c r="A8" s="33" t="s">
        <v>38</v>
      </c>
      <c r="B8" s="34"/>
      <c r="C8" s="34"/>
      <c r="D8" s="35"/>
      <c r="E8" s="36"/>
      <c r="G8" s="17"/>
    </row>
    <row r="9" spans="1:9" ht="45" x14ac:dyDescent="0.2">
      <c r="A9" s="37" t="s">
        <v>119</v>
      </c>
      <c r="B9" s="42">
        <v>1.88</v>
      </c>
      <c r="C9" s="38" t="s">
        <v>102</v>
      </c>
      <c r="D9" s="39">
        <f t="shared" ref="D9:D15" si="0">E9/B9</f>
        <v>2446.122340425532</v>
      </c>
      <c r="E9" s="40">
        <v>4598.71</v>
      </c>
      <c r="G9" s="17"/>
    </row>
    <row r="10" spans="1:9" ht="45" x14ac:dyDescent="0.2">
      <c r="A10" s="37" t="s">
        <v>120</v>
      </c>
      <c r="B10" s="42">
        <v>4.24</v>
      </c>
      <c r="C10" s="38" t="s">
        <v>102</v>
      </c>
      <c r="D10" s="39">
        <f t="shared" si="0"/>
        <v>2117.5400943396226</v>
      </c>
      <c r="E10" s="40">
        <v>8978.3700000000008</v>
      </c>
      <c r="G10" s="17"/>
    </row>
    <row r="11" spans="1:9" ht="45" x14ac:dyDescent="0.2">
      <c r="A11" s="37" t="s">
        <v>121</v>
      </c>
      <c r="B11" s="42">
        <v>9.39</v>
      </c>
      <c r="C11" s="38" t="s">
        <v>102</v>
      </c>
      <c r="D11" s="39">
        <f t="shared" si="0"/>
        <v>773.11075612353568</v>
      </c>
      <c r="E11" s="40">
        <v>7259.51</v>
      </c>
      <c r="G11" s="17"/>
    </row>
    <row r="12" spans="1:9" ht="15" x14ac:dyDescent="0.2">
      <c r="A12" s="37" t="s">
        <v>58</v>
      </c>
      <c r="B12" s="41">
        <v>1800</v>
      </c>
      <c r="C12" s="38" t="s">
        <v>12</v>
      </c>
      <c r="D12" s="39">
        <f t="shared" si="0"/>
        <v>3.9500055555555558</v>
      </c>
      <c r="E12" s="40">
        <v>7110.01</v>
      </c>
      <c r="G12" s="17"/>
    </row>
    <row r="13" spans="1:9" ht="15" x14ac:dyDescent="0.2">
      <c r="A13" s="37" t="s">
        <v>96</v>
      </c>
      <c r="B13" s="41">
        <v>2</v>
      </c>
      <c r="C13" s="38" t="s">
        <v>97</v>
      </c>
      <c r="D13" s="39">
        <f t="shared" si="0"/>
        <v>2164.8150000000001</v>
      </c>
      <c r="E13" s="40">
        <v>4329.63</v>
      </c>
      <c r="G13" s="17"/>
    </row>
    <row r="14" spans="1:9" ht="30" x14ac:dyDescent="0.2">
      <c r="A14" s="37" t="s">
        <v>122</v>
      </c>
      <c r="B14" s="41">
        <v>1</v>
      </c>
      <c r="C14" s="38" t="s">
        <v>13</v>
      </c>
      <c r="D14" s="39">
        <f t="shared" si="0"/>
        <v>716.76</v>
      </c>
      <c r="E14" s="40">
        <v>716.76</v>
      </c>
      <c r="G14" s="17"/>
    </row>
    <row r="15" spans="1:9" ht="45" x14ac:dyDescent="0.2">
      <c r="A15" s="37" t="s">
        <v>123</v>
      </c>
      <c r="B15" s="42">
        <v>0.01</v>
      </c>
      <c r="C15" s="38" t="s">
        <v>18</v>
      </c>
      <c r="D15" s="39">
        <f t="shared" si="0"/>
        <v>24727</v>
      </c>
      <c r="E15" s="40">
        <v>247.27</v>
      </c>
      <c r="G15" s="17"/>
    </row>
    <row r="16" spans="1:9" ht="14.25" x14ac:dyDescent="0.2">
      <c r="A16" s="45" t="s">
        <v>55</v>
      </c>
      <c r="B16" s="34"/>
      <c r="C16" s="34"/>
      <c r="D16" s="35"/>
      <c r="E16" s="36"/>
      <c r="G16" s="17"/>
    </row>
    <row r="17" spans="1:7" ht="30" x14ac:dyDescent="0.2">
      <c r="A17" s="37" t="s">
        <v>59</v>
      </c>
      <c r="B17" s="38" t="s">
        <v>23</v>
      </c>
      <c r="C17" s="38" t="s">
        <v>11</v>
      </c>
      <c r="D17" s="39">
        <f>E17</f>
        <v>33902.400000000001</v>
      </c>
      <c r="E17" s="40">
        <v>33902.400000000001</v>
      </c>
      <c r="G17" s="17"/>
    </row>
    <row r="18" spans="1:7" ht="14.25" x14ac:dyDescent="0.2">
      <c r="A18" s="45" t="s">
        <v>39</v>
      </c>
      <c r="B18" s="34"/>
      <c r="C18" s="34"/>
      <c r="D18" s="35"/>
      <c r="E18" s="36"/>
      <c r="G18" s="17"/>
    </row>
    <row r="19" spans="1:7" ht="30" x14ac:dyDescent="0.2">
      <c r="A19" s="37" t="s">
        <v>60</v>
      </c>
      <c r="B19" s="38" t="s">
        <v>24</v>
      </c>
      <c r="C19" s="38" t="s">
        <v>11</v>
      </c>
      <c r="D19" s="39">
        <f>E19</f>
        <v>2611.89</v>
      </c>
      <c r="E19" s="40">
        <v>2611.89</v>
      </c>
      <c r="G19" s="17"/>
    </row>
    <row r="20" spans="1:7" ht="14.25" x14ac:dyDescent="0.2">
      <c r="A20" s="33" t="s">
        <v>40</v>
      </c>
      <c r="B20" s="34"/>
      <c r="C20" s="34"/>
      <c r="D20" s="35"/>
      <c r="E20" s="36"/>
      <c r="G20" s="17"/>
    </row>
    <row r="21" spans="1:7" ht="15" x14ac:dyDescent="0.2">
      <c r="A21" s="37" t="s">
        <v>84</v>
      </c>
      <c r="B21" s="41">
        <v>1</v>
      </c>
      <c r="C21" s="38" t="s">
        <v>85</v>
      </c>
      <c r="D21" s="39">
        <f t="shared" ref="D21:D40" si="1">E21/B21</f>
        <v>67.83</v>
      </c>
      <c r="E21" s="40">
        <v>67.83</v>
      </c>
      <c r="G21" s="17"/>
    </row>
    <row r="22" spans="1:7" ht="15" x14ac:dyDescent="0.2">
      <c r="A22" s="37" t="s">
        <v>61</v>
      </c>
      <c r="B22" s="41">
        <v>1</v>
      </c>
      <c r="C22" s="38" t="s">
        <v>14</v>
      </c>
      <c r="D22" s="39">
        <f t="shared" si="1"/>
        <v>796.94</v>
      </c>
      <c r="E22" s="40">
        <v>796.94</v>
      </c>
      <c r="G22" s="17"/>
    </row>
    <row r="23" spans="1:7" ht="15" x14ac:dyDescent="0.2">
      <c r="A23" s="37" t="s">
        <v>62</v>
      </c>
      <c r="B23" s="42">
        <v>7.0000000000000007E-2</v>
      </c>
      <c r="C23" s="38" t="s">
        <v>15</v>
      </c>
      <c r="D23" s="39">
        <f t="shared" si="1"/>
        <v>4273.2857142857138</v>
      </c>
      <c r="E23" s="40">
        <v>299.13</v>
      </c>
      <c r="G23" s="17"/>
    </row>
    <row r="24" spans="1:7" ht="30" x14ac:dyDescent="0.2">
      <c r="A24" s="37" t="s">
        <v>105</v>
      </c>
      <c r="B24" s="42">
        <v>0.54</v>
      </c>
      <c r="C24" s="38" t="s">
        <v>16</v>
      </c>
      <c r="D24" s="39">
        <f t="shared" si="1"/>
        <v>1608.2592592592591</v>
      </c>
      <c r="E24" s="40">
        <v>868.46</v>
      </c>
      <c r="G24" s="17"/>
    </row>
    <row r="25" spans="1:7" ht="31.5" customHeight="1" x14ac:dyDescent="0.2">
      <c r="A25" s="37" t="s">
        <v>63</v>
      </c>
      <c r="B25" s="42">
        <v>1.08</v>
      </c>
      <c r="C25" s="38" t="s">
        <v>16</v>
      </c>
      <c r="D25" s="39">
        <f t="shared" si="1"/>
        <v>1582.787037037037</v>
      </c>
      <c r="E25" s="40">
        <v>1709.41</v>
      </c>
      <c r="G25" s="17"/>
    </row>
    <row r="26" spans="1:7" ht="15" x14ac:dyDescent="0.2">
      <c r="A26" s="37" t="s">
        <v>64</v>
      </c>
      <c r="B26" s="42">
        <v>0.12</v>
      </c>
      <c r="C26" s="38" t="s">
        <v>17</v>
      </c>
      <c r="D26" s="39">
        <f t="shared" si="1"/>
        <v>22796.916666666668</v>
      </c>
      <c r="E26" s="40">
        <v>2735.63</v>
      </c>
      <c r="G26" s="17"/>
    </row>
    <row r="27" spans="1:7" ht="30.75" customHeight="1" x14ac:dyDescent="0.2">
      <c r="A27" s="37" t="s">
        <v>65</v>
      </c>
      <c r="B27" s="41">
        <v>1</v>
      </c>
      <c r="C27" s="38" t="s">
        <v>16</v>
      </c>
      <c r="D27" s="39">
        <f t="shared" si="1"/>
        <v>1559.09</v>
      </c>
      <c r="E27" s="40">
        <v>1559.09</v>
      </c>
      <c r="G27" s="17"/>
    </row>
    <row r="28" spans="1:7" ht="15" x14ac:dyDescent="0.2">
      <c r="A28" s="37" t="s">
        <v>66</v>
      </c>
      <c r="B28" s="42">
        <v>0.02</v>
      </c>
      <c r="C28" s="38" t="s">
        <v>18</v>
      </c>
      <c r="D28" s="39">
        <f t="shared" si="1"/>
        <v>21561</v>
      </c>
      <c r="E28" s="40">
        <v>431.22</v>
      </c>
      <c r="G28" s="17"/>
    </row>
    <row r="29" spans="1:7" ht="30" x14ac:dyDescent="0.2">
      <c r="A29" s="37" t="s">
        <v>67</v>
      </c>
      <c r="B29" s="41">
        <v>1</v>
      </c>
      <c r="C29" s="38" t="s">
        <v>14</v>
      </c>
      <c r="D29" s="39">
        <f t="shared" si="1"/>
        <v>384.58</v>
      </c>
      <c r="E29" s="40">
        <v>384.58</v>
      </c>
      <c r="G29" s="17"/>
    </row>
    <row r="30" spans="1:7" ht="15" x14ac:dyDescent="0.2">
      <c r="A30" s="37" t="s">
        <v>68</v>
      </c>
      <c r="B30" s="43">
        <v>0.1</v>
      </c>
      <c r="C30" s="38" t="s">
        <v>15</v>
      </c>
      <c r="D30" s="39">
        <f t="shared" si="1"/>
        <v>14105.199999999999</v>
      </c>
      <c r="E30" s="40">
        <v>1410.52</v>
      </c>
      <c r="G30" s="17"/>
    </row>
    <row r="31" spans="1:7" ht="30" x14ac:dyDescent="0.2">
      <c r="A31" s="37" t="s">
        <v>69</v>
      </c>
      <c r="B31" s="41">
        <v>6</v>
      </c>
      <c r="C31" s="38" t="s">
        <v>20</v>
      </c>
      <c r="D31" s="39">
        <f t="shared" si="1"/>
        <v>150.845</v>
      </c>
      <c r="E31" s="40">
        <v>905.07</v>
      </c>
      <c r="G31" s="17"/>
    </row>
    <row r="32" spans="1:7" ht="15" x14ac:dyDescent="0.2">
      <c r="A32" s="37" t="s">
        <v>86</v>
      </c>
      <c r="B32" s="41">
        <v>1</v>
      </c>
      <c r="C32" s="38" t="s">
        <v>85</v>
      </c>
      <c r="D32" s="39">
        <f t="shared" si="1"/>
        <v>54.55</v>
      </c>
      <c r="E32" s="40">
        <v>54.55</v>
      </c>
      <c r="G32" s="17"/>
    </row>
    <row r="33" spans="1:7" ht="15" x14ac:dyDescent="0.2">
      <c r="A33" s="37" t="s">
        <v>70</v>
      </c>
      <c r="B33" s="41">
        <v>1</v>
      </c>
      <c r="C33" s="38" t="s">
        <v>13</v>
      </c>
      <c r="D33" s="39">
        <f t="shared" si="1"/>
        <v>3369.27</v>
      </c>
      <c r="E33" s="40">
        <v>3369.27</v>
      </c>
      <c r="G33" s="17"/>
    </row>
    <row r="34" spans="1:7" ht="15" x14ac:dyDescent="0.2">
      <c r="A34" s="37" t="s">
        <v>87</v>
      </c>
      <c r="B34" s="41">
        <v>6674</v>
      </c>
      <c r="C34" s="38" t="s">
        <v>88</v>
      </c>
      <c r="D34" s="39">
        <f t="shared" si="1"/>
        <v>1.310247228049146</v>
      </c>
      <c r="E34" s="40">
        <v>8744.59</v>
      </c>
      <c r="G34" s="17"/>
    </row>
    <row r="35" spans="1:7" ht="30" x14ac:dyDescent="0.2">
      <c r="A35" s="37" t="s">
        <v>124</v>
      </c>
      <c r="B35" s="41">
        <v>2</v>
      </c>
      <c r="C35" s="38" t="s">
        <v>125</v>
      </c>
      <c r="D35" s="39">
        <f t="shared" si="1"/>
        <v>132.255</v>
      </c>
      <c r="E35" s="40">
        <v>264.51</v>
      </c>
      <c r="G35" s="17"/>
    </row>
    <row r="36" spans="1:7" ht="30" x14ac:dyDescent="0.2">
      <c r="A36" s="37" t="s">
        <v>126</v>
      </c>
      <c r="B36" s="41">
        <v>1</v>
      </c>
      <c r="C36" s="38" t="s">
        <v>125</v>
      </c>
      <c r="D36" s="39">
        <f t="shared" si="1"/>
        <v>98.51</v>
      </c>
      <c r="E36" s="40">
        <v>98.51</v>
      </c>
      <c r="G36" s="17"/>
    </row>
    <row r="37" spans="1:7" ht="30" x14ac:dyDescent="0.2">
      <c r="A37" s="37" t="s">
        <v>71</v>
      </c>
      <c r="B37" s="41">
        <v>1</v>
      </c>
      <c r="C37" s="38" t="s">
        <v>21</v>
      </c>
      <c r="D37" s="39">
        <f t="shared" si="1"/>
        <v>519.09</v>
      </c>
      <c r="E37" s="40">
        <v>519.09</v>
      </c>
      <c r="G37" s="17"/>
    </row>
    <row r="38" spans="1:7" ht="15" x14ac:dyDescent="0.2">
      <c r="A38" s="37" t="s">
        <v>108</v>
      </c>
      <c r="B38" s="41">
        <v>1</v>
      </c>
      <c r="C38" s="38" t="s">
        <v>107</v>
      </c>
      <c r="D38" s="39">
        <f t="shared" si="1"/>
        <v>238.93</v>
      </c>
      <c r="E38" s="40">
        <v>238.93</v>
      </c>
      <c r="G38" s="17"/>
    </row>
    <row r="39" spans="1:7" ht="15" x14ac:dyDescent="0.2">
      <c r="A39" s="37" t="s">
        <v>72</v>
      </c>
      <c r="B39" s="41">
        <v>28</v>
      </c>
      <c r="C39" s="38" t="s">
        <v>21</v>
      </c>
      <c r="D39" s="39">
        <f t="shared" si="1"/>
        <v>229.25035714285715</v>
      </c>
      <c r="E39" s="40">
        <v>6419.01</v>
      </c>
      <c r="G39" s="17"/>
    </row>
    <row r="40" spans="1:7" ht="30" x14ac:dyDescent="0.2">
      <c r="A40" s="37" t="s">
        <v>110</v>
      </c>
      <c r="B40" s="41">
        <v>1</v>
      </c>
      <c r="C40" s="38" t="s">
        <v>109</v>
      </c>
      <c r="D40" s="39">
        <f t="shared" si="1"/>
        <v>111.78</v>
      </c>
      <c r="E40" s="40">
        <v>111.78</v>
      </c>
      <c r="G40" s="17"/>
    </row>
    <row r="41" spans="1:7" ht="14.25" x14ac:dyDescent="0.2">
      <c r="A41" s="33" t="s">
        <v>41</v>
      </c>
      <c r="B41" s="34"/>
      <c r="C41" s="34"/>
      <c r="D41" s="35"/>
      <c r="E41" s="36"/>
      <c r="G41" s="17"/>
    </row>
    <row r="42" spans="1:7" ht="15" x14ac:dyDescent="0.2">
      <c r="A42" s="37" t="s">
        <v>127</v>
      </c>
      <c r="B42" s="44">
        <v>9.6000000000000002E-2</v>
      </c>
      <c r="C42" s="38" t="s">
        <v>98</v>
      </c>
      <c r="D42" s="39">
        <f t="shared" ref="D42:D50" si="2">E42/B42</f>
        <v>543.02083333333337</v>
      </c>
      <c r="E42" s="40">
        <v>52.13</v>
      </c>
      <c r="G42" s="17"/>
    </row>
    <row r="43" spans="1:7" ht="30.75" customHeight="1" x14ac:dyDescent="0.2">
      <c r="A43" s="37" t="s">
        <v>128</v>
      </c>
      <c r="B43" s="43">
        <v>0.3</v>
      </c>
      <c r="C43" s="38" t="s">
        <v>111</v>
      </c>
      <c r="D43" s="39">
        <f t="shared" si="2"/>
        <v>1930.1999999999998</v>
      </c>
      <c r="E43" s="40">
        <v>579.05999999999995</v>
      </c>
      <c r="G43" s="17"/>
    </row>
    <row r="44" spans="1:7" ht="30" x14ac:dyDescent="0.2">
      <c r="A44" s="37" t="s">
        <v>73</v>
      </c>
      <c r="B44" s="44">
        <v>0.79600000000000004</v>
      </c>
      <c r="C44" s="38" t="s">
        <v>16</v>
      </c>
      <c r="D44" s="39">
        <f t="shared" si="2"/>
        <v>1641.6708542713566</v>
      </c>
      <c r="E44" s="40">
        <v>1306.77</v>
      </c>
      <c r="G44" s="17"/>
    </row>
    <row r="45" spans="1:7" ht="15" x14ac:dyDescent="0.2">
      <c r="A45" s="37" t="s">
        <v>99</v>
      </c>
      <c r="B45" s="41">
        <v>74</v>
      </c>
      <c r="C45" s="38" t="s">
        <v>74</v>
      </c>
      <c r="D45" s="39">
        <f t="shared" si="2"/>
        <v>47.076621621621619</v>
      </c>
      <c r="E45" s="40">
        <v>3483.67</v>
      </c>
      <c r="G45" s="17"/>
    </row>
    <row r="46" spans="1:7" ht="15" x14ac:dyDescent="0.2">
      <c r="A46" s="37" t="s">
        <v>90</v>
      </c>
      <c r="B46" s="44">
        <v>3.3000000000000002E-2</v>
      </c>
      <c r="C46" s="38" t="s">
        <v>15</v>
      </c>
      <c r="D46" s="39">
        <f t="shared" si="2"/>
        <v>44062.42424242424</v>
      </c>
      <c r="E46" s="40">
        <v>1454.06</v>
      </c>
      <c r="G46" s="17"/>
    </row>
    <row r="47" spans="1:7" ht="15" x14ac:dyDescent="0.2">
      <c r="A47" s="37" t="s">
        <v>129</v>
      </c>
      <c r="B47" s="42">
        <v>0.02</v>
      </c>
      <c r="C47" s="38" t="s">
        <v>56</v>
      </c>
      <c r="D47" s="39">
        <f t="shared" si="2"/>
        <v>32814.5</v>
      </c>
      <c r="E47" s="40">
        <v>656.29</v>
      </c>
      <c r="G47" s="17"/>
    </row>
    <row r="48" spans="1:7" ht="15" x14ac:dyDescent="0.2">
      <c r="A48" s="37" t="s">
        <v>130</v>
      </c>
      <c r="B48" s="42">
        <v>0.01</v>
      </c>
      <c r="C48" s="38" t="s">
        <v>56</v>
      </c>
      <c r="D48" s="39">
        <f t="shared" si="2"/>
        <v>31735</v>
      </c>
      <c r="E48" s="40">
        <v>317.35000000000002</v>
      </c>
      <c r="G48" s="17"/>
    </row>
    <row r="49" spans="1:7" ht="15" x14ac:dyDescent="0.2">
      <c r="A49" s="37" t="s">
        <v>91</v>
      </c>
      <c r="B49" s="42">
        <v>0.02</v>
      </c>
      <c r="C49" s="38" t="s">
        <v>18</v>
      </c>
      <c r="D49" s="39">
        <f t="shared" si="2"/>
        <v>21273</v>
      </c>
      <c r="E49" s="40">
        <v>425.46</v>
      </c>
      <c r="G49" s="17"/>
    </row>
    <row r="50" spans="1:7" ht="30" x14ac:dyDescent="0.2">
      <c r="A50" s="37" t="s">
        <v>112</v>
      </c>
      <c r="B50" s="42">
        <v>0.12</v>
      </c>
      <c r="C50" s="38" t="s">
        <v>18</v>
      </c>
      <c r="D50" s="39">
        <f t="shared" si="2"/>
        <v>42865</v>
      </c>
      <c r="E50" s="40">
        <v>5143.8</v>
      </c>
      <c r="G50" s="17"/>
    </row>
    <row r="51" spans="1:7" ht="14.25" x14ac:dyDescent="0.2">
      <c r="A51" s="33" t="s">
        <v>83</v>
      </c>
      <c r="B51" s="34"/>
      <c r="C51" s="34"/>
      <c r="D51" s="35"/>
      <c r="E51" s="36"/>
      <c r="G51" s="17"/>
    </row>
    <row r="52" spans="1:7" ht="15" x14ac:dyDescent="0.2">
      <c r="A52" s="37" t="s">
        <v>89</v>
      </c>
      <c r="B52" s="38" t="s">
        <v>93</v>
      </c>
      <c r="C52" s="38" t="s">
        <v>11</v>
      </c>
      <c r="D52" s="39">
        <f>E52/12</f>
        <v>1800</v>
      </c>
      <c r="E52" s="40">
        <v>21600</v>
      </c>
      <c r="G52" s="17"/>
    </row>
    <row r="53" spans="1:7" ht="14.25" x14ac:dyDescent="0.2">
      <c r="A53" s="45" t="s">
        <v>94</v>
      </c>
      <c r="B53" s="34"/>
      <c r="C53" s="34"/>
      <c r="D53" s="35"/>
      <c r="E53" s="36"/>
      <c r="G53" s="17"/>
    </row>
    <row r="54" spans="1:7" ht="15" x14ac:dyDescent="0.2">
      <c r="A54" s="37" t="s">
        <v>100</v>
      </c>
      <c r="B54" s="38" t="s">
        <v>24</v>
      </c>
      <c r="C54" s="38" t="s">
        <v>11</v>
      </c>
      <c r="D54" s="39">
        <f>E54</f>
        <v>4750</v>
      </c>
      <c r="E54" s="40">
        <v>4750</v>
      </c>
      <c r="G54" s="17"/>
    </row>
    <row r="55" spans="1:7" ht="14.25" x14ac:dyDescent="0.2">
      <c r="A55" s="33" t="s">
        <v>42</v>
      </c>
      <c r="B55" s="34"/>
      <c r="C55" s="34"/>
      <c r="D55" s="35"/>
      <c r="E55" s="36"/>
      <c r="G55" s="17"/>
    </row>
    <row r="56" spans="1:7" ht="15" x14ac:dyDescent="0.2">
      <c r="A56" s="37" t="s">
        <v>131</v>
      </c>
      <c r="B56" s="43">
        <v>0.1</v>
      </c>
      <c r="C56" s="38" t="s">
        <v>111</v>
      </c>
      <c r="D56" s="39">
        <f>E56/B56</f>
        <v>1847.4</v>
      </c>
      <c r="E56" s="40">
        <v>184.74</v>
      </c>
      <c r="G56" s="17"/>
    </row>
    <row r="57" spans="1:7" ht="30" x14ac:dyDescent="0.2">
      <c r="A57" s="37" t="s">
        <v>101</v>
      </c>
      <c r="B57" s="44">
        <v>0.158</v>
      </c>
      <c r="C57" s="38" t="s">
        <v>102</v>
      </c>
      <c r="D57" s="39">
        <f>E57/B57</f>
        <v>16048.481012658227</v>
      </c>
      <c r="E57" s="40">
        <v>2535.66</v>
      </c>
      <c r="G57" s="17"/>
    </row>
    <row r="58" spans="1:7" ht="30" x14ac:dyDescent="0.2">
      <c r="A58" s="37" t="s">
        <v>132</v>
      </c>
      <c r="B58" s="41">
        <v>1</v>
      </c>
      <c r="C58" s="38" t="s">
        <v>13</v>
      </c>
      <c r="D58" s="39">
        <f>E58/B58</f>
        <v>77.59</v>
      </c>
      <c r="E58" s="40">
        <v>77.59</v>
      </c>
      <c r="G58" s="17"/>
    </row>
    <row r="59" spans="1:7" ht="30" x14ac:dyDescent="0.2">
      <c r="A59" s="37" t="s">
        <v>133</v>
      </c>
      <c r="B59" s="41">
        <v>1</v>
      </c>
      <c r="C59" s="38" t="s">
        <v>106</v>
      </c>
      <c r="D59" s="39">
        <f>E59/B59</f>
        <v>732.46</v>
      </c>
      <c r="E59" s="40">
        <v>732.46</v>
      </c>
      <c r="G59" s="17"/>
    </row>
    <row r="60" spans="1:7" s="50" customFormat="1" ht="14.25" x14ac:dyDescent="0.2">
      <c r="A60" s="45" t="s">
        <v>43</v>
      </c>
      <c r="B60" s="47"/>
      <c r="C60" s="47"/>
      <c r="D60" s="48"/>
      <c r="E60" s="49"/>
      <c r="G60" s="51"/>
    </row>
    <row r="61" spans="1:7" s="50" customFormat="1" ht="15" x14ac:dyDescent="0.2">
      <c r="A61" s="46" t="s">
        <v>75</v>
      </c>
      <c r="B61" s="42">
        <v>0.09</v>
      </c>
      <c r="C61" s="38" t="s">
        <v>18</v>
      </c>
      <c r="D61" s="39">
        <f>E61/B61</f>
        <v>4878.4444444444443</v>
      </c>
      <c r="E61" s="40">
        <v>439.06</v>
      </c>
      <c r="G61" s="51"/>
    </row>
    <row r="62" spans="1:7" ht="15" x14ac:dyDescent="0.2">
      <c r="A62" s="37" t="s">
        <v>134</v>
      </c>
      <c r="B62" s="44">
        <v>5.0000000000000001E-3</v>
      </c>
      <c r="C62" s="38" t="s">
        <v>19</v>
      </c>
      <c r="D62" s="39">
        <f>E62/B62</f>
        <v>15119.999999999998</v>
      </c>
      <c r="E62" s="40">
        <v>75.599999999999994</v>
      </c>
      <c r="G62" s="17"/>
    </row>
    <row r="63" spans="1:7" ht="30" x14ac:dyDescent="0.2">
      <c r="A63" s="37" t="s">
        <v>135</v>
      </c>
      <c r="B63" s="41">
        <v>2</v>
      </c>
      <c r="C63" s="38" t="s">
        <v>136</v>
      </c>
      <c r="D63" s="39">
        <f>E63/B63</f>
        <v>2393.06</v>
      </c>
      <c r="E63" s="40">
        <v>4786.12</v>
      </c>
    </row>
    <row r="64" spans="1:7" ht="14.25" x14ac:dyDescent="0.2">
      <c r="A64" s="33" t="s">
        <v>44</v>
      </c>
      <c r="B64" s="34"/>
      <c r="C64" s="34"/>
      <c r="D64" s="35"/>
      <c r="E64" s="36"/>
    </row>
    <row r="65" spans="1:5" ht="15" x14ac:dyDescent="0.2">
      <c r="A65" s="37" t="s">
        <v>76</v>
      </c>
      <c r="B65" s="38" t="s">
        <v>24</v>
      </c>
      <c r="C65" s="38" t="s">
        <v>11</v>
      </c>
      <c r="D65" s="39">
        <f>E65</f>
        <v>5400</v>
      </c>
      <c r="E65" s="40">
        <v>5400</v>
      </c>
    </row>
    <row r="66" spans="1:5" ht="15" x14ac:dyDescent="0.2">
      <c r="A66" s="37" t="s">
        <v>77</v>
      </c>
      <c r="B66" s="38" t="s">
        <v>24</v>
      </c>
      <c r="C66" s="38" t="s">
        <v>11</v>
      </c>
      <c r="D66" s="39">
        <f>E66</f>
        <v>14244.52</v>
      </c>
      <c r="E66" s="40">
        <v>14244.52</v>
      </c>
    </row>
    <row r="67" spans="1:5" ht="14.25" x14ac:dyDescent="0.2">
      <c r="A67" s="33" t="s">
        <v>95</v>
      </c>
      <c r="B67" s="34"/>
      <c r="C67" s="34"/>
      <c r="D67" s="35"/>
      <c r="E67" s="36"/>
    </row>
    <row r="68" spans="1:5" ht="15" x14ac:dyDescent="0.2">
      <c r="A68" s="37" t="s">
        <v>103</v>
      </c>
      <c r="B68" s="38" t="s">
        <v>92</v>
      </c>
      <c r="C68" s="38" t="s">
        <v>12</v>
      </c>
      <c r="D68" s="39">
        <f>E68</f>
        <v>19327.099999999999</v>
      </c>
      <c r="E68" s="40">
        <v>19327.099999999999</v>
      </c>
    </row>
    <row r="69" spans="1:5" ht="15" customHeight="1" x14ac:dyDescent="0.2">
      <c r="A69" s="33" t="s">
        <v>9</v>
      </c>
      <c r="B69" s="34"/>
      <c r="C69" s="34"/>
      <c r="D69" s="35"/>
      <c r="E69" s="36"/>
    </row>
    <row r="70" spans="1:5" ht="15" x14ac:dyDescent="0.2">
      <c r="A70" s="37" t="s">
        <v>78</v>
      </c>
      <c r="B70" s="38" t="s">
        <v>92</v>
      </c>
      <c r="C70" s="38" t="s">
        <v>12</v>
      </c>
      <c r="D70" s="39">
        <f>E70</f>
        <v>46961.47</v>
      </c>
      <c r="E70" s="40">
        <v>46961.47</v>
      </c>
    </row>
    <row r="71" spans="1:5" ht="14.25" x14ac:dyDescent="0.2">
      <c r="A71" s="33" t="s">
        <v>104</v>
      </c>
      <c r="B71" s="34"/>
      <c r="C71" s="34"/>
      <c r="D71" s="35"/>
      <c r="E71" s="36"/>
    </row>
    <row r="72" spans="1:5" ht="15" x14ac:dyDescent="0.2">
      <c r="A72" s="37" t="s">
        <v>113</v>
      </c>
      <c r="B72" s="43">
        <v>941.3</v>
      </c>
      <c r="C72" s="38" t="s">
        <v>12</v>
      </c>
      <c r="D72" s="39">
        <f>E72/B72</f>
        <v>7.0500053118028259</v>
      </c>
      <c r="E72" s="40">
        <v>6636.17</v>
      </c>
    </row>
    <row r="73" spans="1:5" ht="14.25" x14ac:dyDescent="0.2">
      <c r="A73" s="33" t="s">
        <v>10</v>
      </c>
      <c r="B73" s="34"/>
      <c r="C73" s="34"/>
      <c r="D73" s="35"/>
      <c r="E73" s="36"/>
    </row>
    <row r="74" spans="1:5" ht="15" x14ac:dyDescent="0.2">
      <c r="A74" s="37" t="s">
        <v>79</v>
      </c>
      <c r="B74" s="38" t="s">
        <v>23</v>
      </c>
      <c r="C74" s="38" t="s">
        <v>11</v>
      </c>
      <c r="D74" s="39">
        <f>E74</f>
        <v>21748.38</v>
      </c>
      <c r="E74" s="40">
        <v>21748.38</v>
      </c>
    </row>
    <row r="75" spans="1:5" ht="14.25" x14ac:dyDescent="0.2">
      <c r="A75" s="22" t="s">
        <v>25</v>
      </c>
      <c r="B75" s="23"/>
      <c r="C75" s="22"/>
      <c r="D75" s="23"/>
      <c r="E75" s="24">
        <f>SUM(E7:E74)</f>
        <v>265864.10000000003</v>
      </c>
    </row>
    <row r="77" spans="1:5" ht="15" x14ac:dyDescent="0.2">
      <c r="A77" s="179" t="s">
        <v>31</v>
      </c>
      <c r="B77" s="179"/>
      <c r="C77" s="179"/>
      <c r="D77" s="179"/>
      <c r="E77" s="179"/>
    </row>
    <row r="78" spans="1:5" ht="15" x14ac:dyDescent="0.2">
      <c r="A78" s="179" t="s">
        <v>137</v>
      </c>
      <c r="B78" s="179"/>
      <c r="C78" s="179"/>
      <c r="D78" s="179"/>
      <c r="E78" s="179"/>
    </row>
    <row r="79" spans="1:5" ht="15" x14ac:dyDescent="0.2">
      <c r="A79" s="179" t="s">
        <v>32</v>
      </c>
      <c r="B79" s="179"/>
      <c r="C79" s="179"/>
      <c r="D79" s="179"/>
      <c r="E79" s="179"/>
    </row>
    <row r="80" spans="1:5" ht="15" x14ac:dyDescent="0.2">
      <c r="A80" s="179" t="s">
        <v>33</v>
      </c>
      <c r="B80" s="179"/>
      <c r="C80" s="179"/>
      <c r="D80" s="179"/>
      <c r="E80" s="179"/>
    </row>
    <row r="81" spans="1:5" ht="15" customHeight="1" x14ac:dyDescent="0.2">
      <c r="A81" s="182" t="s">
        <v>80</v>
      </c>
      <c r="B81" s="182"/>
      <c r="C81" s="182"/>
      <c r="D81" s="182"/>
      <c r="E81" s="182"/>
    </row>
    <row r="82" spans="1:5" ht="15" x14ac:dyDescent="0.2">
      <c r="A82" s="182" t="s">
        <v>81</v>
      </c>
      <c r="B82" s="182"/>
      <c r="C82" s="182"/>
      <c r="D82" s="182"/>
      <c r="E82" s="182"/>
    </row>
    <row r="83" spans="1:5" ht="15" x14ac:dyDescent="0.2">
      <c r="A83" s="32"/>
      <c r="B83" s="32"/>
      <c r="C83" s="32"/>
      <c r="D83" s="32"/>
      <c r="E83" s="32"/>
    </row>
    <row r="84" spans="1:5" ht="15" x14ac:dyDescent="0.25">
      <c r="A84" s="5" t="s">
        <v>26</v>
      </c>
      <c r="B84" s="2"/>
      <c r="C84" s="2"/>
      <c r="D84" s="2"/>
      <c r="E84" s="2"/>
    </row>
    <row r="85" spans="1:5" ht="15" x14ac:dyDescent="0.25">
      <c r="A85" s="5"/>
      <c r="B85" s="2"/>
      <c r="C85" s="2"/>
      <c r="D85" s="2"/>
      <c r="E85" s="2"/>
    </row>
    <row r="86" spans="1:5" ht="15" x14ac:dyDescent="0.2">
      <c r="A86" s="183" t="s">
        <v>51</v>
      </c>
      <c r="B86" s="183"/>
      <c r="C86" s="181" t="s">
        <v>30</v>
      </c>
      <c r="D86" s="181"/>
      <c r="E86" s="4"/>
    </row>
    <row r="87" spans="1:5" ht="15" x14ac:dyDescent="0.25">
      <c r="A87" s="181" t="s">
        <v>52</v>
      </c>
      <c r="B87" s="181"/>
      <c r="C87" s="180" t="s">
        <v>27</v>
      </c>
      <c r="D87" s="180"/>
      <c r="E87" s="2"/>
    </row>
    <row r="88" spans="1:5" ht="15" x14ac:dyDescent="0.25">
      <c r="A88" s="5"/>
      <c r="B88" s="2"/>
      <c r="C88" s="2"/>
      <c r="D88" s="2"/>
      <c r="E88" s="2"/>
    </row>
    <row r="89" spans="1:5" ht="15" x14ac:dyDescent="0.25">
      <c r="A89" s="183" t="s">
        <v>29</v>
      </c>
      <c r="B89" s="183"/>
      <c r="C89" s="181" t="s">
        <v>30</v>
      </c>
      <c r="D89" s="181"/>
      <c r="E89" s="2"/>
    </row>
    <row r="90" spans="1:5" ht="15" x14ac:dyDescent="0.25">
      <c r="A90" s="12" t="s">
        <v>28</v>
      </c>
      <c r="B90" s="4"/>
      <c r="C90" s="180" t="s">
        <v>27</v>
      </c>
      <c r="D90" s="180"/>
      <c r="E90" s="2"/>
    </row>
    <row r="91" spans="1:5" ht="15" x14ac:dyDescent="0.25">
      <c r="A91" s="2"/>
      <c r="B91" s="2"/>
      <c r="C91" s="2"/>
      <c r="D91" s="2"/>
      <c r="E91" s="2"/>
    </row>
  </sheetData>
  <mergeCells count="16">
    <mergeCell ref="A2:E2"/>
    <mergeCell ref="A1:E1"/>
    <mergeCell ref="D3:E3"/>
    <mergeCell ref="A77:E77"/>
    <mergeCell ref="C90:D90"/>
    <mergeCell ref="C87:D87"/>
    <mergeCell ref="C86:D86"/>
    <mergeCell ref="C89:D89"/>
    <mergeCell ref="A78:E78"/>
    <mergeCell ref="A79:E79"/>
    <mergeCell ref="A80:E80"/>
    <mergeCell ref="A82:E82"/>
    <mergeCell ref="A87:B87"/>
    <mergeCell ref="A81:E81"/>
    <mergeCell ref="A86:B86"/>
    <mergeCell ref="A89:B8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zoomScale="90" zoomScaleSheetLayoutView="90" workbookViewId="0">
      <selection activeCell="E27" sqref="E27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184" t="s">
        <v>114</v>
      </c>
      <c r="B1" s="184"/>
      <c r="C1" s="184"/>
      <c r="D1" s="184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88"/>
      <c r="D3" s="188"/>
    </row>
    <row r="4" spans="1:4" x14ac:dyDescent="0.25">
      <c r="A4" s="7"/>
      <c r="B4" s="8"/>
      <c r="C4" s="11"/>
      <c r="D4" s="11"/>
    </row>
    <row r="5" spans="1:4" x14ac:dyDescent="0.25">
      <c r="A5" s="25" t="s">
        <v>34</v>
      </c>
      <c r="B5" s="25" t="s">
        <v>35</v>
      </c>
      <c r="C5" s="26" t="s">
        <v>36</v>
      </c>
      <c r="D5" s="26" t="s">
        <v>37</v>
      </c>
    </row>
    <row r="6" spans="1:4" x14ac:dyDescent="0.25">
      <c r="A6" s="30" t="s">
        <v>54</v>
      </c>
      <c r="B6" s="29"/>
      <c r="C6" s="31"/>
      <c r="D6" s="31">
        <v>68350.509999999995</v>
      </c>
    </row>
    <row r="7" spans="1:4" x14ac:dyDescent="0.25">
      <c r="A7" s="18" t="s">
        <v>49</v>
      </c>
      <c r="B7" s="27" t="s">
        <v>22</v>
      </c>
      <c r="C7" s="27">
        <v>159680.28</v>
      </c>
      <c r="D7" s="27">
        <v>202553.5</v>
      </c>
    </row>
    <row r="8" spans="1:4" x14ac:dyDescent="0.25">
      <c r="A8" s="18" t="s">
        <v>53</v>
      </c>
      <c r="B8" s="27" t="s">
        <v>22</v>
      </c>
      <c r="C8" s="27">
        <v>33902.400000000001</v>
      </c>
      <c r="D8" s="27">
        <v>35897.26</v>
      </c>
    </row>
    <row r="9" spans="1:4" x14ac:dyDescent="0.25">
      <c r="A9" s="18" t="s">
        <v>82</v>
      </c>
      <c r="B9" s="27" t="s">
        <v>22</v>
      </c>
      <c r="C9" s="27">
        <v>2373.12</v>
      </c>
      <c r="D9" s="27">
        <v>2422.96</v>
      </c>
    </row>
    <row r="10" spans="1:4" x14ac:dyDescent="0.25">
      <c r="A10" s="18" t="s">
        <v>83</v>
      </c>
      <c r="B10" s="27" t="s">
        <v>22</v>
      </c>
      <c r="C10" s="27">
        <v>21528</v>
      </c>
      <c r="D10" s="27">
        <v>15768.09</v>
      </c>
    </row>
    <row r="11" spans="1:4" x14ac:dyDescent="0.25">
      <c r="A11" s="18" t="s">
        <v>8</v>
      </c>
      <c r="B11" s="27">
        <f>Акт!E7</f>
        <v>2203.9699999999998</v>
      </c>
      <c r="C11" s="27" t="s">
        <v>22</v>
      </c>
      <c r="D11" s="27" t="s">
        <v>22</v>
      </c>
    </row>
    <row r="12" spans="1:4" x14ac:dyDescent="0.25">
      <c r="A12" s="18" t="s">
        <v>38</v>
      </c>
      <c r="B12" s="27">
        <f>SUM(Акт!E9:E15)</f>
        <v>33240.26</v>
      </c>
      <c r="C12" s="27" t="s">
        <v>22</v>
      </c>
      <c r="D12" s="27" t="s">
        <v>22</v>
      </c>
    </row>
    <row r="13" spans="1:4" x14ac:dyDescent="0.25">
      <c r="A13" s="18" t="s">
        <v>55</v>
      </c>
      <c r="B13" s="27">
        <f>Акт!E17</f>
        <v>33902.400000000001</v>
      </c>
      <c r="C13" s="27" t="s">
        <v>22</v>
      </c>
      <c r="D13" s="27" t="s">
        <v>22</v>
      </c>
    </row>
    <row r="14" spans="1:4" ht="25.5" x14ac:dyDescent="0.25">
      <c r="A14" s="18" t="s">
        <v>39</v>
      </c>
      <c r="B14" s="27">
        <f>Акт!E19</f>
        <v>2611.89</v>
      </c>
      <c r="C14" s="27" t="s">
        <v>22</v>
      </c>
      <c r="D14" s="27" t="s">
        <v>22</v>
      </c>
    </row>
    <row r="15" spans="1:4" x14ac:dyDescent="0.25">
      <c r="A15" s="18" t="s">
        <v>40</v>
      </c>
      <c r="B15" s="27">
        <f>SUM(Акт!E21:E40)</f>
        <v>30988.119999999995</v>
      </c>
      <c r="C15" s="27" t="s">
        <v>22</v>
      </c>
      <c r="D15" s="27" t="s">
        <v>22</v>
      </c>
    </row>
    <row r="16" spans="1:4" x14ac:dyDescent="0.25">
      <c r="A16" s="18" t="s">
        <v>41</v>
      </c>
      <c r="B16" s="27">
        <f>SUM(Акт!E42:E50)</f>
        <v>13418.59</v>
      </c>
      <c r="C16" s="27" t="s">
        <v>22</v>
      </c>
      <c r="D16" s="27" t="s">
        <v>22</v>
      </c>
    </row>
    <row r="17" spans="1:5" x14ac:dyDescent="0.25">
      <c r="A17" s="18" t="s">
        <v>83</v>
      </c>
      <c r="B17" s="27">
        <f>Акт!E52</f>
        <v>21600</v>
      </c>
      <c r="C17" s="27" t="s">
        <v>22</v>
      </c>
      <c r="D17" s="27" t="s">
        <v>22</v>
      </c>
    </row>
    <row r="18" spans="1:5" ht="25.5" x14ac:dyDescent="0.25">
      <c r="A18" s="18" t="s">
        <v>94</v>
      </c>
      <c r="B18" s="27">
        <f>Акт!E54</f>
        <v>4750</v>
      </c>
      <c r="C18" s="27" t="s">
        <v>22</v>
      </c>
      <c r="D18" s="27" t="s">
        <v>22</v>
      </c>
    </row>
    <row r="19" spans="1:5" x14ac:dyDescent="0.25">
      <c r="A19" s="18" t="s">
        <v>42</v>
      </c>
      <c r="B19" s="27">
        <f>SUM(Акт!E56:E59)</f>
        <v>3530.45</v>
      </c>
      <c r="C19" s="27" t="s">
        <v>22</v>
      </c>
      <c r="D19" s="27" t="s">
        <v>22</v>
      </c>
    </row>
    <row r="20" spans="1:5" x14ac:dyDescent="0.25">
      <c r="A20" s="18" t="s">
        <v>43</v>
      </c>
      <c r="B20" s="27">
        <f>SUM(Акт!E61:E63)</f>
        <v>5300.78</v>
      </c>
      <c r="C20" s="27" t="s">
        <v>22</v>
      </c>
      <c r="D20" s="27" t="s">
        <v>22</v>
      </c>
    </row>
    <row r="21" spans="1:5" x14ac:dyDescent="0.25">
      <c r="A21" s="18" t="s">
        <v>44</v>
      </c>
      <c r="B21" s="27">
        <f>SUM(Акт!E65:E66)</f>
        <v>19644.52</v>
      </c>
      <c r="C21" s="27" t="s">
        <v>22</v>
      </c>
      <c r="D21" s="27" t="s">
        <v>22</v>
      </c>
    </row>
    <row r="22" spans="1:5" x14ac:dyDescent="0.25">
      <c r="A22" s="18" t="s">
        <v>95</v>
      </c>
      <c r="B22" s="27">
        <f>Акт!E68</f>
        <v>19327.099999999999</v>
      </c>
      <c r="C22" s="27" t="s">
        <v>22</v>
      </c>
      <c r="D22" s="27" t="s">
        <v>22</v>
      </c>
    </row>
    <row r="23" spans="1:5" x14ac:dyDescent="0.25">
      <c r="A23" s="18" t="s">
        <v>9</v>
      </c>
      <c r="B23" s="27">
        <f>Акт!E70</f>
        <v>46961.47</v>
      </c>
      <c r="C23" s="27" t="s">
        <v>22</v>
      </c>
      <c r="D23" s="27" t="s">
        <v>22</v>
      </c>
    </row>
    <row r="24" spans="1:5" x14ac:dyDescent="0.25">
      <c r="A24" s="18" t="s">
        <v>104</v>
      </c>
      <c r="B24" s="27">
        <f>Акт!E72</f>
        <v>6636.17</v>
      </c>
      <c r="C24" s="27" t="s">
        <v>22</v>
      </c>
      <c r="D24" s="27" t="s">
        <v>22</v>
      </c>
    </row>
    <row r="25" spans="1:5" x14ac:dyDescent="0.25">
      <c r="A25" s="18" t="s">
        <v>10</v>
      </c>
      <c r="B25" s="27">
        <f>Акт!E74</f>
        <v>21748.38</v>
      </c>
      <c r="C25" s="27" t="s">
        <v>22</v>
      </c>
      <c r="D25" s="27" t="s">
        <v>22</v>
      </c>
    </row>
    <row r="26" spans="1:5" x14ac:dyDescent="0.25">
      <c r="A26" s="28" t="s">
        <v>25</v>
      </c>
      <c r="B26" s="29">
        <f t="shared" ref="B26:C26" si="0">SUM(B7:B25)</f>
        <v>265864.09999999998</v>
      </c>
      <c r="C26" s="29">
        <f t="shared" si="0"/>
        <v>217483.8</v>
      </c>
      <c r="D26" s="29">
        <f>SUM(D7:D25)</f>
        <v>256641.81</v>
      </c>
      <c r="E26" s="52">
        <f>D26-D6-B26</f>
        <v>-77572.799999999988</v>
      </c>
    </row>
    <row r="27" spans="1:5" s="10" customFormat="1" ht="24.75" customHeight="1" x14ac:dyDescent="0.25">
      <c r="A27" s="185" t="s">
        <v>115</v>
      </c>
      <c r="B27" s="186"/>
      <c r="C27" s="186"/>
      <c r="D27" s="187"/>
    </row>
    <row r="28" spans="1:5" s="10" customFormat="1" ht="24.75" customHeight="1" x14ac:dyDescent="0.25">
      <c r="A28" s="185" t="s">
        <v>116</v>
      </c>
      <c r="B28" s="186"/>
      <c r="C28" s="186"/>
      <c r="D28" s="187"/>
    </row>
    <row r="29" spans="1:5" s="10" customFormat="1" x14ac:dyDescent="0.25">
      <c r="A29" s="2"/>
      <c r="B29" s="2"/>
      <c r="C29" s="2"/>
      <c r="D29" s="2"/>
    </row>
    <row r="30" spans="1:5" x14ac:dyDescent="0.25">
      <c r="A30" s="9" t="s">
        <v>47</v>
      </c>
      <c r="B30" s="8"/>
      <c r="C30" s="8"/>
      <c r="D30" s="6"/>
    </row>
    <row r="31" spans="1:5" ht="22.5" customHeight="1" x14ac:dyDescent="0.25">
      <c r="A31" s="8" t="s">
        <v>48</v>
      </c>
      <c r="B31" s="8"/>
      <c r="C31" s="8"/>
      <c r="D31" s="6"/>
    </row>
    <row r="32" spans="1:5" ht="22.5" customHeight="1" x14ac:dyDescent="0.25">
      <c r="A32" s="9" t="s">
        <v>45</v>
      </c>
      <c r="B32" s="8"/>
      <c r="C32" s="8"/>
      <c r="D32" s="6"/>
    </row>
    <row r="33" spans="1:4" ht="22.5" customHeight="1" x14ac:dyDescent="0.25">
      <c r="A33" s="9" t="s">
        <v>46</v>
      </c>
      <c r="B33" s="8"/>
      <c r="C33" s="8"/>
      <c r="D33" s="6"/>
    </row>
    <row r="34" spans="1:4" ht="22.5" customHeight="1" x14ac:dyDescent="0.25">
      <c r="A34" s="1"/>
      <c r="B34" s="1"/>
      <c r="C34" s="1"/>
    </row>
  </sheetData>
  <mergeCells count="4">
    <mergeCell ref="A1:D1"/>
    <mergeCell ref="A27:D27"/>
    <mergeCell ref="A28:D28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view="pageBreakPreview" zoomScale="60" workbookViewId="0">
      <selection activeCell="A6" sqref="A6:F8"/>
    </sheetView>
  </sheetViews>
  <sheetFormatPr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6.28515625" style="81" customWidth="1"/>
    <col min="7" max="16384" width="9.140625" style="81"/>
  </cols>
  <sheetData>
    <row r="1" spans="1:19" s="53" customFormat="1" ht="35.25" customHeight="1" x14ac:dyDescent="0.3">
      <c r="A1" s="203" t="s">
        <v>164</v>
      </c>
      <c r="B1" s="203"/>
      <c r="C1" s="203"/>
      <c r="D1" s="203"/>
      <c r="E1" s="203"/>
      <c r="F1" s="203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138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204" t="s">
        <v>139</v>
      </c>
      <c r="B5" s="204"/>
      <c r="C5" s="204"/>
      <c r="D5" s="204"/>
      <c r="E5" s="204"/>
      <c r="F5" s="204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9" t="s">
        <v>140</v>
      </c>
      <c r="B6" s="109">
        <v>3</v>
      </c>
      <c r="C6" s="109" t="s">
        <v>141</v>
      </c>
      <c r="D6" s="110">
        <v>1412.8</v>
      </c>
      <c r="E6" s="109" t="s">
        <v>142</v>
      </c>
      <c r="F6" s="111">
        <v>862</v>
      </c>
      <c r="G6" s="58"/>
      <c r="H6" s="60"/>
      <c r="I6" s="61"/>
      <c r="J6" s="62"/>
      <c r="K6" s="63"/>
      <c r="L6" s="64"/>
      <c r="M6" s="64"/>
      <c r="N6" s="64"/>
      <c r="O6" s="64"/>
      <c r="P6" s="65"/>
      <c r="Q6" s="205"/>
      <c r="R6" s="206"/>
      <c r="S6" s="66"/>
    </row>
    <row r="7" spans="1:19" s="69" customFormat="1" ht="32.25" customHeight="1" x14ac:dyDescent="0.25">
      <c r="A7" s="109" t="s">
        <v>143</v>
      </c>
      <c r="B7" s="109">
        <v>2</v>
      </c>
      <c r="C7" s="109" t="s">
        <v>144</v>
      </c>
      <c r="D7" s="110">
        <v>0</v>
      </c>
      <c r="E7" s="109" t="s">
        <v>145</v>
      </c>
      <c r="F7" s="111">
        <v>574.70000000000005</v>
      </c>
      <c r="G7" s="58"/>
      <c r="H7" s="60"/>
      <c r="I7" s="61"/>
      <c r="J7" s="62"/>
      <c r="K7" s="63"/>
      <c r="L7" s="64"/>
      <c r="M7" s="64"/>
      <c r="N7" s="64"/>
      <c r="O7" s="64"/>
      <c r="P7" s="65"/>
      <c r="Q7" s="205"/>
      <c r="R7" s="207"/>
      <c r="S7" s="68"/>
    </row>
    <row r="8" spans="1:19" s="69" customFormat="1" ht="33.75" customHeight="1" x14ac:dyDescent="0.25">
      <c r="A8" s="109" t="s">
        <v>146</v>
      </c>
      <c r="B8" s="109">
        <v>24</v>
      </c>
      <c r="C8" s="109" t="s">
        <v>147</v>
      </c>
      <c r="D8" s="111">
        <v>137.9</v>
      </c>
      <c r="E8" s="109" t="s">
        <v>148</v>
      </c>
      <c r="F8" s="111">
        <v>366.6</v>
      </c>
      <c r="G8" s="58"/>
      <c r="H8" s="60"/>
      <c r="I8" s="61"/>
      <c r="J8" s="62"/>
      <c r="K8" s="63"/>
      <c r="L8" s="64"/>
      <c r="M8" s="64"/>
      <c r="N8" s="64"/>
      <c r="O8" s="64"/>
      <c r="P8" s="65"/>
      <c r="Q8" s="205"/>
      <c r="R8" s="206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63"/>
      <c r="L9" s="64"/>
      <c r="M9" s="64"/>
      <c r="N9" s="64"/>
      <c r="O9" s="64"/>
      <c r="P9" s="58"/>
      <c r="Q9" s="63"/>
      <c r="R9" s="72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74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7" t="s">
        <v>149</v>
      </c>
      <c r="B11" s="198"/>
      <c r="C11" s="198"/>
      <c r="D11" s="198"/>
      <c r="E11" s="199"/>
      <c r="F11" s="76" t="s">
        <v>150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3" customFormat="1" ht="30" customHeight="1" x14ac:dyDescent="0.25">
      <c r="A12" s="200" t="s">
        <v>165</v>
      </c>
      <c r="B12" s="208"/>
      <c r="C12" s="208"/>
      <c r="D12" s="208"/>
      <c r="E12" s="209"/>
      <c r="F12" s="101">
        <v>82950.06</v>
      </c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</row>
    <row r="13" spans="1:19" s="103" customFormat="1" ht="30" customHeight="1" x14ac:dyDescent="0.25">
      <c r="A13" s="200" t="s">
        <v>166</v>
      </c>
      <c r="B13" s="201"/>
      <c r="C13" s="201"/>
      <c r="D13" s="201"/>
      <c r="E13" s="202"/>
      <c r="F13" s="101">
        <v>8629.9</v>
      </c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</row>
    <row r="14" spans="1:19" s="106" customFormat="1" ht="30" customHeight="1" x14ac:dyDescent="0.25">
      <c r="A14" s="189" t="s">
        <v>151</v>
      </c>
      <c r="B14" s="190"/>
      <c r="C14" s="190"/>
      <c r="D14" s="190"/>
      <c r="E14" s="191"/>
      <c r="F14" s="104">
        <f>-88401.31+F12+F13</f>
        <v>3178.6499999999996</v>
      </c>
      <c r="G14" s="105"/>
    </row>
    <row r="15" spans="1:19" s="106" customFormat="1" ht="30" customHeight="1" x14ac:dyDescent="0.25">
      <c r="A15" s="189" t="s">
        <v>152</v>
      </c>
      <c r="B15" s="190"/>
      <c r="C15" s="190"/>
      <c r="D15" s="190"/>
      <c r="E15" s="191"/>
      <c r="F15" s="104">
        <v>35865.120000000003</v>
      </c>
    </row>
    <row r="16" spans="1:19" s="106" customFormat="1" ht="30" customHeight="1" x14ac:dyDescent="0.25">
      <c r="A16" s="189" t="s">
        <v>153</v>
      </c>
      <c r="B16" s="190"/>
      <c r="C16" s="190"/>
      <c r="D16" s="190"/>
      <c r="E16" s="191"/>
      <c r="F16" s="107">
        <f>SUM(F17:F19)</f>
        <v>248291.14</v>
      </c>
    </row>
    <row r="17" spans="1:19" s="75" customFormat="1" ht="28.5" customHeight="1" x14ac:dyDescent="0.25">
      <c r="A17" s="194" t="s">
        <v>154</v>
      </c>
      <c r="B17" s="195"/>
      <c r="C17" s="195"/>
      <c r="D17" s="195"/>
      <c r="E17" s="196"/>
      <c r="F17" s="100">
        <f>226492.44+21798.7</f>
        <v>248291.14</v>
      </c>
    </row>
    <row r="18" spans="1:19" s="75" customFormat="1" ht="24.75" hidden="1" customHeight="1" x14ac:dyDescent="0.25">
      <c r="A18" s="194" t="s">
        <v>155</v>
      </c>
      <c r="B18" s="195"/>
      <c r="C18" s="195"/>
      <c r="D18" s="195"/>
      <c r="E18" s="196"/>
      <c r="F18" s="100"/>
    </row>
    <row r="19" spans="1:19" s="75" customFormat="1" ht="30" hidden="1" customHeight="1" x14ac:dyDescent="0.25">
      <c r="A19" s="194" t="s">
        <v>156</v>
      </c>
      <c r="B19" s="195"/>
      <c r="C19" s="195"/>
      <c r="D19" s="195"/>
      <c r="E19" s="196"/>
      <c r="F19" s="100"/>
    </row>
    <row r="20" spans="1:19" s="106" customFormat="1" ht="30" customHeight="1" x14ac:dyDescent="0.25">
      <c r="A20" s="189" t="s">
        <v>157</v>
      </c>
      <c r="B20" s="190"/>
      <c r="C20" s="190"/>
      <c r="D20" s="190"/>
      <c r="E20" s="191"/>
      <c r="F20" s="107">
        <f>SUM(F21:F23)</f>
        <v>280858</v>
      </c>
    </row>
    <row r="21" spans="1:19" s="75" customFormat="1" ht="27.75" customHeight="1" x14ac:dyDescent="0.25">
      <c r="A21" s="194" t="s">
        <v>154</v>
      </c>
      <c r="B21" s="195"/>
      <c r="C21" s="195"/>
      <c r="D21" s="195"/>
      <c r="E21" s="196"/>
      <c r="F21" s="100">
        <v>280858</v>
      </c>
    </row>
    <row r="22" spans="1:19" s="75" customFormat="1" ht="30" hidden="1" customHeight="1" x14ac:dyDescent="0.25">
      <c r="A22" s="194" t="s">
        <v>155</v>
      </c>
      <c r="B22" s="195"/>
      <c r="C22" s="195"/>
      <c r="D22" s="195"/>
      <c r="E22" s="196"/>
      <c r="F22" s="100"/>
    </row>
    <row r="23" spans="1:19" s="78" customFormat="1" ht="30" hidden="1" customHeight="1" x14ac:dyDescent="0.2">
      <c r="A23" s="194" t="s">
        <v>156</v>
      </c>
      <c r="B23" s="195"/>
      <c r="C23" s="195"/>
      <c r="D23" s="195"/>
      <c r="E23" s="196"/>
      <c r="F23" s="100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</row>
    <row r="24" spans="1:19" s="108" customFormat="1" ht="30" customHeight="1" x14ac:dyDescent="0.25">
      <c r="A24" s="189" t="s">
        <v>158</v>
      </c>
      <c r="B24" s="190"/>
      <c r="C24" s="190"/>
      <c r="D24" s="190"/>
      <c r="E24" s="191"/>
      <c r="F24" s="107">
        <f>F14+F20</f>
        <v>284036.65000000002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89" t="s">
        <v>159</v>
      </c>
      <c r="B25" s="190"/>
      <c r="C25" s="190"/>
      <c r="D25" s="190"/>
      <c r="E25" s="191"/>
      <c r="F25" s="107">
        <f>'Акт (2)'!E86</f>
        <v>296715.49599999998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108" customFormat="1" ht="30" customHeight="1" x14ac:dyDescent="0.25">
      <c r="A26" s="189" t="s">
        <v>160</v>
      </c>
      <c r="B26" s="190"/>
      <c r="C26" s="190"/>
      <c r="D26" s="190"/>
      <c r="E26" s="191"/>
      <c r="F26" s="107">
        <f>F24-F25</f>
        <v>-12678.845999999961</v>
      </c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</row>
    <row r="27" spans="1:19" s="108" customFormat="1" ht="30" customHeight="1" x14ac:dyDescent="0.25">
      <c r="A27" s="189" t="s">
        <v>161</v>
      </c>
      <c r="B27" s="190"/>
      <c r="C27" s="190"/>
      <c r="D27" s="190"/>
      <c r="E27" s="191"/>
      <c r="F27" s="104">
        <f>F15+F16-F20</f>
        <v>3298.2600000000093</v>
      </c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</row>
    <row r="28" spans="1:19" s="78" customFormat="1" ht="11.45" customHeight="1" x14ac:dyDescent="0.25">
      <c r="A28" s="79"/>
      <c r="B28" s="79"/>
      <c r="C28" s="79"/>
      <c r="D28" s="79"/>
      <c r="E28" s="79"/>
      <c r="F28" s="79"/>
    </row>
    <row r="29" spans="1:19" s="80" customFormat="1" ht="64.5" customHeight="1" x14ac:dyDescent="0.2">
      <c r="A29" s="192" t="s">
        <v>162</v>
      </c>
      <c r="B29" s="192"/>
      <c r="C29" s="192"/>
      <c r="D29" s="192"/>
    </row>
    <row r="30" spans="1:19" s="53" customFormat="1" ht="21.75" customHeight="1" x14ac:dyDescent="0.25">
      <c r="A30" s="193" t="s">
        <v>163</v>
      </c>
      <c r="B30" s="193"/>
      <c r="C30" s="193"/>
      <c r="D30" s="193"/>
    </row>
    <row r="31" spans="1:19" s="53" customFormat="1" ht="22.5" customHeight="1" x14ac:dyDescent="0.25">
      <c r="A31" s="192" t="s">
        <v>45</v>
      </c>
      <c r="B31" s="192"/>
      <c r="C31" s="192"/>
      <c r="D31" s="192"/>
    </row>
    <row r="32" spans="1:19" s="53" customFormat="1" ht="22.5" customHeight="1" x14ac:dyDescent="0.25">
      <c r="A32" s="192" t="s">
        <v>46</v>
      </c>
      <c r="B32" s="192"/>
      <c r="C32" s="192"/>
      <c r="D32" s="54"/>
    </row>
  </sheetData>
  <mergeCells count="26">
    <mergeCell ref="A11:E11"/>
    <mergeCell ref="A13:E13"/>
    <mergeCell ref="A1:F1"/>
    <mergeCell ref="A5:F5"/>
    <mergeCell ref="Q6:R6"/>
    <mergeCell ref="Q7:R7"/>
    <mergeCell ref="Q8:R8"/>
    <mergeCell ref="A12:E12"/>
    <mergeCell ref="A32:C32"/>
    <mergeCell ref="A20:E20"/>
    <mergeCell ref="A21:E21"/>
    <mergeCell ref="A22:E22"/>
    <mergeCell ref="A23:E23"/>
    <mergeCell ref="A24:E24"/>
    <mergeCell ref="A25:E25"/>
    <mergeCell ref="A31:D31"/>
    <mergeCell ref="A14:E14"/>
    <mergeCell ref="A26:E26"/>
    <mergeCell ref="A27:E27"/>
    <mergeCell ref="A29:D29"/>
    <mergeCell ref="A30:D30"/>
    <mergeCell ref="A19:E19"/>
    <mergeCell ref="A15:E15"/>
    <mergeCell ref="A16:E16"/>
    <mergeCell ref="A17:E17"/>
    <mergeCell ref="A18:E1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2"/>
  <sheetViews>
    <sheetView view="pageBreakPreview" topLeftCell="A76" zoomScaleSheetLayoutView="100" workbookViewId="0">
      <selection activeCell="A84" sqref="A84:XFD8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7" t="s">
        <v>211</v>
      </c>
      <c r="B1" s="177"/>
      <c r="C1" s="177"/>
      <c r="D1" s="177"/>
      <c r="E1" s="177"/>
      <c r="I1" s="3"/>
    </row>
    <row r="2" spans="1:9" ht="29.25" customHeight="1" x14ac:dyDescent="0.2">
      <c r="A2" s="176" t="s">
        <v>118</v>
      </c>
      <c r="B2" s="176"/>
      <c r="C2" s="176"/>
      <c r="D2" s="176"/>
      <c r="E2" s="176"/>
      <c r="I2" s="3"/>
    </row>
    <row r="3" spans="1:9" ht="14.25" x14ac:dyDescent="0.2">
      <c r="A3" s="19" t="s">
        <v>6</v>
      </c>
      <c r="B3" s="82"/>
      <c r="C3" s="82"/>
      <c r="D3" s="178" t="s">
        <v>212</v>
      </c>
      <c r="E3" s="178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5" customFormat="1" ht="14.25" x14ac:dyDescent="0.2">
      <c r="A6" s="93" t="s">
        <v>8</v>
      </c>
      <c r="B6" s="94"/>
      <c r="C6" s="94"/>
      <c r="D6" s="94"/>
      <c r="E6" s="94"/>
    </row>
    <row r="7" spans="1:9" s="85" customFormat="1" ht="15" x14ac:dyDescent="0.25">
      <c r="A7" s="86" t="s">
        <v>57</v>
      </c>
      <c r="B7" s="87" t="s">
        <v>23</v>
      </c>
      <c r="C7" s="87" t="s">
        <v>11</v>
      </c>
      <c r="D7" s="88">
        <f>E7</f>
        <v>2203.9699999999998</v>
      </c>
      <c r="E7" s="88">
        <v>2203.9699999999998</v>
      </c>
    </row>
    <row r="8" spans="1:9" s="95" customFormat="1" ht="14.25" x14ac:dyDescent="0.2">
      <c r="A8" s="93" t="s">
        <v>38</v>
      </c>
      <c r="B8" s="94"/>
      <c r="C8" s="94"/>
      <c r="D8" s="94"/>
      <c r="E8" s="94"/>
    </row>
    <row r="9" spans="1:9" s="85" customFormat="1" ht="30" x14ac:dyDescent="0.25">
      <c r="A9" s="86" t="s">
        <v>167</v>
      </c>
      <c r="B9" s="88">
        <v>1.67</v>
      </c>
      <c r="C9" s="87" t="s">
        <v>102</v>
      </c>
      <c r="D9" s="96">
        <f>E9/B9</f>
        <v>1540.7005988023952</v>
      </c>
      <c r="E9" s="88">
        <v>2572.9699999999998</v>
      </c>
    </row>
    <row r="10" spans="1:9" s="85" customFormat="1" ht="45" x14ac:dyDescent="0.25">
      <c r="A10" s="86" t="s">
        <v>121</v>
      </c>
      <c r="B10" s="88">
        <v>7.25</v>
      </c>
      <c r="C10" s="87" t="s">
        <v>102</v>
      </c>
      <c r="D10" s="96">
        <f t="shared" ref="D10:D72" si="0">E10/B10</f>
        <v>1048.6896551724137</v>
      </c>
      <c r="E10" s="88">
        <v>7603</v>
      </c>
    </row>
    <row r="11" spans="1:9" s="85" customFormat="1" ht="30" x14ac:dyDescent="0.25">
      <c r="A11" s="86" t="s">
        <v>168</v>
      </c>
      <c r="B11" s="88">
        <v>6.96</v>
      </c>
      <c r="C11" s="87" t="s">
        <v>169</v>
      </c>
      <c r="D11" s="96">
        <f t="shared" si="0"/>
        <v>1017.3204022988506</v>
      </c>
      <c r="E11" s="88">
        <v>7080.55</v>
      </c>
    </row>
    <row r="12" spans="1:9" s="85" customFormat="1" ht="30" x14ac:dyDescent="0.25">
      <c r="A12" s="86" t="s">
        <v>170</v>
      </c>
      <c r="B12" s="89">
        <v>6</v>
      </c>
      <c r="C12" s="87" t="s">
        <v>97</v>
      </c>
      <c r="D12" s="96">
        <f t="shared" si="0"/>
        <v>528.42333333333329</v>
      </c>
      <c r="E12" s="88">
        <v>3170.54</v>
      </c>
    </row>
    <row r="13" spans="1:9" s="85" customFormat="1" ht="30" x14ac:dyDescent="0.25">
      <c r="A13" s="86" t="s">
        <v>171</v>
      </c>
      <c r="B13" s="90">
        <v>0.372</v>
      </c>
      <c r="C13" s="87" t="s">
        <v>19</v>
      </c>
      <c r="D13" s="96">
        <f t="shared" si="0"/>
        <v>4703.145161290322</v>
      </c>
      <c r="E13" s="88">
        <v>1749.57</v>
      </c>
    </row>
    <row r="14" spans="1:9" s="85" customFormat="1" ht="15" x14ac:dyDescent="0.25">
      <c r="A14" s="86" t="s">
        <v>172</v>
      </c>
      <c r="B14" s="88">
        <v>6.96</v>
      </c>
      <c r="C14" s="87" t="s">
        <v>169</v>
      </c>
      <c r="D14" s="96">
        <f t="shared" si="0"/>
        <v>582.94540229885058</v>
      </c>
      <c r="E14" s="88">
        <v>4057.3</v>
      </c>
    </row>
    <row r="15" spans="1:9" s="85" customFormat="1" ht="15" x14ac:dyDescent="0.25">
      <c r="A15" s="86" t="s">
        <v>173</v>
      </c>
      <c r="B15" s="88">
        <v>1.45</v>
      </c>
      <c r="C15" s="87" t="s">
        <v>169</v>
      </c>
      <c r="D15" s="96">
        <f t="shared" si="0"/>
        <v>1284.6620689655172</v>
      </c>
      <c r="E15" s="88">
        <v>1862.76</v>
      </c>
    </row>
    <row r="16" spans="1:9" s="85" customFormat="1" ht="15" x14ac:dyDescent="0.25">
      <c r="A16" s="86" t="s">
        <v>174</v>
      </c>
      <c r="B16" s="88">
        <v>5.51</v>
      </c>
      <c r="C16" s="87" t="s">
        <v>169</v>
      </c>
      <c r="D16" s="96">
        <f t="shared" si="0"/>
        <v>1373.2395644283122</v>
      </c>
      <c r="E16" s="88">
        <v>7566.55</v>
      </c>
    </row>
    <row r="17" spans="1:5" s="95" customFormat="1" ht="28.5" x14ac:dyDescent="0.2">
      <c r="A17" s="93" t="s">
        <v>55</v>
      </c>
      <c r="B17" s="94"/>
      <c r="C17" s="94"/>
      <c r="D17" s="96"/>
      <c r="E17" s="94"/>
    </row>
    <row r="18" spans="1:5" s="85" customFormat="1" ht="30" x14ac:dyDescent="0.25">
      <c r="A18" s="86" t="s">
        <v>175</v>
      </c>
      <c r="B18" s="87" t="s">
        <v>23</v>
      </c>
      <c r="C18" s="87" t="s">
        <v>11</v>
      </c>
      <c r="D18" s="96">
        <f>E18</f>
        <v>33907.199999999997</v>
      </c>
      <c r="E18" s="88">
        <v>33907.199999999997</v>
      </c>
    </row>
    <row r="19" spans="1:5" s="95" customFormat="1" ht="15" x14ac:dyDescent="0.2">
      <c r="A19" s="93" t="s">
        <v>176</v>
      </c>
      <c r="B19" s="94"/>
      <c r="C19" s="94"/>
      <c r="D19" s="96"/>
      <c r="E19" s="94"/>
    </row>
    <row r="20" spans="1:5" s="85" customFormat="1" ht="15" x14ac:dyDescent="0.25">
      <c r="A20" s="86" t="s">
        <v>177</v>
      </c>
      <c r="B20" s="87" t="s">
        <v>24</v>
      </c>
      <c r="C20" s="87" t="s">
        <v>13</v>
      </c>
      <c r="D20" s="96">
        <f t="shared" ref="D20:D26" si="1">E20</f>
        <v>200</v>
      </c>
      <c r="E20" s="88">
        <v>200</v>
      </c>
    </row>
    <row r="21" spans="1:5" s="95" customFormat="1" ht="15" x14ac:dyDescent="0.2">
      <c r="A21" s="93" t="s">
        <v>178</v>
      </c>
      <c r="B21" s="94"/>
      <c r="C21" s="94"/>
      <c r="D21" s="96"/>
      <c r="E21" s="94"/>
    </row>
    <row r="22" spans="1:5" s="85" customFormat="1" ht="15" x14ac:dyDescent="0.25">
      <c r="A22" s="86" t="s">
        <v>179</v>
      </c>
      <c r="B22" s="87" t="s">
        <v>213</v>
      </c>
      <c r="C22" s="87" t="s">
        <v>11</v>
      </c>
      <c r="D22" s="96">
        <f t="shared" si="1"/>
        <v>4494.6000000000004</v>
      </c>
      <c r="E22" s="88">
        <v>4494.6000000000004</v>
      </c>
    </row>
    <row r="23" spans="1:5" s="95" customFormat="1" ht="15" x14ac:dyDescent="0.2">
      <c r="A23" s="93" t="s">
        <v>180</v>
      </c>
      <c r="B23" s="94"/>
      <c r="C23" s="94"/>
      <c r="D23" s="96"/>
      <c r="E23" s="94"/>
    </row>
    <row r="24" spans="1:5" s="85" customFormat="1" ht="15" x14ac:dyDescent="0.25">
      <c r="A24" s="86" t="s">
        <v>181</v>
      </c>
      <c r="B24" s="87" t="s">
        <v>213</v>
      </c>
      <c r="C24" s="87" t="s">
        <v>182</v>
      </c>
      <c r="D24" s="96">
        <f t="shared" si="1"/>
        <v>9115.6200000000008</v>
      </c>
      <c r="E24" s="88">
        <v>9115.6200000000008</v>
      </c>
    </row>
    <row r="25" spans="1:5" s="95" customFormat="1" ht="28.5" x14ac:dyDescent="0.2">
      <c r="A25" s="93" t="s">
        <v>39</v>
      </c>
      <c r="B25" s="94"/>
      <c r="C25" s="94"/>
      <c r="D25" s="96"/>
      <c r="E25" s="94"/>
    </row>
    <row r="26" spans="1:5" s="85" customFormat="1" ht="30" x14ac:dyDescent="0.25">
      <c r="A26" s="86" t="s">
        <v>60</v>
      </c>
      <c r="B26" s="87" t="s">
        <v>214</v>
      </c>
      <c r="C26" s="87" t="s">
        <v>11</v>
      </c>
      <c r="D26" s="96">
        <f t="shared" si="1"/>
        <v>4391.51</v>
      </c>
      <c r="E26" s="88">
        <f>918.27+3473.24</f>
        <v>4391.51</v>
      </c>
    </row>
    <row r="27" spans="1:5" s="95" customFormat="1" ht="15" x14ac:dyDescent="0.2">
      <c r="A27" s="93" t="s">
        <v>40</v>
      </c>
      <c r="B27" s="94"/>
      <c r="C27" s="94"/>
      <c r="D27" s="96"/>
      <c r="E27" s="94"/>
    </row>
    <row r="28" spans="1:5" s="85" customFormat="1" ht="15" x14ac:dyDescent="0.25">
      <c r="A28" s="86" t="s">
        <v>84</v>
      </c>
      <c r="B28" s="89">
        <v>1</v>
      </c>
      <c r="C28" s="87" t="s">
        <v>85</v>
      </c>
      <c r="D28" s="96">
        <f t="shared" si="0"/>
        <v>83.75</v>
      </c>
      <c r="E28" s="88">
        <v>83.75</v>
      </c>
    </row>
    <row r="29" spans="1:5" s="85" customFormat="1" ht="15" x14ac:dyDescent="0.25">
      <c r="A29" s="86" t="s">
        <v>61</v>
      </c>
      <c r="B29" s="89">
        <v>1</v>
      </c>
      <c r="C29" s="87" t="s">
        <v>14</v>
      </c>
      <c r="D29" s="96">
        <f t="shared" si="0"/>
        <v>839.52</v>
      </c>
      <c r="E29" s="88">
        <v>839.52</v>
      </c>
    </row>
    <row r="30" spans="1:5" s="85" customFormat="1" ht="15" x14ac:dyDescent="0.25">
      <c r="A30" s="86" t="s">
        <v>62</v>
      </c>
      <c r="B30" s="88">
        <v>7.0000000000000007E-2</v>
      </c>
      <c r="C30" s="87" t="s">
        <v>15</v>
      </c>
      <c r="D30" s="96">
        <f t="shared" si="0"/>
        <v>6095.4285714285706</v>
      </c>
      <c r="E30" s="88">
        <v>426.68</v>
      </c>
    </row>
    <row r="31" spans="1:5" s="85" customFormat="1" ht="30" x14ac:dyDescent="0.25">
      <c r="A31" s="86" t="s">
        <v>183</v>
      </c>
      <c r="B31" s="89">
        <v>1</v>
      </c>
      <c r="C31" s="87" t="s">
        <v>14</v>
      </c>
      <c r="D31" s="96">
        <f t="shared" si="0"/>
        <v>254.67</v>
      </c>
      <c r="E31" s="88">
        <v>254.67</v>
      </c>
    </row>
    <row r="32" spans="1:5" s="85" customFormat="1" ht="30" x14ac:dyDescent="0.25">
      <c r="A32" s="86" t="s">
        <v>105</v>
      </c>
      <c r="B32" s="88">
        <v>0.54</v>
      </c>
      <c r="C32" s="87" t="s">
        <v>16</v>
      </c>
      <c r="D32" s="96">
        <f t="shared" si="0"/>
        <v>1713.2777777777776</v>
      </c>
      <c r="E32" s="88">
        <v>925.17</v>
      </c>
    </row>
    <row r="33" spans="1:5" s="85" customFormat="1" ht="15" x14ac:dyDescent="0.25">
      <c r="A33" s="86" t="s">
        <v>64</v>
      </c>
      <c r="B33" s="88">
        <v>0.06</v>
      </c>
      <c r="C33" s="87" t="s">
        <v>17</v>
      </c>
      <c r="D33" s="96">
        <f t="shared" si="0"/>
        <v>25330.833333333332</v>
      </c>
      <c r="E33" s="88">
        <v>1519.85</v>
      </c>
    </row>
    <row r="34" spans="1:5" s="85" customFormat="1" ht="30" x14ac:dyDescent="0.25">
      <c r="A34" s="86" t="s">
        <v>65</v>
      </c>
      <c r="B34" s="88">
        <v>2.73</v>
      </c>
      <c r="C34" s="87" t="s">
        <v>16</v>
      </c>
      <c r="D34" s="96">
        <f t="shared" si="0"/>
        <v>1678.6996336996338</v>
      </c>
      <c r="E34" s="88">
        <v>4582.8500000000004</v>
      </c>
    </row>
    <row r="35" spans="1:5" s="85" customFormat="1" ht="30" x14ac:dyDescent="0.25">
      <c r="A35" s="86" t="s">
        <v>67</v>
      </c>
      <c r="B35" s="89">
        <v>1</v>
      </c>
      <c r="C35" s="87" t="s">
        <v>14</v>
      </c>
      <c r="D35" s="96">
        <f t="shared" si="0"/>
        <v>503.4</v>
      </c>
      <c r="E35" s="88">
        <v>503.4</v>
      </c>
    </row>
    <row r="36" spans="1:5" s="85" customFormat="1" ht="15" x14ac:dyDescent="0.25">
      <c r="A36" s="86" t="s">
        <v>184</v>
      </c>
      <c r="B36" s="91">
        <v>3.5</v>
      </c>
      <c r="C36" s="87" t="s">
        <v>185</v>
      </c>
      <c r="D36" s="96">
        <f t="shared" si="0"/>
        <v>378.2114285714286</v>
      </c>
      <c r="E36" s="88">
        <v>1323.74</v>
      </c>
    </row>
    <row r="37" spans="1:5" s="85" customFormat="1" ht="15" x14ac:dyDescent="0.25">
      <c r="A37" s="86" t="s">
        <v>68</v>
      </c>
      <c r="B37" s="88">
        <v>0.05</v>
      </c>
      <c r="C37" s="87" t="s">
        <v>15</v>
      </c>
      <c r="D37" s="96">
        <f t="shared" si="0"/>
        <v>14818.800000000001</v>
      </c>
      <c r="E37" s="88">
        <v>740.94</v>
      </c>
    </row>
    <row r="38" spans="1:5" s="85" customFormat="1" ht="30" x14ac:dyDescent="0.25">
      <c r="A38" s="86" t="s">
        <v>69</v>
      </c>
      <c r="B38" s="89">
        <v>3</v>
      </c>
      <c r="C38" s="87" t="s">
        <v>20</v>
      </c>
      <c r="D38" s="96">
        <f t="shared" si="0"/>
        <v>218.60666666666668</v>
      </c>
      <c r="E38" s="88">
        <v>655.82</v>
      </c>
    </row>
    <row r="39" spans="1:5" s="85" customFormat="1" ht="15" x14ac:dyDescent="0.25">
      <c r="A39" s="86" t="s">
        <v>86</v>
      </c>
      <c r="B39" s="89">
        <v>1</v>
      </c>
      <c r="C39" s="87" t="s">
        <v>85</v>
      </c>
      <c r="D39" s="96">
        <f t="shared" si="0"/>
        <v>67.25</v>
      </c>
      <c r="E39" s="88">
        <v>67.25</v>
      </c>
    </row>
    <row r="40" spans="1:5" s="85" customFormat="1" ht="15" x14ac:dyDescent="0.25">
      <c r="A40" s="86" t="s">
        <v>70</v>
      </c>
      <c r="B40" s="89">
        <v>1</v>
      </c>
      <c r="C40" s="87" t="s">
        <v>13</v>
      </c>
      <c r="D40" s="96">
        <f t="shared" si="0"/>
        <v>3731.3</v>
      </c>
      <c r="E40" s="88">
        <v>3731.3</v>
      </c>
    </row>
    <row r="41" spans="1:5" s="85" customFormat="1" ht="15" x14ac:dyDescent="0.25">
      <c r="A41" s="86" t="s">
        <v>87</v>
      </c>
      <c r="B41" s="89">
        <v>6674</v>
      </c>
      <c r="C41" s="87" t="s">
        <v>88</v>
      </c>
      <c r="D41" s="96">
        <f t="shared" si="0"/>
        <v>1.1732019778243932</v>
      </c>
      <c r="E41" s="88">
        <v>7829.95</v>
      </c>
    </row>
    <row r="42" spans="1:5" s="85" customFormat="1" ht="15" x14ac:dyDescent="0.25">
      <c r="A42" s="86" t="s">
        <v>186</v>
      </c>
      <c r="B42" s="89">
        <v>1</v>
      </c>
      <c r="C42" s="87" t="s">
        <v>13</v>
      </c>
      <c r="D42" s="96">
        <f t="shared" si="0"/>
        <v>1254.21</v>
      </c>
      <c r="E42" s="88">
        <v>1254.21</v>
      </c>
    </row>
    <row r="43" spans="1:5" s="85" customFormat="1" ht="15" x14ac:dyDescent="0.25">
      <c r="A43" s="86" t="s">
        <v>187</v>
      </c>
      <c r="B43" s="89">
        <v>1</v>
      </c>
      <c r="C43" s="87" t="s">
        <v>13</v>
      </c>
      <c r="D43" s="96">
        <f t="shared" si="0"/>
        <v>163.86</v>
      </c>
      <c r="E43" s="88">
        <v>163.86</v>
      </c>
    </row>
    <row r="44" spans="1:5" s="85" customFormat="1" ht="30" x14ac:dyDescent="0.25">
      <c r="A44" s="86" t="s">
        <v>124</v>
      </c>
      <c r="B44" s="89">
        <v>1</v>
      </c>
      <c r="C44" s="87" t="s">
        <v>125</v>
      </c>
      <c r="D44" s="96">
        <f t="shared" si="0"/>
        <v>144.51</v>
      </c>
      <c r="E44" s="88">
        <v>144.51</v>
      </c>
    </row>
    <row r="45" spans="1:5" s="85" customFormat="1" ht="15" x14ac:dyDescent="0.25">
      <c r="A45" s="86" t="s">
        <v>72</v>
      </c>
      <c r="B45" s="89">
        <v>30</v>
      </c>
      <c r="C45" s="87" t="s">
        <v>21</v>
      </c>
      <c r="D45" s="96">
        <f t="shared" si="0"/>
        <v>254.23433333333332</v>
      </c>
      <c r="E45" s="88">
        <v>7627.03</v>
      </c>
    </row>
    <row r="46" spans="1:5" s="85" customFormat="1" ht="45" x14ac:dyDescent="0.25">
      <c r="A46" s="86" t="s">
        <v>188</v>
      </c>
      <c r="B46" s="89">
        <v>1</v>
      </c>
      <c r="C46" s="87" t="s">
        <v>109</v>
      </c>
      <c r="D46" s="96">
        <f t="shared" si="0"/>
        <v>64.56</v>
      </c>
      <c r="E46" s="88">
        <v>64.56</v>
      </c>
    </row>
    <row r="47" spans="1:5" s="85" customFormat="1" ht="15" x14ac:dyDescent="0.25">
      <c r="A47" s="93" t="s">
        <v>41</v>
      </c>
      <c r="B47" s="92"/>
      <c r="C47" s="92"/>
      <c r="D47" s="96"/>
      <c r="E47" s="92"/>
    </row>
    <row r="48" spans="1:5" s="85" customFormat="1" ht="15" x14ac:dyDescent="0.25">
      <c r="A48" s="86" t="s">
        <v>189</v>
      </c>
      <c r="B48" s="88">
        <v>0.19</v>
      </c>
      <c r="C48" s="87" t="s">
        <v>98</v>
      </c>
      <c r="D48" s="96">
        <f t="shared" si="0"/>
        <v>1993</v>
      </c>
      <c r="E48" s="88">
        <v>378.67</v>
      </c>
    </row>
    <row r="49" spans="1:5" s="85" customFormat="1" ht="30" x14ac:dyDescent="0.25">
      <c r="A49" s="86" t="s">
        <v>190</v>
      </c>
      <c r="B49" s="89">
        <v>1</v>
      </c>
      <c r="C49" s="87" t="s">
        <v>191</v>
      </c>
      <c r="D49" s="96">
        <f t="shared" si="0"/>
        <v>377.24</v>
      </c>
      <c r="E49" s="88">
        <v>377.24</v>
      </c>
    </row>
    <row r="50" spans="1:5" s="85" customFormat="1" ht="30" x14ac:dyDescent="0.25">
      <c r="A50" s="86" t="s">
        <v>192</v>
      </c>
      <c r="B50" s="88">
        <v>0.27</v>
      </c>
      <c r="C50" s="87" t="s">
        <v>16</v>
      </c>
      <c r="D50" s="96">
        <f t="shared" si="0"/>
        <v>1698.5555555555554</v>
      </c>
      <c r="E50" s="88">
        <v>458.61</v>
      </c>
    </row>
    <row r="51" spans="1:5" s="85" customFormat="1" ht="30" x14ac:dyDescent="0.25">
      <c r="A51" s="86" t="s">
        <v>193</v>
      </c>
      <c r="B51" s="88">
        <v>0.05</v>
      </c>
      <c r="C51" s="87" t="s">
        <v>16</v>
      </c>
      <c r="D51" s="96">
        <f t="shared" si="0"/>
        <v>3350.2</v>
      </c>
      <c r="E51" s="88">
        <v>167.51</v>
      </c>
    </row>
    <row r="52" spans="1:5" s="85" customFormat="1" ht="30" x14ac:dyDescent="0.25">
      <c r="A52" s="86" t="s">
        <v>194</v>
      </c>
      <c r="B52" s="90">
        <v>1.077</v>
      </c>
      <c r="C52" s="87" t="s">
        <v>16</v>
      </c>
      <c r="D52" s="96">
        <f t="shared" si="0"/>
        <v>1651.1606313834727</v>
      </c>
      <c r="E52" s="88">
        <v>1778.3</v>
      </c>
    </row>
    <row r="53" spans="1:5" s="85" customFormat="1" ht="15" x14ac:dyDescent="0.25">
      <c r="A53" s="86" t="s">
        <v>195</v>
      </c>
      <c r="B53" s="90">
        <v>0.14399999999999999</v>
      </c>
      <c r="C53" s="87" t="s">
        <v>98</v>
      </c>
      <c r="D53" s="96">
        <f t="shared" si="0"/>
        <v>580.27777777777783</v>
      </c>
      <c r="E53" s="88">
        <v>83.56</v>
      </c>
    </row>
    <row r="54" spans="1:5" s="85" customFormat="1" ht="30" x14ac:dyDescent="0.25">
      <c r="A54" s="86" t="s">
        <v>196</v>
      </c>
      <c r="B54" s="89">
        <v>120</v>
      </c>
      <c r="C54" s="87" t="s">
        <v>185</v>
      </c>
      <c r="D54" s="96">
        <f t="shared" si="0"/>
        <v>64.957250000000002</v>
      </c>
      <c r="E54" s="88">
        <v>7794.87</v>
      </c>
    </row>
    <row r="55" spans="1:5" s="85" customFormat="1" ht="30" x14ac:dyDescent="0.25">
      <c r="A55" s="86" t="s">
        <v>197</v>
      </c>
      <c r="B55" s="87" t="s">
        <v>22</v>
      </c>
      <c r="C55" s="87" t="s">
        <v>12</v>
      </c>
      <c r="D55" s="96">
        <f>E55</f>
        <v>2634.11</v>
      </c>
      <c r="E55" s="88">
        <v>2634.11</v>
      </c>
    </row>
    <row r="56" spans="1:5" s="85" customFormat="1" ht="15" x14ac:dyDescent="0.25">
      <c r="A56" s="86" t="s">
        <v>130</v>
      </c>
      <c r="B56" s="88">
        <v>0.01</v>
      </c>
      <c r="C56" s="87" t="s">
        <v>56</v>
      </c>
      <c r="D56" s="96">
        <f t="shared" si="0"/>
        <v>24690</v>
      </c>
      <c r="E56" s="88">
        <v>246.9</v>
      </c>
    </row>
    <row r="57" spans="1:5" s="85" customFormat="1" ht="30" x14ac:dyDescent="0.25">
      <c r="A57" s="86" t="s">
        <v>112</v>
      </c>
      <c r="B57" s="88">
        <v>0.03</v>
      </c>
      <c r="C57" s="87" t="s">
        <v>18</v>
      </c>
      <c r="D57" s="96">
        <f t="shared" si="0"/>
        <v>42918.333333333336</v>
      </c>
      <c r="E57" s="88">
        <v>1287.55</v>
      </c>
    </row>
    <row r="58" spans="1:5" s="95" customFormat="1" ht="15" x14ac:dyDescent="0.2">
      <c r="A58" s="93" t="s">
        <v>83</v>
      </c>
      <c r="B58" s="94"/>
      <c r="C58" s="94"/>
      <c r="D58" s="96"/>
      <c r="E58" s="94"/>
    </row>
    <row r="59" spans="1:5" s="85" customFormat="1" ht="15" x14ac:dyDescent="0.25">
      <c r="A59" s="86" t="s">
        <v>89</v>
      </c>
      <c r="B59" s="87" t="s">
        <v>213</v>
      </c>
      <c r="C59" s="87" t="s">
        <v>11</v>
      </c>
      <c r="D59" s="96">
        <f>E59</f>
        <v>21600</v>
      </c>
      <c r="E59" s="88">
        <v>21600</v>
      </c>
    </row>
    <row r="60" spans="1:5" s="95" customFormat="1" ht="28.5" x14ac:dyDescent="0.2">
      <c r="A60" s="93" t="s">
        <v>94</v>
      </c>
      <c r="B60" s="94"/>
      <c r="C60" s="94"/>
      <c r="D60" s="96"/>
      <c r="E60" s="94"/>
    </row>
    <row r="61" spans="1:5" s="85" customFormat="1" ht="15" x14ac:dyDescent="0.25">
      <c r="A61" s="86" t="s">
        <v>100</v>
      </c>
      <c r="B61" s="87" t="s">
        <v>24</v>
      </c>
      <c r="C61" s="87" t="s">
        <v>11</v>
      </c>
      <c r="D61" s="96">
        <f>E61</f>
        <v>252.17</v>
      </c>
      <c r="E61" s="88">
        <v>252.17</v>
      </c>
    </row>
    <row r="62" spans="1:5" s="95" customFormat="1" ht="15" x14ac:dyDescent="0.2">
      <c r="A62" s="93" t="s">
        <v>42</v>
      </c>
      <c r="B62" s="94"/>
      <c r="C62" s="94"/>
      <c r="D62" s="96"/>
      <c r="E62" s="94"/>
    </row>
    <row r="63" spans="1:5" s="85" customFormat="1" ht="15" x14ac:dyDescent="0.25">
      <c r="A63" s="86" t="s">
        <v>198</v>
      </c>
      <c r="B63" s="88">
        <v>0.01</v>
      </c>
      <c r="C63" s="87" t="s">
        <v>199</v>
      </c>
      <c r="D63" s="96">
        <f t="shared" si="0"/>
        <v>25297</v>
      </c>
      <c r="E63" s="88">
        <v>252.97</v>
      </c>
    </row>
    <row r="64" spans="1:5" s="95" customFormat="1" ht="28.5" x14ac:dyDescent="0.2">
      <c r="A64" s="93" t="s">
        <v>43</v>
      </c>
      <c r="B64" s="94"/>
      <c r="C64" s="94"/>
      <c r="D64" s="96"/>
      <c r="E64" s="94"/>
    </row>
    <row r="65" spans="1:5" s="85" customFormat="1" ht="45" x14ac:dyDescent="0.25">
      <c r="A65" s="86" t="s">
        <v>200</v>
      </c>
      <c r="B65" s="90">
        <v>0.161</v>
      </c>
      <c r="C65" s="87" t="s">
        <v>19</v>
      </c>
      <c r="D65" s="96">
        <f t="shared" si="0"/>
        <v>9654.0372670807446</v>
      </c>
      <c r="E65" s="88">
        <v>1554.3</v>
      </c>
    </row>
    <row r="66" spans="1:5" s="85" customFormat="1" ht="45" x14ac:dyDescent="0.25">
      <c r="A66" s="86" t="s">
        <v>201</v>
      </c>
      <c r="B66" s="90">
        <v>0.35399999999999998</v>
      </c>
      <c r="C66" s="87" t="s">
        <v>19</v>
      </c>
      <c r="D66" s="96">
        <f t="shared" si="0"/>
        <v>7555.9604519774011</v>
      </c>
      <c r="E66" s="88">
        <v>2674.81</v>
      </c>
    </row>
    <row r="67" spans="1:5" s="85" customFormat="1" ht="30" x14ac:dyDescent="0.25">
      <c r="A67" s="86" t="s">
        <v>202</v>
      </c>
      <c r="B67" s="90">
        <v>0.35399999999999998</v>
      </c>
      <c r="C67" s="87" t="s">
        <v>19</v>
      </c>
      <c r="D67" s="96">
        <f t="shared" si="0"/>
        <v>3267.0338983050847</v>
      </c>
      <c r="E67" s="88">
        <v>1156.53</v>
      </c>
    </row>
    <row r="68" spans="1:5" s="85" customFormat="1" ht="30" x14ac:dyDescent="0.25">
      <c r="A68" s="86" t="s">
        <v>75</v>
      </c>
      <c r="B68" s="88">
        <v>0.64</v>
      </c>
      <c r="C68" s="87" t="s">
        <v>18</v>
      </c>
      <c r="D68" s="96">
        <f t="shared" si="0"/>
        <v>3681.90625</v>
      </c>
      <c r="E68" s="88">
        <v>2356.42</v>
      </c>
    </row>
    <row r="69" spans="1:5" s="85" customFormat="1" ht="30" x14ac:dyDescent="0.25">
      <c r="A69" s="86" t="s">
        <v>203</v>
      </c>
      <c r="B69" s="90">
        <v>0.161</v>
      </c>
      <c r="C69" s="87" t="s">
        <v>19</v>
      </c>
      <c r="D69" s="96">
        <f t="shared" si="0"/>
        <v>9435.7763975155285</v>
      </c>
      <c r="E69" s="88">
        <v>1519.16</v>
      </c>
    </row>
    <row r="70" spans="1:5" s="85" customFormat="1" ht="45" x14ac:dyDescent="0.25">
      <c r="A70" s="86" t="s">
        <v>204</v>
      </c>
      <c r="B70" s="89">
        <v>1</v>
      </c>
      <c r="C70" s="87" t="s">
        <v>13</v>
      </c>
      <c r="D70" s="96">
        <f t="shared" si="0"/>
        <v>369.34</v>
      </c>
      <c r="E70" s="88">
        <v>369.34</v>
      </c>
    </row>
    <row r="71" spans="1:5" s="85" customFormat="1" ht="30" x14ac:dyDescent="0.25">
      <c r="A71" s="86" t="s">
        <v>205</v>
      </c>
      <c r="B71" s="90">
        <v>0.161</v>
      </c>
      <c r="C71" s="87" t="s">
        <v>19</v>
      </c>
      <c r="D71" s="96">
        <f t="shared" si="0"/>
        <v>81900.310559006219</v>
      </c>
      <c r="E71" s="88">
        <v>13185.95</v>
      </c>
    </row>
    <row r="72" spans="1:5" s="85" customFormat="1" ht="30" x14ac:dyDescent="0.25">
      <c r="A72" s="86" t="s">
        <v>206</v>
      </c>
      <c r="B72" s="88">
        <v>0.03</v>
      </c>
      <c r="C72" s="87" t="s">
        <v>18</v>
      </c>
      <c r="D72" s="96">
        <f t="shared" si="0"/>
        <v>23186.666666666668</v>
      </c>
      <c r="E72" s="88">
        <v>695.6</v>
      </c>
    </row>
    <row r="73" spans="1:5" s="85" customFormat="1" ht="30" x14ac:dyDescent="0.25">
      <c r="A73" s="86" t="s">
        <v>207</v>
      </c>
      <c r="B73" s="90">
        <v>3.3000000000000002E-2</v>
      </c>
      <c r="C73" s="87" t="s">
        <v>15</v>
      </c>
      <c r="D73" s="96">
        <f t="shared" ref="D73:D74" si="2">E73/B73</f>
        <v>48824.545454545456</v>
      </c>
      <c r="E73" s="88">
        <v>1611.21</v>
      </c>
    </row>
    <row r="74" spans="1:5" s="85" customFormat="1" ht="15" x14ac:dyDescent="0.25">
      <c r="A74" s="86" t="s">
        <v>208</v>
      </c>
      <c r="B74" s="88">
        <v>0.04</v>
      </c>
      <c r="C74" s="87" t="s">
        <v>18</v>
      </c>
      <c r="D74" s="96">
        <f t="shared" si="2"/>
        <v>58892.25</v>
      </c>
      <c r="E74" s="88">
        <v>2355.69</v>
      </c>
    </row>
    <row r="75" spans="1:5" s="95" customFormat="1" ht="14.25" x14ac:dyDescent="0.2">
      <c r="A75" s="93" t="s">
        <v>44</v>
      </c>
      <c r="B75" s="94"/>
      <c r="C75" s="94"/>
      <c r="D75" s="94"/>
      <c r="E75" s="94"/>
    </row>
    <row r="76" spans="1:5" s="85" customFormat="1" ht="15" x14ac:dyDescent="0.25">
      <c r="A76" s="86" t="s">
        <v>77</v>
      </c>
      <c r="B76" s="87" t="s">
        <v>24</v>
      </c>
      <c r="C76" s="87" t="s">
        <v>11</v>
      </c>
      <c r="D76" s="88">
        <f>E76</f>
        <v>4000</v>
      </c>
      <c r="E76" s="88">
        <v>4000</v>
      </c>
    </row>
    <row r="77" spans="1:5" s="95" customFormat="1" ht="15" x14ac:dyDescent="0.2">
      <c r="A77" s="93" t="s">
        <v>95</v>
      </c>
      <c r="B77" s="94"/>
      <c r="C77" s="94"/>
      <c r="D77" s="88"/>
      <c r="E77" s="94"/>
    </row>
    <row r="78" spans="1:5" s="85" customFormat="1" ht="15" x14ac:dyDescent="0.25">
      <c r="A78" s="86" t="s">
        <v>103</v>
      </c>
      <c r="B78" s="87" t="s">
        <v>215</v>
      </c>
      <c r="C78" s="87" t="s">
        <v>12</v>
      </c>
      <c r="D78" s="88">
        <f t="shared" ref="D78:D83" si="3">E78</f>
        <v>19327.099999999999</v>
      </c>
      <c r="E78" s="88">
        <v>19327.099999999999</v>
      </c>
    </row>
    <row r="79" spans="1:5" s="95" customFormat="1" ht="15" x14ac:dyDescent="0.2">
      <c r="A79" s="93" t="s">
        <v>9</v>
      </c>
      <c r="B79" s="94"/>
      <c r="C79" s="94"/>
      <c r="D79" s="88"/>
      <c r="E79" s="94"/>
    </row>
    <row r="80" spans="1:5" s="85" customFormat="1" ht="15" x14ac:dyDescent="0.25">
      <c r="A80" s="86" t="s">
        <v>78</v>
      </c>
      <c r="B80" s="87" t="s">
        <v>215</v>
      </c>
      <c r="C80" s="87" t="s">
        <v>12</v>
      </c>
      <c r="D80" s="88">
        <f t="shared" si="3"/>
        <v>52775.23</v>
      </c>
      <c r="E80" s="88">
        <v>52775.23</v>
      </c>
    </row>
    <row r="81" spans="1:5" s="85" customFormat="1" ht="30" x14ac:dyDescent="0.25">
      <c r="A81" s="86" t="s">
        <v>209</v>
      </c>
      <c r="B81" s="87" t="s">
        <v>24</v>
      </c>
      <c r="C81" s="87" t="s">
        <v>11</v>
      </c>
      <c r="D81" s="88">
        <f t="shared" si="3"/>
        <v>2766.24</v>
      </c>
      <c r="E81" s="88">
        <v>2766.24</v>
      </c>
    </row>
    <row r="82" spans="1:5" s="95" customFormat="1" ht="15" x14ac:dyDescent="0.2">
      <c r="A82" s="93" t="s">
        <v>104</v>
      </c>
      <c r="B82" s="94"/>
      <c r="C82" s="94"/>
      <c r="D82" s="88"/>
      <c r="E82" s="94"/>
    </row>
    <row r="83" spans="1:5" s="85" customFormat="1" ht="15" x14ac:dyDescent="0.25">
      <c r="A83" s="86" t="s">
        <v>210</v>
      </c>
      <c r="B83" s="87" t="s">
        <v>24</v>
      </c>
      <c r="C83" s="87" t="s">
        <v>12</v>
      </c>
      <c r="D83" s="88">
        <f t="shared" si="3"/>
        <v>3366.12</v>
      </c>
      <c r="E83" s="88">
        <v>3366.12</v>
      </c>
    </row>
    <row r="84" spans="1:5" ht="14.25" x14ac:dyDescent="0.2">
      <c r="A84" s="33" t="s">
        <v>10</v>
      </c>
      <c r="B84" s="34"/>
      <c r="C84" s="34"/>
      <c r="D84" s="35"/>
      <c r="E84" s="36"/>
    </row>
    <row r="85" spans="1:5" ht="15" x14ac:dyDescent="0.2">
      <c r="A85" s="37" t="s">
        <v>79</v>
      </c>
      <c r="B85" s="38" t="s">
        <v>23</v>
      </c>
      <c r="C85" s="38" t="s">
        <v>11</v>
      </c>
      <c r="D85" s="39">
        <f>E85</f>
        <v>26974.135999999999</v>
      </c>
      <c r="E85" s="40">
        <f>SUM(E7:E83)*10%</f>
        <v>26974.135999999999</v>
      </c>
    </row>
    <row r="86" spans="1:5" ht="14.25" x14ac:dyDescent="0.2">
      <c r="A86" s="22" t="s">
        <v>25</v>
      </c>
      <c r="B86" s="23"/>
      <c r="C86" s="22"/>
      <c r="D86" s="23"/>
      <c r="E86" s="24">
        <f>SUM(E7:E85)</f>
        <v>296715.49599999998</v>
      </c>
    </row>
    <row r="88" spans="1:5" ht="15" customHeight="1" x14ac:dyDescent="0.2">
      <c r="A88" s="210" t="s">
        <v>218</v>
      </c>
      <c r="B88" s="210"/>
      <c r="C88" s="210"/>
      <c r="D88" s="210"/>
      <c r="E88" s="210"/>
    </row>
    <row r="89" spans="1:5" ht="15" customHeight="1" x14ac:dyDescent="0.2">
      <c r="A89" s="210"/>
      <c r="B89" s="210"/>
      <c r="C89" s="210"/>
      <c r="D89" s="210"/>
      <c r="E89" s="210"/>
    </row>
    <row r="90" spans="1:5" ht="15" customHeight="1" x14ac:dyDescent="0.2">
      <c r="A90" s="179" t="s">
        <v>32</v>
      </c>
      <c r="B90" s="179"/>
      <c r="C90" s="179"/>
      <c r="D90" s="179"/>
      <c r="E90" s="179"/>
    </row>
    <row r="91" spans="1:5" ht="15" customHeight="1" x14ac:dyDescent="0.2">
      <c r="A91" s="179" t="s">
        <v>33</v>
      </c>
      <c r="B91" s="179"/>
      <c r="C91" s="179"/>
      <c r="D91" s="179"/>
      <c r="E91" s="179"/>
    </row>
    <row r="92" spans="1:5" ht="15" customHeight="1" x14ac:dyDescent="0.2">
      <c r="A92" s="211" t="s">
        <v>216</v>
      </c>
      <c r="B92" s="211"/>
      <c r="C92" s="211"/>
      <c r="D92" s="211"/>
      <c r="E92" s="211"/>
    </row>
    <row r="93" spans="1:5" ht="15" customHeight="1" x14ac:dyDescent="0.2">
      <c r="A93" s="211"/>
      <c r="B93" s="211"/>
      <c r="C93" s="211"/>
      <c r="D93" s="211"/>
      <c r="E93" s="211"/>
    </row>
    <row r="94" spans="1:5" ht="15" customHeight="1" x14ac:dyDescent="0.2">
      <c r="A94" s="182"/>
      <c r="B94" s="182"/>
      <c r="C94" s="182"/>
      <c r="D94" s="182"/>
      <c r="E94" s="182"/>
    </row>
    <row r="95" spans="1:5" ht="15" x14ac:dyDescent="0.2">
      <c r="A95" s="84"/>
      <c r="B95" s="97"/>
      <c r="C95" s="97"/>
      <c r="D95" s="98"/>
      <c r="E95" s="97"/>
    </row>
    <row r="96" spans="1:5" ht="15" customHeight="1" x14ac:dyDescent="0.2">
      <c r="A96" s="5" t="s">
        <v>26</v>
      </c>
      <c r="B96" s="83"/>
      <c r="C96" s="83"/>
      <c r="D96" s="99"/>
      <c r="E96" s="83"/>
    </row>
    <row r="97" spans="1:5" ht="15" x14ac:dyDescent="0.2">
      <c r="A97" s="5"/>
      <c r="B97" s="83"/>
      <c r="C97" s="83" t="s">
        <v>22</v>
      </c>
      <c r="D97" s="99" t="s">
        <v>22</v>
      </c>
      <c r="E97" s="83"/>
    </row>
    <row r="98" spans="1:5" ht="15" customHeight="1" x14ac:dyDescent="0.2">
      <c r="A98" s="183" t="s">
        <v>217</v>
      </c>
      <c r="B98" s="183"/>
      <c r="C98" s="181" t="s">
        <v>30</v>
      </c>
      <c r="D98" s="181"/>
      <c r="E98" s="83"/>
    </row>
    <row r="99" spans="1:5" ht="15" customHeight="1" x14ac:dyDescent="0.2">
      <c r="A99" s="181" t="s">
        <v>52</v>
      </c>
      <c r="B99" s="181"/>
      <c r="C99" s="181" t="s">
        <v>27</v>
      </c>
      <c r="D99" s="181"/>
      <c r="E99" s="83"/>
    </row>
    <row r="100" spans="1:5" ht="15" customHeight="1" x14ac:dyDescent="0.2">
      <c r="A100" s="5"/>
      <c r="B100" s="83"/>
      <c r="C100" s="83"/>
      <c r="D100" s="99"/>
      <c r="E100" s="83"/>
    </row>
    <row r="101" spans="1:5" ht="15" customHeight="1" x14ac:dyDescent="0.2">
      <c r="A101" s="183" t="s">
        <v>29</v>
      </c>
      <c r="B101" s="183"/>
      <c r="C101" s="181" t="s">
        <v>30</v>
      </c>
      <c r="D101" s="181"/>
      <c r="E101" s="83"/>
    </row>
    <row r="102" spans="1:5" ht="15" x14ac:dyDescent="0.2">
      <c r="A102" s="12" t="s">
        <v>28</v>
      </c>
      <c r="B102" s="83"/>
      <c r="C102" s="181" t="s">
        <v>27</v>
      </c>
      <c r="D102" s="181"/>
      <c r="E102" s="83"/>
    </row>
  </sheetData>
  <mergeCells count="15">
    <mergeCell ref="A1:E1"/>
    <mergeCell ref="A2:E2"/>
    <mergeCell ref="D3:E3"/>
    <mergeCell ref="A90:E90"/>
    <mergeCell ref="C102:D102"/>
    <mergeCell ref="C101:D101"/>
    <mergeCell ref="A88:E89"/>
    <mergeCell ref="A92:E93"/>
    <mergeCell ref="A94:E94"/>
    <mergeCell ref="A99:B99"/>
    <mergeCell ref="C99:D99"/>
    <mergeCell ref="A101:B101"/>
    <mergeCell ref="A91:E91"/>
    <mergeCell ref="A98:B98"/>
    <mergeCell ref="C98:D9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6" sqref="F26"/>
    </sheetView>
  </sheetViews>
  <sheetFormatPr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6.28515625" style="81" customWidth="1"/>
    <col min="7" max="16384" width="9.140625" style="81"/>
  </cols>
  <sheetData>
    <row r="1" spans="1:19" s="53" customFormat="1" ht="35.25" customHeight="1" x14ac:dyDescent="0.3">
      <c r="A1" s="203" t="s">
        <v>284</v>
      </c>
      <c r="B1" s="203"/>
      <c r="C1" s="203"/>
      <c r="D1" s="203"/>
      <c r="E1" s="203"/>
      <c r="F1" s="203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285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204" t="s">
        <v>139</v>
      </c>
      <c r="B5" s="204"/>
      <c r="C5" s="204"/>
      <c r="D5" s="204"/>
      <c r="E5" s="204"/>
      <c r="F5" s="204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9" t="s">
        <v>140</v>
      </c>
      <c r="B6" s="109">
        <v>3</v>
      </c>
      <c r="C6" s="109" t="s">
        <v>141</v>
      </c>
      <c r="D6" s="133">
        <v>1412.8</v>
      </c>
      <c r="E6" s="109" t="s">
        <v>142</v>
      </c>
      <c r="F6" s="111">
        <v>862</v>
      </c>
      <c r="G6" s="58"/>
      <c r="H6" s="60"/>
      <c r="I6" s="61"/>
      <c r="J6" s="62"/>
      <c r="K6" s="112"/>
      <c r="L6" s="64"/>
      <c r="M6" s="64"/>
      <c r="N6" s="64"/>
      <c r="O6" s="64"/>
      <c r="P6" s="65"/>
      <c r="Q6" s="205"/>
      <c r="R6" s="206"/>
      <c r="S6" s="66"/>
    </row>
    <row r="7" spans="1:19" s="69" customFormat="1" ht="32.25" customHeight="1" x14ac:dyDescent="0.25">
      <c r="A7" s="109" t="s">
        <v>143</v>
      </c>
      <c r="B7" s="109">
        <v>2</v>
      </c>
      <c r="C7" s="109" t="s">
        <v>144</v>
      </c>
      <c r="D7" s="133">
        <v>0</v>
      </c>
      <c r="E7" s="109" t="s">
        <v>145</v>
      </c>
      <c r="F7" s="111">
        <v>574.70000000000005</v>
      </c>
      <c r="G7" s="58"/>
      <c r="H7" s="60"/>
      <c r="I7" s="61"/>
      <c r="J7" s="62"/>
      <c r="K7" s="112"/>
      <c r="L7" s="64"/>
      <c r="M7" s="64"/>
      <c r="N7" s="64"/>
      <c r="O7" s="64"/>
      <c r="P7" s="65"/>
      <c r="Q7" s="205"/>
      <c r="R7" s="207"/>
      <c r="S7" s="68"/>
    </row>
    <row r="8" spans="1:19" s="69" customFormat="1" ht="47.25" customHeight="1" x14ac:dyDescent="0.25">
      <c r="A8" s="109" t="s">
        <v>146</v>
      </c>
      <c r="B8" s="109">
        <v>24</v>
      </c>
      <c r="C8" s="109" t="s">
        <v>147</v>
      </c>
      <c r="D8" s="111">
        <v>137.9</v>
      </c>
      <c r="E8" s="109" t="s">
        <v>148</v>
      </c>
      <c r="F8" s="111">
        <v>366.6</v>
      </c>
      <c r="G8" s="58"/>
      <c r="H8" s="60"/>
      <c r="I8" s="61"/>
      <c r="J8" s="62"/>
      <c r="K8" s="112"/>
      <c r="L8" s="64"/>
      <c r="M8" s="64"/>
      <c r="N8" s="64"/>
      <c r="O8" s="64"/>
      <c r="P8" s="65"/>
      <c r="Q8" s="205"/>
      <c r="R8" s="206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112"/>
      <c r="L9" s="64"/>
      <c r="M9" s="64"/>
      <c r="N9" s="64"/>
      <c r="O9" s="64"/>
      <c r="P9" s="58"/>
      <c r="Q9" s="112"/>
      <c r="R9" s="113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14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7" t="s">
        <v>149</v>
      </c>
      <c r="B11" s="198"/>
      <c r="C11" s="198"/>
      <c r="D11" s="198"/>
      <c r="E11" s="199"/>
      <c r="F11" s="76" t="s">
        <v>150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6" customFormat="1" ht="30" customHeight="1" x14ac:dyDescent="0.25">
      <c r="A12" s="189" t="s">
        <v>151</v>
      </c>
      <c r="B12" s="190"/>
      <c r="C12" s="190"/>
      <c r="D12" s="190"/>
      <c r="E12" s="191"/>
      <c r="F12" s="104">
        <v>-12678.845999999961</v>
      </c>
      <c r="G12" s="105"/>
    </row>
    <row r="13" spans="1:19" s="106" customFormat="1" ht="30" customHeight="1" x14ac:dyDescent="0.25">
      <c r="A13" s="189" t="s">
        <v>152</v>
      </c>
      <c r="B13" s="190"/>
      <c r="C13" s="190"/>
      <c r="D13" s="190"/>
      <c r="E13" s="191"/>
      <c r="F13" s="104">
        <v>3298.2600000000093</v>
      </c>
    </row>
    <row r="14" spans="1:19" s="106" customFormat="1" ht="30" customHeight="1" x14ac:dyDescent="0.25">
      <c r="A14" s="189" t="s">
        <v>153</v>
      </c>
      <c r="B14" s="190"/>
      <c r="C14" s="190"/>
      <c r="D14" s="190"/>
      <c r="E14" s="191"/>
      <c r="F14" s="107">
        <f>SUM(F15:F17)</f>
        <v>219360.9</v>
      </c>
    </row>
    <row r="15" spans="1:19" s="75" customFormat="1" ht="28.5" customHeight="1" x14ac:dyDescent="0.25">
      <c r="A15" s="194" t="s">
        <v>154</v>
      </c>
      <c r="B15" s="195"/>
      <c r="C15" s="195"/>
      <c r="D15" s="195"/>
      <c r="E15" s="196"/>
      <c r="F15" s="100">
        <f>231.66+190219.44+28909.8</f>
        <v>219360.9</v>
      </c>
    </row>
    <row r="16" spans="1:19" s="75" customFormat="1" ht="24.75" hidden="1" customHeight="1" x14ac:dyDescent="0.25">
      <c r="A16" s="194" t="s">
        <v>155</v>
      </c>
      <c r="B16" s="195"/>
      <c r="C16" s="195"/>
      <c r="D16" s="195"/>
      <c r="E16" s="196"/>
      <c r="F16" s="100"/>
    </row>
    <row r="17" spans="1:19" s="75" customFormat="1" ht="30" hidden="1" customHeight="1" x14ac:dyDescent="0.25">
      <c r="A17" s="194" t="s">
        <v>156</v>
      </c>
      <c r="B17" s="195"/>
      <c r="C17" s="195"/>
      <c r="D17" s="195"/>
      <c r="E17" s="196"/>
      <c r="F17" s="100"/>
    </row>
    <row r="18" spans="1:19" s="106" customFormat="1" ht="30" customHeight="1" x14ac:dyDescent="0.25">
      <c r="A18" s="189" t="s">
        <v>157</v>
      </c>
      <c r="B18" s="190"/>
      <c r="C18" s="190"/>
      <c r="D18" s="190"/>
      <c r="E18" s="191"/>
      <c r="F18" s="107">
        <f>SUM(F19:F21)</f>
        <v>199568.01</v>
      </c>
    </row>
    <row r="19" spans="1:19" s="75" customFormat="1" ht="27.75" customHeight="1" x14ac:dyDescent="0.25">
      <c r="A19" s="194" t="s">
        <v>154</v>
      </c>
      <c r="B19" s="195"/>
      <c r="C19" s="195"/>
      <c r="D19" s="195"/>
      <c r="E19" s="196"/>
      <c r="F19" s="100">
        <f>231.66+195745.65</f>
        <v>195977.31</v>
      </c>
    </row>
    <row r="20" spans="1:19" s="75" customFormat="1" ht="30" hidden="1" customHeight="1" x14ac:dyDescent="0.25">
      <c r="A20" s="194" t="s">
        <v>155</v>
      </c>
      <c r="B20" s="195"/>
      <c r="C20" s="195"/>
      <c r="D20" s="195"/>
      <c r="E20" s="196"/>
      <c r="F20" s="100"/>
    </row>
    <row r="21" spans="1:19" s="78" customFormat="1" ht="30" customHeight="1" x14ac:dyDescent="0.2">
      <c r="A21" s="212" t="s">
        <v>286</v>
      </c>
      <c r="B21" s="213"/>
      <c r="C21" s="213"/>
      <c r="D21" s="213"/>
      <c r="E21" s="214"/>
      <c r="F21" s="100">
        <v>3590.7</v>
      </c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8" customFormat="1" ht="30" customHeight="1" x14ac:dyDescent="0.25">
      <c r="A22" s="189" t="s">
        <v>158</v>
      </c>
      <c r="B22" s="190"/>
      <c r="C22" s="190"/>
      <c r="D22" s="190"/>
      <c r="E22" s="191"/>
      <c r="F22" s="107">
        <f>F12+F18</f>
        <v>186889.16400000005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189" t="s">
        <v>159</v>
      </c>
      <c r="B23" s="190"/>
      <c r="C23" s="190"/>
      <c r="D23" s="190"/>
      <c r="E23" s="191"/>
      <c r="F23" s="107">
        <f>Лист3!E96</f>
        <v>275769.29600000009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189" t="s">
        <v>160</v>
      </c>
      <c r="B24" s="190"/>
      <c r="C24" s="190"/>
      <c r="D24" s="190"/>
      <c r="E24" s="191"/>
      <c r="F24" s="107">
        <f>F22-F23</f>
        <v>-88880.132000000041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89" t="s">
        <v>161</v>
      </c>
      <c r="B25" s="190"/>
      <c r="C25" s="190"/>
      <c r="D25" s="190"/>
      <c r="E25" s="191"/>
      <c r="F25" s="104">
        <f>F13+F14-F18+F21</f>
        <v>26681.849999999995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2" t="s">
        <v>162</v>
      </c>
      <c r="B27" s="192"/>
      <c r="C27" s="192"/>
      <c r="D27" s="192"/>
    </row>
    <row r="28" spans="1:19" s="53" customFormat="1" ht="21.75" customHeight="1" x14ac:dyDescent="0.25">
      <c r="A28" s="193" t="s">
        <v>163</v>
      </c>
      <c r="B28" s="193"/>
      <c r="C28" s="193"/>
      <c r="D28" s="193"/>
    </row>
    <row r="29" spans="1:19" s="53" customFormat="1" ht="22.5" customHeight="1" x14ac:dyDescent="0.25">
      <c r="A29" s="192" t="s">
        <v>45</v>
      </c>
      <c r="B29" s="192"/>
      <c r="C29" s="192"/>
      <c r="D29" s="192"/>
    </row>
    <row r="30" spans="1:19" s="53" customFormat="1" ht="22.5" customHeight="1" x14ac:dyDescent="0.25">
      <c r="A30" s="192" t="s">
        <v>46</v>
      </c>
      <c r="B30" s="192"/>
      <c r="C30" s="192"/>
      <c r="D30" s="54"/>
    </row>
  </sheetData>
  <mergeCells count="24">
    <mergeCell ref="A29:D29"/>
    <mergeCell ref="A30:C30"/>
    <mergeCell ref="A22:E22"/>
    <mergeCell ref="A23:E23"/>
    <mergeCell ref="A24:E24"/>
    <mergeCell ref="A25:E25"/>
    <mergeCell ref="A27:D27"/>
    <mergeCell ref="A28:D28"/>
    <mergeCell ref="A21:E21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1"/>
  <sheetViews>
    <sheetView view="pageBreakPreview" topLeftCell="A77" zoomScale="60" zoomScaleNormal="100" workbookViewId="0">
      <selection activeCell="A94" sqref="A94:XFD95"/>
    </sheetView>
  </sheetViews>
  <sheetFormatPr defaultRowHeight="15" x14ac:dyDescent="0.25"/>
  <cols>
    <col min="1" max="1" width="53.85546875" style="115" customWidth="1"/>
    <col min="2" max="2" width="13.85546875" style="124" customWidth="1"/>
    <col min="3" max="3" width="12.140625" style="122" customWidth="1"/>
    <col min="4" max="4" width="17.5703125" style="117" customWidth="1"/>
    <col min="5" max="5" width="14.7109375" style="117" customWidth="1"/>
    <col min="6" max="255" width="8.140625" style="115" customWidth="1"/>
    <col min="256" max="256" width="8.7109375" style="116" customWidth="1"/>
    <col min="257" max="257" width="31.5703125" style="116" customWidth="1"/>
    <col min="258" max="258" width="13.85546875" style="116" customWidth="1"/>
    <col min="259" max="259" width="19.140625" style="116" customWidth="1"/>
    <col min="260" max="260" width="17.5703125" style="116" customWidth="1"/>
    <col min="261" max="261" width="14.7109375" style="116" customWidth="1"/>
    <col min="262" max="511" width="8.140625" style="116" customWidth="1"/>
    <col min="512" max="512" width="8.7109375" style="116" customWidth="1"/>
    <col min="513" max="513" width="31.5703125" style="116" customWidth="1"/>
    <col min="514" max="514" width="13.85546875" style="116" customWidth="1"/>
    <col min="515" max="515" width="19.140625" style="116" customWidth="1"/>
    <col min="516" max="516" width="17.5703125" style="116" customWidth="1"/>
    <col min="517" max="517" width="14.7109375" style="116" customWidth="1"/>
    <col min="518" max="767" width="8.140625" style="116" customWidth="1"/>
    <col min="768" max="768" width="8.7109375" style="116" customWidth="1"/>
    <col min="769" max="769" width="31.5703125" style="116" customWidth="1"/>
    <col min="770" max="770" width="13.85546875" style="116" customWidth="1"/>
    <col min="771" max="771" width="19.140625" style="116" customWidth="1"/>
    <col min="772" max="772" width="17.5703125" style="116" customWidth="1"/>
    <col min="773" max="773" width="14.7109375" style="116" customWidth="1"/>
    <col min="774" max="1023" width="8.140625" style="116" customWidth="1"/>
    <col min="1024" max="1024" width="8.7109375" style="116" customWidth="1"/>
    <col min="1025" max="1025" width="31.5703125" style="116" customWidth="1"/>
    <col min="1026" max="1026" width="13.85546875" style="116" customWidth="1"/>
    <col min="1027" max="1027" width="19.140625" style="116" customWidth="1"/>
    <col min="1028" max="1028" width="17.5703125" style="116" customWidth="1"/>
    <col min="1029" max="1029" width="14.7109375" style="116" customWidth="1"/>
    <col min="1030" max="1279" width="8.140625" style="116" customWidth="1"/>
    <col min="1280" max="1280" width="8.7109375" style="116" customWidth="1"/>
    <col min="1281" max="1281" width="31.5703125" style="116" customWidth="1"/>
    <col min="1282" max="1282" width="13.85546875" style="116" customWidth="1"/>
    <col min="1283" max="1283" width="19.140625" style="116" customWidth="1"/>
    <col min="1284" max="1284" width="17.5703125" style="116" customWidth="1"/>
    <col min="1285" max="1285" width="14.7109375" style="116" customWidth="1"/>
    <col min="1286" max="1535" width="8.140625" style="116" customWidth="1"/>
    <col min="1536" max="1536" width="8.7109375" style="116" customWidth="1"/>
    <col min="1537" max="1537" width="31.5703125" style="116" customWidth="1"/>
    <col min="1538" max="1538" width="13.85546875" style="116" customWidth="1"/>
    <col min="1539" max="1539" width="19.140625" style="116" customWidth="1"/>
    <col min="1540" max="1540" width="17.5703125" style="116" customWidth="1"/>
    <col min="1541" max="1541" width="14.7109375" style="116" customWidth="1"/>
    <col min="1542" max="1791" width="8.140625" style="116" customWidth="1"/>
    <col min="1792" max="1792" width="8.7109375" style="116" customWidth="1"/>
    <col min="1793" max="1793" width="31.5703125" style="116" customWidth="1"/>
    <col min="1794" max="1794" width="13.85546875" style="116" customWidth="1"/>
    <col min="1795" max="1795" width="19.140625" style="116" customWidth="1"/>
    <col min="1796" max="1796" width="17.5703125" style="116" customWidth="1"/>
    <col min="1797" max="1797" width="14.7109375" style="116" customWidth="1"/>
    <col min="1798" max="2047" width="8.140625" style="116" customWidth="1"/>
    <col min="2048" max="2048" width="8.7109375" style="116" customWidth="1"/>
    <col min="2049" max="2049" width="31.5703125" style="116" customWidth="1"/>
    <col min="2050" max="2050" width="13.85546875" style="116" customWidth="1"/>
    <col min="2051" max="2051" width="19.140625" style="116" customWidth="1"/>
    <col min="2052" max="2052" width="17.5703125" style="116" customWidth="1"/>
    <col min="2053" max="2053" width="14.7109375" style="116" customWidth="1"/>
    <col min="2054" max="2303" width="8.140625" style="116" customWidth="1"/>
    <col min="2304" max="2304" width="8.7109375" style="116" customWidth="1"/>
    <col min="2305" max="2305" width="31.5703125" style="116" customWidth="1"/>
    <col min="2306" max="2306" width="13.85546875" style="116" customWidth="1"/>
    <col min="2307" max="2307" width="19.140625" style="116" customWidth="1"/>
    <col min="2308" max="2308" width="17.5703125" style="116" customWidth="1"/>
    <col min="2309" max="2309" width="14.7109375" style="116" customWidth="1"/>
    <col min="2310" max="2559" width="8.140625" style="116" customWidth="1"/>
    <col min="2560" max="2560" width="8.7109375" style="116" customWidth="1"/>
    <col min="2561" max="2561" width="31.5703125" style="116" customWidth="1"/>
    <col min="2562" max="2562" width="13.85546875" style="116" customWidth="1"/>
    <col min="2563" max="2563" width="19.140625" style="116" customWidth="1"/>
    <col min="2564" max="2564" width="17.5703125" style="116" customWidth="1"/>
    <col min="2565" max="2565" width="14.7109375" style="116" customWidth="1"/>
    <col min="2566" max="2815" width="8.140625" style="116" customWidth="1"/>
    <col min="2816" max="2816" width="8.7109375" style="116" customWidth="1"/>
    <col min="2817" max="2817" width="31.5703125" style="116" customWidth="1"/>
    <col min="2818" max="2818" width="13.85546875" style="116" customWidth="1"/>
    <col min="2819" max="2819" width="19.140625" style="116" customWidth="1"/>
    <col min="2820" max="2820" width="17.5703125" style="116" customWidth="1"/>
    <col min="2821" max="2821" width="14.7109375" style="116" customWidth="1"/>
    <col min="2822" max="3071" width="8.140625" style="116" customWidth="1"/>
    <col min="3072" max="3072" width="8.7109375" style="116" customWidth="1"/>
    <col min="3073" max="3073" width="31.5703125" style="116" customWidth="1"/>
    <col min="3074" max="3074" width="13.85546875" style="116" customWidth="1"/>
    <col min="3075" max="3075" width="19.140625" style="116" customWidth="1"/>
    <col min="3076" max="3076" width="17.5703125" style="116" customWidth="1"/>
    <col min="3077" max="3077" width="14.7109375" style="116" customWidth="1"/>
    <col min="3078" max="3327" width="8.140625" style="116" customWidth="1"/>
    <col min="3328" max="3328" width="8.7109375" style="116" customWidth="1"/>
    <col min="3329" max="3329" width="31.5703125" style="116" customWidth="1"/>
    <col min="3330" max="3330" width="13.85546875" style="116" customWidth="1"/>
    <col min="3331" max="3331" width="19.140625" style="116" customWidth="1"/>
    <col min="3332" max="3332" width="17.5703125" style="116" customWidth="1"/>
    <col min="3333" max="3333" width="14.7109375" style="116" customWidth="1"/>
    <col min="3334" max="3583" width="8.140625" style="116" customWidth="1"/>
    <col min="3584" max="3584" width="8.7109375" style="116" customWidth="1"/>
    <col min="3585" max="3585" width="31.5703125" style="116" customWidth="1"/>
    <col min="3586" max="3586" width="13.85546875" style="116" customWidth="1"/>
    <col min="3587" max="3587" width="19.140625" style="116" customWidth="1"/>
    <col min="3588" max="3588" width="17.5703125" style="116" customWidth="1"/>
    <col min="3589" max="3589" width="14.7109375" style="116" customWidth="1"/>
    <col min="3590" max="3839" width="8.140625" style="116" customWidth="1"/>
    <col min="3840" max="3840" width="8.7109375" style="116" customWidth="1"/>
    <col min="3841" max="3841" width="31.5703125" style="116" customWidth="1"/>
    <col min="3842" max="3842" width="13.85546875" style="116" customWidth="1"/>
    <col min="3843" max="3843" width="19.140625" style="116" customWidth="1"/>
    <col min="3844" max="3844" width="17.5703125" style="116" customWidth="1"/>
    <col min="3845" max="3845" width="14.7109375" style="116" customWidth="1"/>
    <col min="3846" max="4095" width="8.140625" style="116" customWidth="1"/>
    <col min="4096" max="4096" width="8.7109375" style="116" customWidth="1"/>
    <col min="4097" max="4097" width="31.5703125" style="116" customWidth="1"/>
    <col min="4098" max="4098" width="13.85546875" style="116" customWidth="1"/>
    <col min="4099" max="4099" width="19.140625" style="116" customWidth="1"/>
    <col min="4100" max="4100" width="17.5703125" style="116" customWidth="1"/>
    <col min="4101" max="4101" width="14.7109375" style="116" customWidth="1"/>
    <col min="4102" max="4351" width="8.140625" style="116" customWidth="1"/>
    <col min="4352" max="4352" width="8.7109375" style="116" customWidth="1"/>
    <col min="4353" max="4353" width="31.5703125" style="116" customWidth="1"/>
    <col min="4354" max="4354" width="13.85546875" style="116" customWidth="1"/>
    <col min="4355" max="4355" width="19.140625" style="116" customWidth="1"/>
    <col min="4356" max="4356" width="17.5703125" style="116" customWidth="1"/>
    <col min="4357" max="4357" width="14.7109375" style="116" customWidth="1"/>
    <col min="4358" max="4607" width="8.140625" style="116" customWidth="1"/>
    <col min="4608" max="4608" width="8.7109375" style="116" customWidth="1"/>
    <col min="4609" max="4609" width="31.5703125" style="116" customWidth="1"/>
    <col min="4610" max="4610" width="13.85546875" style="116" customWidth="1"/>
    <col min="4611" max="4611" width="19.140625" style="116" customWidth="1"/>
    <col min="4612" max="4612" width="17.5703125" style="116" customWidth="1"/>
    <col min="4613" max="4613" width="14.7109375" style="116" customWidth="1"/>
    <col min="4614" max="4863" width="8.140625" style="116" customWidth="1"/>
    <col min="4864" max="4864" width="8.7109375" style="116" customWidth="1"/>
    <col min="4865" max="4865" width="31.5703125" style="116" customWidth="1"/>
    <col min="4866" max="4866" width="13.85546875" style="116" customWidth="1"/>
    <col min="4867" max="4867" width="19.140625" style="116" customWidth="1"/>
    <col min="4868" max="4868" width="17.5703125" style="116" customWidth="1"/>
    <col min="4869" max="4869" width="14.7109375" style="116" customWidth="1"/>
    <col min="4870" max="5119" width="8.140625" style="116" customWidth="1"/>
    <col min="5120" max="5120" width="8.7109375" style="116" customWidth="1"/>
    <col min="5121" max="5121" width="31.5703125" style="116" customWidth="1"/>
    <col min="5122" max="5122" width="13.85546875" style="116" customWidth="1"/>
    <col min="5123" max="5123" width="19.140625" style="116" customWidth="1"/>
    <col min="5124" max="5124" width="17.5703125" style="116" customWidth="1"/>
    <col min="5125" max="5125" width="14.7109375" style="116" customWidth="1"/>
    <col min="5126" max="5375" width="8.140625" style="116" customWidth="1"/>
    <col min="5376" max="5376" width="8.7109375" style="116" customWidth="1"/>
    <col min="5377" max="5377" width="31.5703125" style="116" customWidth="1"/>
    <col min="5378" max="5378" width="13.85546875" style="116" customWidth="1"/>
    <col min="5379" max="5379" width="19.140625" style="116" customWidth="1"/>
    <col min="5380" max="5380" width="17.5703125" style="116" customWidth="1"/>
    <col min="5381" max="5381" width="14.7109375" style="116" customWidth="1"/>
    <col min="5382" max="5631" width="8.140625" style="116" customWidth="1"/>
    <col min="5632" max="5632" width="8.7109375" style="116" customWidth="1"/>
    <col min="5633" max="5633" width="31.5703125" style="116" customWidth="1"/>
    <col min="5634" max="5634" width="13.85546875" style="116" customWidth="1"/>
    <col min="5635" max="5635" width="19.140625" style="116" customWidth="1"/>
    <col min="5636" max="5636" width="17.5703125" style="116" customWidth="1"/>
    <col min="5637" max="5637" width="14.7109375" style="116" customWidth="1"/>
    <col min="5638" max="5887" width="8.140625" style="116" customWidth="1"/>
    <col min="5888" max="5888" width="8.7109375" style="116" customWidth="1"/>
    <col min="5889" max="5889" width="31.5703125" style="116" customWidth="1"/>
    <col min="5890" max="5890" width="13.85546875" style="116" customWidth="1"/>
    <col min="5891" max="5891" width="19.140625" style="116" customWidth="1"/>
    <col min="5892" max="5892" width="17.5703125" style="116" customWidth="1"/>
    <col min="5893" max="5893" width="14.7109375" style="116" customWidth="1"/>
    <col min="5894" max="6143" width="8.140625" style="116" customWidth="1"/>
    <col min="6144" max="6144" width="8.7109375" style="116" customWidth="1"/>
    <col min="6145" max="6145" width="31.5703125" style="116" customWidth="1"/>
    <col min="6146" max="6146" width="13.85546875" style="116" customWidth="1"/>
    <col min="6147" max="6147" width="19.140625" style="116" customWidth="1"/>
    <col min="6148" max="6148" width="17.5703125" style="116" customWidth="1"/>
    <col min="6149" max="6149" width="14.7109375" style="116" customWidth="1"/>
    <col min="6150" max="6399" width="8.140625" style="116" customWidth="1"/>
    <col min="6400" max="6400" width="8.7109375" style="116" customWidth="1"/>
    <col min="6401" max="6401" width="31.5703125" style="116" customWidth="1"/>
    <col min="6402" max="6402" width="13.85546875" style="116" customWidth="1"/>
    <col min="6403" max="6403" width="19.140625" style="116" customWidth="1"/>
    <col min="6404" max="6404" width="17.5703125" style="116" customWidth="1"/>
    <col min="6405" max="6405" width="14.7109375" style="116" customWidth="1"/>
    <col min="6406" max="6655" width="8.140625" style="116" customWidth="1"/>
    <col min="6656" max="6656" width="8.7109375" style="116" customWidth="1"/>
    <col min="6657" max="6657" width="31.5703125" style="116" customWidth="1"/>
    <col min="6658" max="6658" width="13.85546875" style="116" customWidth="1"/>
    <col min="6659" max="6659" width="19.140625" style="116" customWidth="1"/>
    <col min="6660" max="6660" width="17.5703125" style="116" customWidth="1"/>
    <col min="6661" max="6661" width="14.7109375" style="116" customWidth="1"/>
    <col min="6662" max="6911" width="8.140625" style="116" customWidth="1"/>
    <col min="6912" max="6912" width="8.7109375" style="116" customWidth="1"/>
    <col min="6913" max="6913" width="31.5703125" style="116" customWidth="1"/>
    <col min="6914" max="6914" width="13.85546875" style="116" customWidth="1"/>
    <col min="6915" max="6915" width="19.140625" style="116" customWidth="1"/>
    <col min="6916" max="6916" width="17.5703125" style="116" customWidth="1"/>
    <col min="6917" max="6917" width="14.7109375" style="116" customWidth="1"/>
    <col min="6918" max="7167" width="8.140625" style="116" customWidth="1"/>
    <col min="7168" max="7168" width="8.7109375" style="116" customWidth="1"/>
    <col min="7169" max="7169" width="31.5703125" style="116" customWidth="1"/>
    <col min="7170" max="7170" width="13.85546875" style="116" customWidth="1"/>
    <col min="7171" max="7171" width="19.140625" style="116" customWidth="1"/>
    <col min="7172" max="7172" width="17.5703125" style="116" customWidth="1"/>
    <col min="7173" max="7173" width="14.7109375" style="116" customWidth="1"/>
    <col min="7174" max="7423" width="8.140625" style="116" customWidth="1"/>
    <col min="7424" max="7424" width="8.7109375" style="116" customWidth="1"/>
    <col min="7425" max="7425" width="31.5703125" style="116" customWidth="1"/>
    <col min="7426" max="7426" width="13.85546875" style="116" customWidth="1"/>
    <col min="7427" max="7427" width="19.140625" style="116" customWidth="1"/>
    <col min="7428" max="7428" width="17.5703125" style="116" customWidth="1"/>
    <col min="7429" max="7429" width="14.7109375" style="116" customWidth="1"/>
    <col min="7430" max="7679" width="8.140625" style="116" customWidth="1"/>
    <col min="7680" max="7680" width="8.7109375" style="116" customWidth="1"/>
    <col min="7681" max="7681" width="31.5703125" style="116" customWidth="1"/>
    <col min="7682" max="7682" width="13.85546875" style="116" customWidth="1"/>
    <col min="7683" max="7683" width="19.140625" style="116" customWidth="1"/>
    <col min="7684" max="7684" width="17.5703125" style="116" customWidth="1"/>
    <col min="7685" max="7685" width="14.7109375" style="116" customWidth="1"/>
    <col min="7686" max="7935" width="8.140625" style="116" customWidth="1"/>
    <col min="7936" max="7936" width="8.7109375" style="116" customWidth="1"/>
    <col min="7937" max="7937" width="31.5703125" style="116" customWidth="1"/>
    <col min="7938" max="7938" width="13.85546875" style="116" customWidth="1"/>
    <col min="7939" max="7939" width="19.140625" style="116" customWidth="1"/>
    <col min="7940" max="7940" width="17.5703125" style="116" customWidth="1"/>
    <col min="7941" max="7941" width="14.7109375" style="116" customWidth="1"/>
    <col min="7942" max="8191" width="8.140625" style="116" customWidth="1"/>
    <col min="8192" max="8192" width="8.7109375" style="116" customWidth="1"/>
    <col min="8193" max="8193" width="31.5703125" style="116" customWidth="1"/>
    <col min="8194" max="8194" width="13.85546875" style="116" customWidth="1"/>
    <col min="8195" max="8195" width="19.140625" style="116" customWidth="1"/>
    <col min="8196" max="8196" width="17.5703125" style="116" customWidth="1"/>
    <col min="8197" max="8197" width="14.7109375" style="116" customWidth="1"/>
    <col min="8198" max="8447" width="8.140625" style="116" customWidth="1"/>
    <col min="8448" max="8448" width="8.7109375" style="116" customWidth="1"/>
    <col min="8449" max="8449" width="31.5703125" style="116" customWidth="1"/>
    <col min="8450" max="8450" width="13.85546875" style="116" customWidth="1"/>
    <col min="8451" max="8451" width="19.140625" style="116" customWidth="1"/>
    <col min="8452" max="8452" width="17.5703125" style="116" customWidth="1"/>
    <col min="8453" max="8453" width="14.7109375" style="116" customWidth="1"/>
    <col min="8454" max="8703" width="8.140625" style="116" customWidth="1"/>
    <col min="8704" max="8704" width="8.7109375" style="116" customWidth="1"/>
    <col min="8705" max="8705" width="31.5703125" style="116" customWidth="1"/>
    <col min="8706" max="8706" width="13.85546875" style="116" customWidth="1"/>
    <col min="8707" max="8707" width="19.140625" style="116" customWidth="1"/>
    <col min="8708" max="8708" width="17.5703125" style="116" customWidth="1"/>
    <col min="8709" max="8709" width="14.7109375" style="116" customWidth="1"/>
    <col min="8710" max="8959" width="8.140625" style="116" customWidth="1"/>
    <col min="8960" max="8960" width="8.7109375" style="116" customWidth="1"/>
    <col min="8961" max="8961" width="31.5703125" style="116" customWidth="1"/>
    <col min="8962" max="8962" width="13.85546875" style="116" customWidth="1"/>
    <col min="8963" max="8963" width="19.140625" style="116" customWidth="1"/>
    <col min="8964" max="8964" width="17.5703125" style="116" customWidth="1"/>
    <col min="8965" max="8965" width="14.7109375" style="116" customWidth="1"/>
    <col min="8966" max="9215" width="8.140625" style="116" customWidth="1"/>
    <col min="9216" max="9216" width="8.7109375" style="116" customWidth="1"/>
    <col min="9217" max="9217" width="31.5703125" style="116" customWidth="1"/>
    <col min="9218" max="9218" width="13.85546875" style="116" customWidth="1"/>
    <col min="9219" max="9219" width="19.140625" style="116" customWidth="1"/>
    <col min="9220" max="9220" width="17.5703125" style="116" customWidth="1"/>
    <col min="9221" max="9221" width="14.7109375" style="116" customWidth="1"/>
    <col min="9222" max="9471" width="8.140625" style="116" customWidth="1"/>
    <col min="9472" max="9472" width="8.7109375" style="116" customWidth="1"/>
    <col min="9473" max="9473" width="31.5703125" style="116" customWidth="1"/>
    <col min="9474" max="9474" width="13.85546875" style="116" customWidth="1"/>
    <col min="9475" max="9475" width="19.140625" style="116" customWidth="1"/>
    <col min="9476" max="9476" width="17.5703125" style="116" customWidth="1"/>
    <col min="9477" max="9477" width="14.7109375" style="116" customWidth="1"/>
    <col min="9478" max="9727" width="8.140625" style="116" customWidth="1"/>
    <col min="9728" max="9728" width="8.7109375" style="116" customWidth="1"/>
    <col min="9729" max="9729" width="31.5703125" style="116" customWidth="1"/>
    <col min="9730" max="9730" width="13.85546875" style="116" customWidth="1"/>
    <col min="9731" max="9731" width="19.140625" style="116" customWidth="1"/>
    <col min="9732" max="9732" width="17.5703125" style="116" customWidth="1"/>
    <col min="9733" max="9733" width="14.7109375" style="116" customWidth="1"/>
    <col min="9734" max="9983" width="8.140625" style="116" customWidth="1"/>
    <col min="9984" max="9984" width="8.7109375" style="116" customWidth="1"/>
    <col min="9985" max="9985" width="31.5703125" style="116" customWidth="1"/>
    <col min="9986" max="9986" width="13.85546875" style="116" customWidth="1"/>
    <col min="9987" max="9987" width="19.140625" style="116" customWidth="1"/>
    <col min="9988" max="9988" width="17.5703125" style="116" customWidth="1"/>
    <col min="9989" max="9989" width="14.7109375" style="116" customWidth="1"/>
    <col min="9990" max="10239" width="8.140625" style="116" customWidth="1"/>
    <col min="10240" max="10240" width="8.7109375" style="116" customWidth="1"/>
    <col min="10241" max="10241" width="31.5703125" style="116" customWidth="1"/>
    <col min="10242" max="10242" width="13.85546875" style="116" customWidth="1"/>
    <col min="10243" max="10243" width="19.140625" style="116" customWidth="1"/>
    <col min="10244" max="10244" width="17.5703125" style="116" customWidth="1"/>
    <col min="10245" max="10245" width="14.7109375" style="116" customWidth="1"/>
    <col min="10246" max="10495" width="8.140625" style="116" customWidth="1"/>
    <col min="10496" max="10496" width="8.7109375" style="116" customWidth="1"/>
    <col min="10497" max="10497" width="31.5703125" style="116" customWidth="1"/>
    <col min="10498" max="10498" width="13.85546875" style="116" customWidth="1"/>
    <col min="10499" max="10499" width="19.140625" style="116" customWidth="1"/>
    <col min="10500" max="10500" width="17.5703125" style="116" customWidth="1"/>
    <col min="10501" max="10501" width="14.7109375" style="116" customWidth="1"/>
    <col min="10502" max="10751" width="8.140625" style="116" customWidth="1"/>
    <col min="10752" max="10752" width="8.7109375" style="116" customWidth="1"/>
    <col min="10753" max="10753" width="31.5703125" style="116" customWidth="1"/>
    <col min="10754" max="10754" width="13.85546875" style="116" customWidth="1"/>
    <col min="10755" max="10755" width="19.140625" style="116" customWidth="1"/>
    <col min="10756" max="10756" width="17.5703125" style="116" customWidth="1"/>
    <col min="10757" max="10757" width="14.7109375" style="116" customWidth="1"/>
    <col min="10758" max="11007" width="8.140625" style="116" customWidth="1"/>
    <col min="11008" max="11008" width="8.7109375" style="116" customWidth="1"/>
    <col min="11009" max="11009" width="31.5703125" style="116" customWidth="1"/>
    <col min="11010" max="11010" width="13.85546875" style="116" customWidth="1"/>
    <col min="11011" max="11011" width="19.140625" style="116" customWidth="1"/>
    <col min="11012" max="11012" width="17.5703125" style="116" customWidth="1"/>
    <col min="11013" max="11013" width="14.7109375" style="116" customWidth="1"/>
    <col min="11014" max="11263" width="8.140625" style="116" customWidth="1"/>
    <col min="11264" max="11264" width="8.7109375" style="116" customWidth="1"/>
    <col min="11265" max="11265" width="31.5703125" style="116" customWidth="1"/>
    <col min="11266" max="11266" width="13.85546875" style="116" customWidth="1"/>
    <col min="11267" max="11267" width="19.140625" style="116" customWidth="1"/>
    <col min="11268" max="11268" width="17.5703125" style="116" customWidth="1"/>
    <col min="11269" max="11269" width="14.7109375" style="116" customWidth="1"/>
    <col min="11270" max="11519" width="8.140625" style="116" customWidth="1"/>
    <col min="11520" max="11520" width="8.7109375" style="116" customWidth="1"/>
    <col min="11521" max="11521" width="31.5703125" style="116" customWidth="1"/>
    <col min="11522" max="11522" width="13.85546875" style="116" customWidth="1"/>
    <col min="11523" max="11523" width="19.140625" style="116" customWidth="1"/>
    <col min="11524" max="11524" width="17.5703125" style="116" customWidth="1"/>
    <col min="11525" max="11525" width="14.7109375" style="116" customWidth="1"/>
    <col min="11526" max="11775" width="8.140625" style="116" customWidth="1"/>
    <col min="11776" max="11776" width="8.7109375" style="116" customWidth="1"/>
    <col min="11777" max="11777" width="31.5703125" style="116" customWidth="1"/>
    <col min="11778" max="11778" width="13.85546875" style="116" customWidth="1"/>
    <col min="11779" max="11779" width="19.140625" style="116" customWidth="1"/>
    <col min="11780" max="11780" width="17.5703125" style="116" customWidth="1"/>
    <col min="11781" max="11781" width="14.7109375" style="116" customWidth="1"/>
    <col min="11782" max="12031" width="8.140625" style="116" customWidth="1"/>
    <col min="12032" max="12032" width="8.7109375" style="116" customWidth="1"/>
    <col min="12033" max="12033" width="31.5703125" style="116" customWidth="1"/>
    <col min="12034" max="12034" width="13.85546875" style="116" customWidth="1"/>
    <col min="12035" max="12035" width="19.140625" style="116" customWidth="1"/>
    <col min="12036" max="12036" width="17.5703125" style="116" customWidth="1"/>
    <col min="12037" max="12037" width="14.7109375" style="116" customWidth="1"/>
    <col min="12038" max="12287" width="8.140625" style="116" customWidth="1"/>
    <col min="12288" max="12288" width="8.7109375" style="116" customWidth="1"/>
    <col min="12289" max="12289" width="31.5703125" style="116" customWidth="1"/>
    <col min="12290" max="12290" width="13.85546875" style="116" customWidth="1"/>
    <col min="12291" max="12291" width="19.140625" style="116" customWidth="1"/>
    <col min="12292" max="12292" width="17.5703125" style="116" customWidth="1"/>
    <col min="12293" max="12293" width="14.7109375" style="116" customWidth="1"/>
    <col min="12294" max="12543" width="8.140625" style="116" customWidth="1"/>
    <col min="12544" max="12544" width="8.7109375" style="116" customWidth="1"/>
    <col min="12545" max="12545" width="31.5703125" style="116" customWidth="1"/>
    <col min="12546" max="12546" width="13.85546875" style="116" customWidth="1"/>
    <col min="12547" max="12547" width="19.140625" style="116" customWidth="1"/>
    <col min="12548" max="12548" width="17.5703125" style="116" customWidth="1"/>
    <col min="12549" max="12549" width="14.7109375" style="116" customWidth="1"/>
    <col min="12550" max="12799" width="8.140625" style="116" customWidth="1"/>
    <col min="12800" max="12800" width="8.7109375" style="116" customWidth="1"/>
    <col min="12801" max="12801" width="31.5703125" style="116" customWidth="1"/>
    <col min="12802" max="12802" width="13.85546875" style="116" customWidth="1"/>
    <col min="12803" max="12803" width="19.140625" style="116" customWidth="1"/>
    <col min="12804" max="12804" width="17.5703125" style="116" customWidth="1"/>
    <col min="12805" max="12805" width="14.7109375" style="116" customWidth="1"/>
    <col min="12806" max="13055" width="8.140625" style="116" customWidth="1"/>
    <col min="13056" max="13056" width="8.7109375" style="116" customWidth="1"/>
    <col min="13057" max="13057" width="31.5703125" style="116" customWidth="1"/>
    <col min="13058" max="13058" width="13.85546875" style="116" customWidth="1"/>
    <col min="13059" max="13059" width="19.140625" style="116" customWidth="1"/>
    <col min="13060" max="13060" width="17.5703125" style="116" customWidth="1"/>
    <col min="13061" max="13061" width="14.7109375" style="116" customWidth="1"/>
    <col min="13062" max="13311" width="8.140625" style="116" customWidth="1"/>
    <col min="13312" max="13312" width="8.7109375" style="116" customWidth="1"/>
    <col min="13313" max="13313" width="31.5703125" style="116" customWidth="1"/>
    <col min="13314" max="13314" width="13.85546875" style="116" customWidth="1"/>
    <col min="13315" max="13315" width="19.140625" style="116" customWidth="1"/>
    <col min="13316" max="13316" width="17.5703125" style="116" customWidth="1"/>
    <col min="13317" max="13317" width="14.7109375" style="116" customWidth="1"/>
    <col min="13318" max="13567" width="8.140625" style="116" customWidth="1"/>
    <col min="13568" max="13568" width="8.7109375" style="116" customWidth="1"/>
    <col min="13569" max="13569" width="31.5703125" style="116" customWidth="1"/>
    <col min="13570" max="13570" width="13.85546875" style="116" customWidth="1"/>
    <col min="13571" max="13571" width="19.140625" style="116" customWidth="1"/>
    <col min="13572" max="13572" width="17.5703125" style="116" customWidth="1"/>
    <col min="13573" max="13573" width="14.7109375" style="116" customWidth="1"/>
    <col min="13574" max="13823" width="8.140625" style="116" customWidth="1"/>
    <col min="13824" max="13824" width="8.7109375" style="116" customWidth="1"/>
    <col min="13825" max="13825" width="31.5703125" style="116" customWidth="1"/>
    <col min="13826" max="13826" width="13.85546875" style="116" customWidth="1"/>
    <col min="13827" max="13827" width="19.140625" style="116" customWidth="1"/>
    <col min="13828" max="13828" width="17.5703125" style="116" customWidth="1"/>
    <col min="13829" max="13829" width="14.7109375" style="116" customWidth="1"/>
    <col min="13830" max="14079" width="8.140625" style="116" customWidth="1"/>
    <col min="14080" max="14080" width="8.7109375" style="116" customWidth="1"/>
    <col min="14081" max="14081" width="31.5703125" style="116" customWidth="1"/>
    <col min="14082" max="14082" width="13.85546875" style="116" customWidth="1"/>
    <col min="14083" max="14083" width="19.140625" style="116" customWidth="1"/>
    <col min="14084" max="14084" width="17.5703125" style="116" customWidth="1"/>
    <col min="14085" max="14085" width="14.7109375" style="116" customWidth="1"/>
    <col min="14086" max="14335" width="8.140625" style="116" customWidth="1"/>
    <col min="14336" max="14336" width="8.7109375" style="116" customWidth="1"/>
    <col min="14337" max="14337" width="31.5703125" style="116" customWidth="1"/>
    <col min="14338" max="14338" width="13.85546875" style="116" customWidth="1"/>
    <col min="14339" max="14339" width="19.140625" style="116" customWidth="1"/>
    <col min="14340" max="14340" width="17.5703125" style="116" customWidth="1"/>
    <col min="14341" max="14341" width="14.7109375" style="116" customWidth="1"/>
    <col min="14342" max="14591" width="8.140625" style="116" customWidth="1"/>
    <col min="14592" max="14592" width="8.7109375" style="116" customWidth="1"/>
    <col min="14593" max="14593" width="31.5703125" style="116" customWidth="1"/>
    <col min="14594" max="14594" width="13.85546875" style="116" customWidth="1"/>
    <col min="14595" max="14595" width="19.140625" style="116" customWidth="1"/>
    <col min="14596" max="14596" width="17.5703125" style="116" customWidth="1"/>
    <col min="14597" max="14597" width="14.7109375" style="116" customWidth="1"/>
    <col min="14598" max="14847" width="8.140625" style="116" customWidth="1"/>
    <col min="14848" max="14848" width="8.7109375" style="116" customWidth="1"/>
    <col min="14849" max="14849" width="31.5703125" style="116" customWidth="1"/>
    <col min="14850" max="14850" width="13.85546875" style="116" customWidth="1"/>
    <col min="14851" max="14851" width="19.140625" style="116" customWidth="1"/>
    <col min="14852" max="14852" width="17.5703125" style="116" customWidth="1"/>
    <col min="14853" max="14853" width="14.7109375" style="116" customWidth="1"/>
    <col min="14854" max="15103" width="8.140625" style="116" customWidth="1"/>
    <col min="15104" max="15104" width="8.7109375" style="116" customWidth="1"/>
    <col min="15105" max="15105" width="31.5703125" style="116" customWidth="1"/>
    <col min="15106" max="15106" width="13.85546875" style="116" customWidth="1"/>
    <col min="15107" max="15107" width="19.140625" style="116" customWidth="1"/>
    <col min="15108" max="15108" width="17.5703125" style="116" customWidth="1"/>
    <col min="15109" max="15109" width="14.7109375" style="116" customWidth="1"/>
    <col min="15110" max="15359" width="8.140625" style="116" customWidth="1"/>
    <col min="15360" max="15360" width="8.7109375" style="116" customWidth="1"/>
    <col min="15361" max="15361" width="31.5703125" style="116" customWidth="1"/>
    <col min="15362" max="15362" width="13.85546875" style="116" customWidth="1"/>
    <col min="15363" max="15363" width="19.140625" style="116" customWidth="1"/>
    <col min="15364" max="15364" width="17.5703125" style="116" customWidth="1"/>
    <col min="15365" max="15365" width="14.7109375" style="116" customWidth="1"/>
    <col min="15366" max="15615" width="8.140625" style="116" customWidth="1"/>
    <col min="15616" max="15616" width="8.7109375" style="116" customWidth="1"/>
    <col min="15617" max="15617" width="31.5703125" style="116" customWidth="1"/>
    <col min="15618" max="15618" width="13.85546875" style="116" customWidth="1"/>
    <col min="15619" max="15619" width="19.140625" style="116" customWidth="1"/>
    <col min="15620" max="15620" width="17.5703125" style="116" customWidth="1"/>
    <col min="15621" max="15621" width="14.7109375" style="116" customWidth="1"/>
    <col min="15622" max="15871" width="8.140625" style="116" customWidth="1"/>
    <col min="15872" max="15872" width="8.7109375" style="116" customWidth="1"/>
    <col min="15873" max="15873" width="31.5703125" style="116" customWidth="1"/>
    <col min="15874" max="15874" width="13.85546875" style="116" customWidth="1"/>
    <col min="15875" max="15875" width="19.140625" style="116" customWidth="1"/>
    <col min="15876" max="15876" width="17.5703125" style="116" customWidth="1"/>
    <col min="15877" max="15877" width="14.7109375" style="116" customWidth="1"/>
    <col min="15878" max="16127" width="8.140625" style="116" customWidth="1"/>
    <col min="16128" max="16128" width="8.7109375" style="116" customWidth="1"/>
    <col min="16129" max="16129" width="31.5703125" style="116" customWidth="1"/>
    <col min="16130" max="16130" width="13.85546875" style="116" customWidth="1"/>
    <col min="16131" max="16131" width="19.140625" style="116" customWidth="1"/>
    <col min="16132" max="16132" width="17.5703125" style="116" customWidth="1"/>
    <col min="16133" max="16133" width="14.7109375" style="116" customWidth="1"/>
    <col min="16134" max="16384" width="8.140625" style="116" customWidth="1"/>
  </cols>
  <sheetData>
    <row r="1" spans="1:5" s="115" customFormat="1" ht="23.25" customHeight="1" x14ac:dyDescent="0.25">
      <c r="A1" s="216"/>
      <c r="B1" s="216"/>
      <c r="C1" s="216"/>
      <c r="D1" s="216"/>
      <c r="E1" s="216"/>
    </row>
    <row r="2" spans="1:5" s="115" customFormat="1" x14ac:dyDescent="0.25">
      <c r="A2" s="216" t="s">
        <v>219</v>
      </c>
      <c r="B2" s="216"/>
      <c r="C2" s="216"/>
      <c r="D2" s="216"/>
      <c r="E2" s="216"/>
    </row>
    <row r="3" spans="1:5" s="115" customFormat="1" ht="15.75" customHeight="1" x14ac:dyDescent="0.25">
      <c r="A3" s="215" t="s">
        <v>282</v>
      </c>
      <c r="B3" s="215"/>
      <c r="C3" s="215"/>
      <c r="D3" s="215"/>
      <c r="E3" s="215"/>
    </row>
    <row r="4" spans="1:5" s="115" customFormat="1" x14ac:dyDescent="0.25">
      <c r="A4" s="215" t="s">
        <v>220</v>
      </c>
      <c r="B4" s="215"/>
      <c r="C4" s="215"/>
      <c r="D4" s="215"/>
      <c r="E4" s="215"/>
    </row>
    <row r="5" spans="1:5" s="115" customFormat="1" x14ac:dyDescent="0.25">
      <c r="A5" s="215" t="s">
        <v>221</v>
      </c>
      <c r="B5" s="215"/>
      <c r="C5" s="215"/>
      <c r="D5" s="215"/>
      <c r="E5" s="215"/>
    </row>
    <row r="6" spans="1:5" s="115" customFormat="1" ht="26.25" customHeight="1" x14ac:dyDescent="0.25">
      <c r="A6" s="216" t="s">
        <v>222</v>
      </c>
      <c r="B6" s="216"/>
      <c r="C6" s="216"/>
      <c r="D6" s="216"/>
      <c r="E6" s="117" t="s">
        <v>223</v>
      </c>
    </row>
    <row r="7" spans="1:5" s="115" customFormat="1" x14ac:dyDescent="0.25">
      <c r="A7" s="216"/>
      <c r="B7" s="216"/>
      <c r="C7" s="216"/>
      <c r="D7" s="216"/>
      <c r="E7" s="216"/>
    </row>
    <row r="8" spans="1:5" s="115" customFormat="1" ht="28.5" customHeight="1" x14ac:dyDescent="0.25">
      <c r="A8" s="217" t="s">
        <v>224</v>
      </c>
      <c r="B8" s="217"/>
      <c r="C8" s="217"/>
      <c r="D8" s="217"/>
      <c r="E8" s="217"/>
    </row>
    <row r="9" spans="1:5" s="115" customFormat="1" ht="29.25" customHeight="1" x14ac:dyDescent="0.25">
      <c r="A9" s="217" t="s">
        <v>225</v>
      </c>
      <c r="B9" s="217"/>
      <c r="C9" s="217"/>
      <c r="D9" s="217"/>
      <c r="E9" s="217"/>
    </row>
    <row r="10" spans="1:5" s="115" customFormat="1" ht="30" customHeight="1" x14ac:dyDescent="0.25">
      <c r="A10" s="217" t="s">
        <v>226</v>
      </c>
      <c r="B10" s="217"/>
      <c r="C10" s="217"/>
      <c r="D10" s="217"/>
      <c r="E10" s="217"/>
    </row>
    <row r="11" spans="1:5" s="115" customFormat="1" ht="30" customHeight="1" x14ac:dyDescent="0.25">
      <c r="A11" s="217" t="s">
        <v>227</v>
      </c>
      <c r="B11" s="217"/>
      <c r="C11" s="217"/>
      <c r="D11" s="217"/>
      <c r="E11" s="217"/>
    </row>
    <row r="12" spans="1:5" s="115" customFormat="1" ht="29.25" customHeight="1" x14ac:dyDescent="0.25">
      <c r="A12" s="217" t="s">
        <v>228</v>
      </c>
      <c r="B12" s="217"/>
      <c r="C12" s="217"/>
      <c r="D12" s="217"/>
      <c r="E12" s="217"/>
    </row>
    <row r="13" spans="1:5" s="115" customFormat="1" ht="28.5" customHeight="1" x14ac:dyDescent="0.25">
      <c r="A13" s="217" t="s">
        <v>229</v>
      </c>
      <c r="B13" s="217"/>
      <c r="C13" s="217"/>
      <c r="D13" s="217"/>
      <c r="E13" s="217"/>
    </row>
    <row r="14" spans="1:5" s="115" customFormat="1" ht="15.75" customHeight="1" x14ac:dyDescent="0.25">
      <c r="A14" s="216"/>
      <c r="B14" s="216"/>
      <c r="C14" s="216"/>
      <c r="D14" s="216"/>
      <c r="E14" s="216"/>
    </row>
    <row r="15" spans="1:5" s="115" customFormat="1" ht="150" x14ac:dyDescent="0.25">
      <c r="A15" s="119" t="s">
        <v>2</v>
      </c>
      <c r="B15" s="118" t="s">
        <v>231</v>
      </c>
      <c r="C15" s="120" t="s">
        <v>0</v>
      </c>
      <c r="D15" s="120" t="s">
        <v>230</v>
      </c>
      <c r="E15" s="120" t="s">
        <v>1</v>
      </c>
    </row>
    <row r="16" spans="1:5" s="128" customFormat="1" ht="14.25" x14ac:dyDescent="0.25">
      <c r="A16" s="125" t="s">
        <v>8</v>
      </c>
      <c r="B16" s="126"/>
      <c r="C16" s="127"/>
      <c r="D16" s="127"/>
      <c r="E16" s="127"/>
    </row>
    <row r="17" spans="1:5" s="115" customFormat="1" x14ac:dyDescent="0.25">
      <c r="A17" s="119" t="s">
        <v>57</v>
      </c>
      <c r="B17" s="38" t="s">
        <v>23</v>
      </c>
      <c r="C17" s="120" t="s">
        <v>11</v>
      </c>
      <c r="D17" s="121">
        <v>0.13</v>
      </c>
      <c r="E17" s="121">
        <v>2203.9699999999998</v>
      </c>
    </row>
    <row r="18" spans="1:5" s="128" customFormat="1" ht="28.5" x14ac:dyDescent="0.25">
      <c r="A18" s="125" t="s">
        <v>232</v>
      </c>
      <c r="B18" s="126"/>
      <c r="C18" s="127"/>
      <c r="D18" s="127"/>
      <c r="E18" s="127"/>
    </row>
    <row r="19" spans="1:5" s="115" customFormat="1" ht="30" x14ac:dyDescent="0.25">
      <c r="A19" s="119" t="s">
        <v>167</v>
      </c>
      <c r="B19" s="123">
        <v>4.33</v>
      </c>
      <c r="C19" s="120" t="s">
        <v>102</v>
      </c>
      <c r="D19" s="121">
        <f>E19/B19</f>
        <v>1849.4942263279447</v>
      </c>
      <c r="E19" s="121">
        <v>8008.31</v>
      </c>
    </row>
    <row r="20" spans="1:5" s="115" customFormat="1" ht="30" x14ac:dyDescent="0.25">
      <c r="A20" s="119" t="s">
        <v>233</v>
      </c>
      <c r="B20" s="123">
        <v>0.21</v>
      </c>
      <c r="C20" s="120" t="s">
        <v>18</v>
      </c>
      <c r="D20" s="121">
        <f t="shared" ref="D20:D21" si="0">E20/B20</f>
        <v>6389.1428571428578</v>
      </c>
      <c r="E20" s="121">
        <v>1341.72</v>
      </c>
    </row>
    <row r="21" spans="1:5" s="115" customFormat="1" ht="30" x14ac:dyDescent="0.25">
      <c r="A21" s="119" t="s">
        <v>234</v>
      </c>
      <c r="B21" s="123">
        <v>0.01</v>
      </c>
      <c r="C21" s="120" t="s">
        <v>18</v>
      </c>
      <c r="D21" s="121">
        <f t="shared" si="0"/>
        <v>37810</v>
      </c>
      <c r="E21" s="121">
        <v>378.1</v>
      </c>
    </row>
    <row r="22" spans="1:5" s="115" customFormat="1" x14ac:dyDescent="0.25">
      <c r="A22" s="119" t="s">
        <v>235</v>
      </c>
      <c r="B22" s="123" t="s">
        <v>215</v>
      </c>
      <c r="C22" s="120" t="s">
        <v>12</v>
      </c>
      <c r="D22" s="121">
        <f>E22</f>
        <v>77697.02</v>
      </c>
      <c r="E22" s="121">
        <v>77697.02</v>
      </c>
    </row>
    <row r="23" spans="1:5" s="115" customFormat="1" x14ac:dyDescent="0.25">
      <c r="A23" s="119" t="s">
        <v>236</v>
      </c>
      <c r="B23" s="123" t="s">
        <v>215</v>
      </c>
      <c r="C23" s="120" t="s">
        <v>12</v>
      </c>
      <c r="D23" s="121">
        <f t="shared" ref="D23:D29" si="1">E23</f>
        <v>989.1</v>
      </c>
      <c r="E23" s="121">
        <v>989.1</v>
      </c>
    </row>
    <row r="24" spans="1:5" s="115" customFormat="1" ht="30" x14ac:dyDescent="0.25">
      <c r="A24" s="119" t="s">
        <v>237</v>
      </c>
      <c r="B24" s="123" t="s">
        <v>24</v>
      </c>
      <c r="C24" s="120" t="s">
        <v>11</v>
      </c>
      <c r="D24" s="121">
        <f t="shared" si="1"/>
        <v>78.180000000000007</v>
      </c>
      <c r="E24" s="121">
        <v>78.180000000000007</v>
      </c>
    </row>
    <row r="25" spans="1:5" s="128" customFormat="1" x14ac:dyDescent="0.25">
      <c r="A25" s="125" t="s">
        <v>176</v>
      </c>
      <c r="B25" s="126"/>
      <c r="C25" s="127"/>
      <c r="D25" s="121"/>
      <c r="E25" s="127"/>
    </row>
    <row r="26" spans="1:5" s="115" customFormat="1" x14ac:dyDescent="0.25">
      <c r="A26" s="119" t="s">
        <v>177</v>
      </c>
      <c r="B26" s="123" t="s">
        <v>24</v>
      </c>
      <c r="C26" s="120" t="s">
        <v>13</v>
      </c>
      <c r="D26" s="121">
        <f t="shared" si="1"/>
        <v>200</v>
      </c>
      <c r="E26" s="121">
        <v>200</v>
      </c>
    </row>
    <row r="27" spans="1:5" s="128" customFormat="1" x14ac:dyDescent="0.25">
      <c r="A27" s="125" t="s">
        <v>180</v>
      </c>
      <c r="B27" s="126"/>
      <c r="C27" s="127"/>
      <c r="D27" s="121"/>
      <c r="E27" s="127"/>
    </row>
    <row r="28" spans="1:5" s="115" customFormat="1" x14ac:dyDescent="0.25">
      <c r="A28" s="119" t="s">
        <v>238</v>
      </c>
      <c r="B28" s="123" t="s">
        <v>213</v>
      </c>
      <c r="C28" s="120" t="s">
        <v>11</v>
      </c>
      <c r="D28" s="121">
        <f t="shared" si="1"/>
        <v>10800</v>
      </c>
      <c r="E28" s="121">
        <v>10800</v>
      </c>
    </row>
    <row r="29" spans="1:5" s="115" customFormat="1" x14ac:dyDescent="0.25">
      <c r="A29" s="119" t="s">
        <v>181</v>
      </c>
      <c r="B29" s="123" t="s">
        <v>213</v>
      </c>
      <c r="C29" s="120" t="s">
        <v>239</v>
      </c>
      <c r="D29" s="121">
        <f t="shared" si="1"/>
        <v>6800</v>
      </c>
      <c r="E29" s="121">
        <v>6800</v>
      </c>
    </row>
    <row r="30" spans="1:5" s="128" customFormat="1" ht="28.5" x14ac:dyDescent="0.25">
      <c r="A30" s="125" t="s">
        <v>240</v>
      </c>
      <c r="B30" s="126"/>
      <c r="C30" s="127"/>
      <c r="D30" s="127"/>
      <c r="E30" s="127"/>
    </row>
    <row r="31" spans="1:5" s="115" customFormat="1" ht="30" x14ac:dyDescent="0.25">
      <c r="A31" s="119" t="s">
        <v>101</v>
      </c>
      <c r="B31" s="123">
        <v>2.3E-2</v>
      </c>
      <c r="C31" s="120" t="s">
        <v>102</v>
      </c>
      <c r="D31" s="121">
        <f>E31/B31</f>
        <v>21818.260869565216</v>
      </c>
      <c r="E31" s="121">
        <v>501.82</v>
      </c>
    </row>
    <row r="32" spans="1:5" s="115" customFormat="1" x14ac:dyDescent="0.25">
      <c r="A32" s="119" t="s">
        <v>241</v>
      </c>
      <c r="B32" s="123">
        <v>2</v>
      </c>
      <c r="C32" s="120" t="s">
        <v>13</v>
      </c>
      <c r="D32" s="121">
        <f t="shared" ref="D32:D85" si="2">E32/B32</f>
        <v>1026.1400000000001</v>
      </c>
      <c r="E32" s="121">
        <v>2052.2800000000002</v>
      </c>
    </row>
    <row r="33" spans="1:5" s="115" customFormat="1" ht="30" x14ac:dyDescent="0.25">
      <c r="A33" s="119" t="s">
        <v>242</v>
      </c>
      <c r="B33" s="123">
        <v>2</v>
      </c>
      <c r="C33" s="120" t="s">
        <v>13</v>
      </c>
      <c r="D33" s="121">
        <f t="shared" si="2"/>
        <v>303.72000000000003</v>
      </c>
      <c r="E33" s="121">
        <v>607.44000000000005</v>
      </c>
    </row>
    <row r="34" spans="1:5" s="115" customFormat="1" x14ac:dyDescent="0.25">
      <c r="A34" s="119" t="s">
        <v>243</v>
      </c>
      <c r="B34" s="123">
        <v>9</v>
      </c>
      <c r="C34" s="120" t="s">
        <v>13</v>
      </c>
      <c r="D34" s="121">
        <f t="shared" si="2"/>
        <v>911.25111111111119</v>
      </c>
      <c r="E34" s="121">
        <v>8201.26</v>
      </c>
    </row>
    <row r="35" spans="1:5" s="115" customFormat="1" ht="30" x14ac:dyDescent="0.25">
      <c r="A35" s="119" t="s">
        <v>244</v>
      </c>
      <c r="B35" s="123">
        <v>4</v>
      </c>
      <c r="C35" s="120" t="s">
        <v>106</v>
      </c>
      <c r="D35" s="121">
        <f t="shared" si="2"/>
        <v>1275.32</v>
      </c>
      <c r="E35" s="121">
        <v>5101.28</v>
      </c>
    </row>
    <row r="36" spans="1:5" s="115" customFormat="1" x14ac:dyDescent="0.25">
      <c r="A36" s="119" t="s">
        <v>84</v>
      </c>
      <c r="B36" s="123">
        <v>2</v>
      </c>
      <c r="C36" s="120" t="s">
        <v>85</v>
      </c>
      <c r="D36" s="121">
        <f t="shared" si="2"/>
        <v>91.13</v>
      </c>
      <c r="E36" s="121">
        <v>182.26</v>
      </c>
    </row>
    <row r="37" spans="1:5" s="115" customFormat="1" ht="30" x14ac:dyDescent="0.25">
      <c r="A37" s="119" t="s">
        <v>245</v>
      </c>
      <c r="B37" s="123">
        <v>1</v>
      </c>
      <c r="C37" s="120" t="s">
        <v>182</v>
      </c>
      <c r="D37" s="121">
        <f t="shared" si="2"/>
        <v>666.22</v>
      </c>
      <c r="E37" s="121">
        <v>666.22</v>
      </c>
    </row>
    <row r="38" spans="1:5" s="115" customFormat="1" x14ac:dyDescent="0.25">
      <c r="A38" s="119" t="s">
        <v>62</v>
      </c>
      <c r="B38" s="123">
        <v>1</v>
      </c>
      <c r="C38" s="120" t="s">
        <v>15</v>
      </c>
      <c r="D38" s="121">
        <f t="shared" si="2"/>
        <v>699.33</v>
      </c>
      <c r="E38" s="121">
        <v>699.33</v>
      </c>
    </row>
    <row r="39" spans="1:5" s="115" customFormat="1" x14ac:dyDescent="0.25">
      <c r="A39" s="119" t="s">
        <v>246</v>
      </c>
      <c r="B39" s="123">
        <v>1</v>
      </c>
      <c r="C39" s="120" t="s">
        <v>13</v>
      </c>
      <c r="D39" s="121">
        <f t="shared" si="2"/>
        <v>150.94</v>
      </c>
      <c r="E39" s="121">
        <v>150.94</v>
      </c>
    </row>
    <row r="40" spans="1:5" s="115" customFormat="1" ht="30" x14ac:dyDescent="0.25">
      <c r="A40" s="119" t="s">
        <v>247</v>
      </c>
      <c r="B40" s="123">
        <v>1</v>
      </c>
      <c r="C40" s="120" t="s">
        <v>248</v>
      </c>
      <c r="D40" s="121">
        <f t="shared" si="2"/>
        <v>546.35</v>
      </c>
      <c r="E40" s="121">
        <v>546.35</v>
      </c>
    </row>
    <row r="41" spans="1:5" s="115" customFormat="1" ht="30" x14ac:dyDescent="0.25">
      <c r="A41" s="119" t="s">
        <v>249</v>
      </c>
      <c r="B41" s="123">
        <v>0.5</v>
      </c>
      <c r="C41" s="120" t="s">
        <v>16</v>
      </c>
      <c r="D41" s="121">
        <f t="shared" si="2"/>
        <v>3642.3</v>
      </c>
      <c r="E41" s="121">
        <v>1821.15</v>
      </c>
    </row>
    <row r="42" spans="1:5" s="115" customFormat="1" ht="30" x14ac:dyDescent="0.25">
      <c r="A42" s="119" t="s">
        <v>63</v>
      </c>
      <c r="B42" s="123">
        <v>0.2</v>
      </c>
      <c r="C42" s="120" t="s">
        <v>16</v>
      </c>
      <c r="D42" s="121">
        <f t="shared" si="2"/>
        <v>1788.4999999999998</v>
      </c>
      <c r="E42" s="121">
        <v>357.7</v>
      </c>
    </row>
    <row r="43" spans="1:5" s="115" customFormat="1" x14ac:dyDescent="0.25">
      <c r="A43" s="119" t="s">
        <v>64</v>
      </c>
      <c r="B43" s="123">
        <v>7.0000000000000007E-2</v>
      </c>
      <c r="C43" s="120" t="s">
        <v>17</v>
      </c>
      <c r="D43" s="121">
        <f t="shared" si="2"/>
        <v>27173.428571428569</v>
      </c>
      <c r="E43" s="121">
        <v>1902.14</v>
      </c>
    </row>
    <row r="44" spans="1:5" s="115" customFormat="1" ht="30" x14ac:dyDescent="0.25">
      <c r="A44" s="119" t="s">
        <v>65</v>
      </c>
      <c r="B44" s="123">
        <v>2.0169999999999999</v>
      </c>
      <c r="C44" s="120" t="s">
        <v>16</v>
      </c>
      <c r="D44" s="121">
        <f t="shared" si="2"/>
        <v>1821.4129895884978</v>
      </c>
      <c r="E44" s="121">
        <v>3673.79</v>
      </c>
    </row>
    <row r="45" spans="1:5" s="115" customFormat="1" x14ac:dyDescent="0.25">
      <c r="A45" s="119" t="s">
        <v>250</v>
      </c>
      <c r="B45" s="123">
        <v>0.01</v>
      </c>
      <c r="C45" s="120" t="s">
        <v>17</v>
      </c>
      <c r="D45" s="121">
        <f t="shared" si="2"/>
        <v>26869</v>
      </c>
      <c r="E45" s="121">
        <v>268.69</v>
      </c>
    </row>
    <row r="46" spans="1:5" s="115" customFormat="1" ht="30" x14ac:dyDescent="0.25">
      <c r="A46" s="119" t="s">
        <v>67</v>
      </c>
      <c r="B46" s="123">
        <v>1</v>
      </c>
      <c r="C46" s="120" t="s">
        <v>14</v>
      </c>
      <c r="D46" s="121">
        <f t="shared" si="2"/>
        <v>549.39</v>
      </c>
      <c r="E46" s="121">
        <v>549.39</v>
      </c>
    </row>
    <row r="47" spans="1:5" s="115" customFormat="1" x14ac:dyDescent="0.25">
      <c r="A47" s="119" t="s">
        <v>68</v>
      </c>
      <c r="B47" s="123">
        <v>0.03</v>
      </c>
      <c r="C47" s="120" t="s">
        <v>15</v>
      </c>
      <c r="D47" s="121">
        <f t="shared" si="2"/>
        <v>16096.333333333334</v>
      </c>
      <c r="E47" s="121">
        <v>482.89</v>
      </c>
    </row>
    <row r="48" spans="1:5" s="115" customFormat="1" ht="30" x14ac:dyDescent="0.25">
      <c r="A48" s="119" t="s">
        <v>69</v>
      </c>
      <c r="B48" s="123">
        <v>4</v>
      </c>
      <c r="C48" s="120" t="s">
        <v>20</v>
      </c>
      <c r="D48" s="121">
        <f t="shared" si="2"/>
        <v>225.345</v>
      </c>
      <c r="E48" s="121">
        <v>901.38</v>
      </c>
    </row>
    <row r="49" spans="1:5" s="115" customFormat="1" x14ac:dyDescent="0.25">
      <c r="A49" s="119" t="s">
        <v>86</v>
      </c>
      <c r="B49" s="123">
        <v>2</v>
      </c>
      <c r="C49" s="120" t="s">
        <v>85</v>
      </c>
      <c r="D49" s="121">
        <f t="shared" si="2"/>
        <v>73.19</v>
      </c>
      <c r="E49" s="121">
        <v>146.38</v>
      </c>
    </row>
    <row r="50" spans="1:5" s="115" customFormat="1" x14ac:dyDescent="0.25">
      <c r="A50" s="119" t="s">
        <v>251</v>
      </c>
      <c r="B50" s="123">
        <v>1</v>
      </c>
      <c r="C50" s="120" t="s">
        <v>13</v>
      </c>
      <c r="D50" s="121">
        <f t="shared" si="2"/>
        <v>4440.0600000000004</v>
      </c>
      <c r="E50" s="121">
        <v>4440.0600000000004</v>
      </c>
    </row>
    <row r="51" spans="1:5" s="115" customFormat="1" x14ac:dyDescent="0.25">
      <c r="A51" s="119" t="s">
        <v>87</v>
      </c>
      <c r="B51" s="123">
        <v>1</v>
      </c>
      <c r="C51" s="120" t="s">
        <v>14</v>
      </c>
      <c r="D51" s="121">
        <f t="shared" si="2"/>
        <v>6066.4</v>
      </c>
      <c r="E51" s="121">
        <v>6066.4</v>
      </c>
    </row>
    <row r="52" spans="1:5" s="115" customFormat="1" x14ac:dyDescent="0.25">
      <c r="A52" s="119" t="s">
        <v>252</v>
      </c>
      <c r="B52" s="123">
        <v>1</v>
      </c>
      <c r="C52" s="120" t="s">
        <v>85</v>
      </c>
      <c r="D52" s="121">
        <f t="shared" si="2"/>
        <v>1679.59</v>
      </c>
      <c r="E52" s="121">
        <v>1679.59</v>
      </c>
    </row>
    <row r="53" spans="1:5" s="115" customFormat="1" ht="30" x14ac:dyDescent="0.25">
      <c r="A53" s="119" t="s">
        <v>253</v>
      </c>
      <c r="B53" s="123">
        <v>1</v>
      </c>
      <c r="C53" s="120" t="s">
        <v>21</v>
      </c>
      <c r="D53" s="121">
        <f t="shared" si="2"/>
        <v>716.63</v>
      </c>
      <c r="E53" s="121">
        <v>716.63</v>
      </c>
    </row>
    <row r="54" spans="1:5" s="115" customFormat="1" ht="30" x14ac:dyDescent="0.25">
      <c r="A54" s="119" t="s">
        <v>254</v>
      </c>
      <c r="B54" s="123">
        <v>1</v>
      </c>
      <c r="C54" s="120" t="s">
        <v>21</v>
      </c>
      <c r="D54" s="121">
        <f t="shared" si="2"/>
        <v>604.44000000000005</v>
      </c>
      <c r="E54" s="121">
        <v>604.44000000000005</v>
      </c>
    </row>
    <row r="55" spans="1:5" s="115" customFormat="1" x14ac:dyDescent="0.25">
      <c r="A55" s="119" t="s">
        <v>255</v>
      </c>
      <c r="B55" s="123">
        <v>1</v>
      </c>
      <c r="C55" s="120" t="s">
        <v>107</v>
      </c>
      <c r="D55" s="121">
        <f t="shared" si="2"/>
        <v>267.7</v>
      </c>
      <c r="E55" s="121">
        <v>267.7</v>
      </c>
    </row>
    <row r="56" spans="1:5" s="115" customFormat="1" x14ac:dyDescent="0.25">
      <c r="A56" s="119" t="s">
        <v>72</v>
      </c>
      <c r="B56" s="123">
        <v>32</v>
      </c>
      <c r="C56" s="120" t="s">
        <v>21</v>
      </c>
      <c r="D56" s="121">
        <f t="shared" si="2"/>
        <v>271.35218750000001</v>
      </c>
      <c r="E56" s="121">
        <v>8683.27</v>
      </c>
    </row>
    <row r="57" spans="1:5" s="128" customFormat="1" ht="28.5" x14ac:dyDescent="0.25">
      <c r="A57" s="125" t="s">
        <v>256</v>
      </c>
      <c r="B57" s="126"/>
      <c r="C57" s="127"/>
      <c r="D57" s="121"/>
      <c r="E57" s="127"/>
    </row>
    <row r="58" spans="1:5" s="115" customFormat="1" x14ac:dyDescent="0.25">
      <c r="A58" s="119" t="s">
        <v>257</v>
      </c>
      <c r="B58" s="123">
        <v>0.01</v>
      </c>
      <c r="C58" s="120" t="s">
        <v>18</v>
      </c>
      <c r="D58" s="121">
        <f t="shared" si="2"/>
        <v>21562</v>
      </c>
      <c r="E58" s="121">
        <v>215.62</v>
      </c>
    </row>
    <row r="59" spans="1:5" s="115" customFormat="1" ht="30" x14ac:dyDescent="0.25">
      <c r="A59" s="119" t="s">
        <v>258</v>
      </c>
      <c r="B59" s="123">
        <v>2.1999999999999999E-2</v>
      </c>
      <c r="C59" s="120" t="s">
        <v>15</v>
      </c>
      <c r="D59" s="121">
        <f t="shared" si="2"/>
        <v>17008.636363636364</v>
      </c>
      <c r="E59" s="121">
        <v>374.19</v>
      </c>
    </row>
    <row r="60" spans="1:5" s="115" customFormat="1" ht="30" x14ac:dyDescent="0.25">
      <c r="A60" s="119" t="s">
        <v>259</v>
      </c>
      <c r="B60" s="123">
        <v>0.01</v>
      </c>
      <c r="C60" s="120" t="s">
        <v>19</v>
      </c>
      <c r="D60" s="121">
        <f t="shared" si="2"/>
        <v>32520</v>
      </c>
      <c r="E60" s="121">
        <v>325.2</v>
      </c>
    </row>
    <row r="61" spans="1:5" s="115" customFormat="1" ht="30" x14ac:dyDescent="0.25">
      <c r="A61" s="119" t="s">
        <v>201</v>
      </c>
      <c r="B61" s="123">
        <v>0.126</v>
      </c>
      <c r="C61" s="120" t="s">
        <v>19</v>
      </c>
      <c r="D61" s="121">
        <f t="shared" si="2"/>
        <v>9707.9365079365089</v>
      </c>
      <c r="E61" s="121">
        <v>1223.2</v>
      </c>
    </row>
    <row r="62" spans="1:5" s="115" customFormat="1" x14ac:dyDescent="0.25">
      <c r="A62" s="119" t="s">
        <v>75</v>
      </c>
      <c r="B62" s="123">
        <v>0.2</v>
      </c>
      <c r="C62" s="120" t="s">
        <v>18</v>
      </c>
      <c r="D62" s="121">
        <f t="shared" si="2"/>
        <v>4077.3</v>
      </c>
      <c r="E62" s="121">
        <v>815.46</v>
      </c>
    </row>
    <row r="63" spans="1:5" s="115" customFormat="1" ht="30" x14ac:dyDescent="0.25">
      <c r="A63" s="119" t="s">
        <v>260</v>
      </c>
      <c r="B63" s="123">
        <v>0.126</v>
      </c>
      <c r="C63" s="120" t="s">
        <v>19</v>
      </c>
      <c r="D63" s="121">
        <f t="shared" si="2"/>
        <v>3001.8253968253971</v>
      </c>
      <c r="E63" s="121">
        <v>378.23</v>
      </c>
    </row>
    <row r="64" spans="1:5" s="115" customFormat="1" x14ac:dyDescent="0.25">
      <c r="A64" s="119" t="s">
        <v>261</v>
      </c>
      <c r="B64" s="123">
        <v>1.095</v>
      </c>
      <c r="C64" s="120" t="s">
        <v>12</v>
      </c>
      <c r="D64" s="121">
        <f t="shared" si="2"/>
        <v>2592.8310502283107</v>
      </c>
      <c r="E64" s="121">
        <v>2839.15</v>
      </c>
    </row>
    <row r="65" spans="1:5" s="115" customFormat="1" ht="30" x14ac:dyDescent="0.25">
      <c r="A65" s="119" t="s">
        <v>262</v>
      </c>
      <c r="B65" s="123">
        <v>44</v>
      </c>
      <c r="C65" s="120" t="s">
        <v>185</v>
      </c>
      <c r="D65" s="121">
        <f t="shared" si="2"/>
        <v>128.63295454545457</v>
      </c>
      <c r="E65" s="121">
        <v>5659.85</v>
      </c>
    </row>
    <row r="66" spans="1:5" s="115" customFormat="1" ht="30" x14ac:dyDescent="0.25">
      <c r="A66" s="119" t="s">
        <v>207</v>
      </c>
      <c r="B66" s="123">
        <v>2.1999999999999999E-2</v>
      </c>
      <c r="C66" s="120" t="s">
        <v>15</v>
      </c>
      <c r="D66" s="121">
        <f t="shared" si="2"/>
        <v>50025.909090909088</v>
      </c>
      <c r="E66" s="121">
        <v>1100.57</v>
      </c>
    </row>
    <row r="67" spans="1:5" s="115" customFormat="1" x14ac:dyDescent="0.25">
      <c r="A67" s="119" t="s">
        <v>263</v>
      </c>
      <c r="B67" s="123">
        <v>0.02</v>
      </c>
      <c r="C67" s="120" t="s">
        <v>18</v>
      </c>
      <c r="D67" s="121">
        <f t="shared" si="2"/>
        <v>50658</v>
      </c>
      <c r="E67" s="121">
        <v>1013.16</v>
      </c>
    </row>
    <row r="68" spans="1:5" s="115" customFormat="1" ht="30" x14ac:dyDescent="0.25">
      <c r="A68" s="119" t="s">
        <v>264</v>
      </c>
      <c r="B68" s="123">
        <v>1</v>
      </c>
      <c r="C68" s="120" t="s">
        <v>136</v>
      </c>
      <c r="D68" s="121">
        <f t="shared" si="2"/>
        <v>3367.25</v>
      </c>
      <c r="E68" s="121">
        <v>3367.25</v>
      </c>
    </row>
    <row r="69" spans="1:5" s="115" customFormat="1" x14ac:dyDescent="0.25">
      <c r="A69" s="119" t="s">
        <v>265</v>
      </c>
      <c r="B69" s="123">
        <v>0.03</v>
      </c>
      <c r="C69" s="120" t="s">
        <v>18</v>
      </c>
      <c r="D69" s="121">
        <f t="shared" si="2"/>
        <v>45952.666666666664</v>
      </c>
      <c r="E69" s="121">
        <v>1378.58</v>
      </c>
    </row>
    <row r="70" spans="1:5" s="115" customFormat="1" x14ac:dyDescent="0.25">
      <c r="A70" s="119" t="s">
        <v>128</v>
      </c>
      <c r="B70" s="123">
        <v>0.1</v>
      </c>
      <c r="C70" s="120" t="s">
        <v>111</v>
      </c>
      <c r="D70" s="121">
        <f t="shared" si="2"/>
        <v>2093.4</v>
      </c>
      <c r="E70" s="121">
        <v>209.34</v>
      </c>
    </row>
    <row r="71" spans="1:5" s="115" customFormat="1" x14ac:dyDescent="0.25">
      <c r="A71" s="119" t="s">
        <v>266</v>
      </c>
      <c r="B71" s="123">
        <v>0.02</v>
      </c>
      <c r="C71" s="120" t="s">
        <v>17</v>
      </c>
      <c r="D71" s="121">
        <f t="shared" si="2"/>
        <v>27858.499999999996</v>
      </c>
      <c r="E71" s="121">
        <v>557.16999999999996</v>
      </c>
    </row>
    <row r="72" spans="1:5" s="115" customFormat="1" x14ac:dyDescent="0.25">
      <c r="A72" s="119" t="s">
        <v>267</v>
      </c>
      <c r="B72" s="123">
        <v>0.17</v>
      </c>
      <c r="C72" s="120" t="s">
        <v>16</v>
      </c>
      <c r="D72" s="121">
        <f t="shared" si="2"/>
        <v>1849.1764705882351</v>
      </c>
      <c r="E72" s="121">
        <v>314.36</v>
      </c>
    </row>
    <row r="73" spans="1:5" s="115" customFormat="1" ht="30" x14ac:dyDescent="0.25">
      <c r="A73" s="119" t="s">
        <v>73</v>
      </c>
      <c r="B73" s="123">
        <v>1.079</v>
      </c>
      <c r="C73" s="120" t="s">
        <v>16</v>
      </c>
      <c r="D73" s="121">
        <f t="shared" si="2"/>
        <v>1849.870250231696</v>
      </c>
      <c r="E73" s="121">
        <v>1996.01</v>
      </c>
    </row>
    <row r="74" spans="1:5" s="115" customFormat="1" ht="30" x14ac:dyDescent="0.25">
      <c r="A74" s="119" t="s">
        <v>194</v>
      </c>
      <c r="B74" s="123">
        <v>1.077</v>
      </c>
      <c r="C74" s="120" t="s">
        <v>16</v>
      </c>
      <c r="D74" s="121">
        <f t="shared" si="2"/>
        <v>1834.2154131847726</v>
      </c>
      <c r="E74" s="121">
        <v>1975.45</v>
      </c>
    </row>
    <row r="75" spans="1:5" s="115" customFormat="1" ht="30" x14ac:dyDescent="0.25">
      <c r="A75" s="119" t="s">
        <v>268</v>
      </c>
      <c r="B75" s="123">
        <v>100</v>
      </c>
      <c r="C75" s="120" t="s">
        <v>185</v>
      </c>
      <c r="D75" s="121">
        <f t="shared" si="2"/>
        <v>52.498900000000006</v>
      </c>
      <c r="E75" s="121">
        <v>5249.89</v>
      </c>
    </row>
    <row r="76" spans="1:5" s="115" customFormat="1" ht="30" x14ac:dyDescent="0.25">
      <c r="A76" s="119" t="s">
        <v>196</v>
      </c>
      <c r="B76" s="123">
        <v>25</v>
      </c>
      <c r="C76" s="120" t="s">
        <v>185</v>
      </c>
      <c r="D76" s="121">
        <f t="shared" si="2"/>
        <v>99.991600000000005</v>
      </c>
      <c r="E76" s="121">
        <v>2499.79</v>
      </c>
    </row>
    <row r="77" spans="1:5" s="115" customFormat="1" ht="30" x14ac:dyDescent="0.25">
      <c r="A77" s="119" t="s">
        <v>197</v>
      </c>
      <c r="B77" s="123" t="s">
        <v>283</v>
      </c>
      <c r="C77" s="120" t="s">
        <v>16</v>
      </c>
      <c r="D77" s="121">
        <f>E77</f>
        <v>1895.79</v>
      </c>
      <c r="E77" s="121">
        <v>1895.79</v>
      </c>
    </row>
    <row r="78" spans="1:5" s="115" customFormat="1" x14ac:dyDescent="0.25">
      <c r="A78" s="119" t="s">
        <v>269</v>
      </c>
      <c r="B78" s="123">
        <v>25</v>
      </c>
      <c r="C78" s="120" t="s">
        <v>270</v>
      </c>
      <c r="D78" s="121">
        <f t="shared" si="2"/>
        <v>235.5444</v>
      </c>
      <c r="E78" s="121">
        <v>5888.61</v>
      </c>
    </row>
    <row r="79" spans="1:5" s="115" customFormat="1" ht="30" x14ac:dyDescent="0.25">
      <c r="A79" s="119" t="s">
        <v>271</v>
      </c>
      <c r="B79" s="123">
        <v>0.2</v>
      </c>
      <c r="C79" s="120" t="s">
        <v>16</v>
      </c>
      <c r="D79" s="121">
        <f t="shared" si="2"/>
        <v>1960.4499999999998</v>
      </c>
      <c r="E79" s="121">
        <v>392.09</v>
      </c>
    </row>
    <row r="80" spans="1:5" s="115" customFormat="1" x14ac:dyDescent="0.25">
      <c r="A80" s="119" t="s">
        <v>272</v>
      </c>
      <c r="B80" s="123">
        <v>0.12</v>
      </c>
      <c r="C80" s="120" t="s">
        <v>16</v>
      </c>
      <c r="D80" s="121">
        <f t="shared" si="2"/>
        <v>1949.75</v>
      </c>
      <c r="E80" s="121">
        <v>233.97</v>
      </c>
    </row>
    <row r="81" spans="1:5" s="115" customFormat="1" x14ac:dyDescent="0.25">
      <c r="A81" s="119" t="s">
        <v>273</v>
      </c>
      <c r="B81" s="123">
        <v>0.16500000000000001</v>
      </c>
      <c r="C81" s="120" t="s">
        <v>15</v>
      </c>
      <c r="D81" s="121">
        <f t="shared" si="2"/>
        <v>11688.363636363636</v>
      </c>
      <c r="E81" s="121">
        <v>1928.58</v>
      </c>
    </row>
    <row r="82" spans="1:5" s="115" customFormat="1" ht="30" x14ac:dyDescent="0.25">
      <c r="A82" s="119" t="s">
        <v>274</v>
      </c>
      <c r="B82" s="123">
        <v>0.01</v>
      </c>
      <c r="C82" s="120" t="s">
        <v>56</v>
      </c>
      <c r="D82" s="121">
        <f t="shared" si="2"/>
        <v>7655</v>
      </c>
      <c r="E82" s="121">
        <v>76.55</v>
      </c>
    </row>
    <row r="83" spans="1:5" s="115" customFormat="1" ht="30" x14ac:dyDescent="0.25">
      <c r="A83" s="119" t="s">
        <v>129</v>
      </c>
      <c r="B83" s="123">
        <v>0.01</v>
      </c>
      <c r="C83" s="120" t="s">
        <v>56</v>
      </c>
      <c r="D83" s="121">
        <f t="shared" si="2"/>
        <v>33691</v>
      </c>
      <c r="E83" s="121">
        <v>336.91</v>
      </c>
    </row>
    <row r="84" spans="1:5" s="115" customFormat="1" x14ac:dyDescent="0.25">
      <c r="A84" s="119" t="s">
        <v>275</v>
      </c>
      <c r="B84" s="123">
        <v>0.01</v>
      </c>
      <c r="C84" s="120" t="s">
        <v>18</v>
      </c>
      <c r="D84" s="121">
        <f t="shared" si="2"/>
        <v>59377.999999999993</v>
      </c>
      <c r="E84" s="121">
        <v>593.78</v>
      </c>
    </row>
    <row r="85" spans="1:5" s="115" customFormat="1" ht="30" x14ac:dyDescent="0.25">
      <c r="A85" s="119" t="s">
        <v>112</v>
      </c>
      <c r="B85" s="123">
        <v>0.01</v>
      </c>
      <c r="C85" s="120" t="s">
        <v>18</v>
      </c>
      <c r="D85" s="121">
        <f t="shared" si="2"/>
        <v>47971</v>
      </c>
      <c r="E85" s="121">
        <v>479.71</v>
      </c>
    </row>
    <row r="86" spans="1:5" s="128" customFormat="1" ht="28.5" x14ac:dyDescent="0.25">
      <c r="A86" s="125" t="s">
        <v>39</v>
      </c>
      <c r="B86" s="126"/>
      <c r="C86" s="127"/>
      <c r="D86" s="127"/>
      <c r="E86" s="127"/>
    </row>
    <row r="87" spans="1:5" s="115" customFormat="1" ht="30" x14ac:dyDescent="0.25">
      <c r="A87" s="119" t="s">
        <v>60</v>
      </c>
      <c r="B87" s="123" t="s">
        <v>213</v>
      </c>
      <c r="C87" s="120" t="s">
        <v>11</v>
      </c>
      <c r="D87" s="121">
        <f>E87</f>
        <v>5379.72</v>
      </c>
      <c r="E87" s="121">
        <v>5379.72</v>
      </c>
    </row>
    <row r="88" spans="1:5" s="128" customFormat="1" x14ac:dyDescent="0.25">
      <c r="A88" s="125" t="s">
        <v>83</v>
      </c>
      <c r="B88" s="126"/>
      <c r="C88" s="127"/>
      <c r="D88" s="121"/>
      <c r="E88" s="127"/>
    </row>
    <row r="89" spans="1:5" s="115" customFormat="1" x14ac:dyDescent="0.25">
      <c r="A89" s="119" t="s">
        <v>89</v>
      </c>
      <c r="B89" s="123" t="s">
        <v>213</v>
      </c>
      <c r="C89" s="120" t="s">
        <v>11</v>
      </c>
      <c r="D89" s="121">
        <f t="shared" ref="D89:D93" si="3">E89</f>
        <v>21600</v>
      </c>
      <c r="E89" s="121">
        <v>21600</v>
      </c>
    </row>
    <row r="90" spans="1:5" s="128" customFormat="1" ht="28.5" x14ac:dyDescent="0.25">
      <c r="A90" s="125" t="s">
        <v>94</v>
      </c>
      <c r="B90" s="126"/>
      <c r="C90" s="127"/>
      <c r="D90" s="121"/>
      <c r="E90" s="127"/>
    </row>
    <row r="91" spans="1:5" s="115" customFormat="1" x14ac:dyDescent="0.25">
      <c r="A91" s="119" t="s">
        <v>100</v>
      </c>
      <c r="B91" s="123" t="s">
        <v>24</v>
      </c>
      <c r="C91" s="120" t="s">
        <v>11</v>
      </c>
      <c r="D91" s="121">
        <f t="shared" si="3"/>
        <v>400</v>
      </c>
      <c r="E91" s="121">
        <v>400</v>
      </c>
    </row>
    <row r="92" spans="1:5" s="128" customFormat="1" x14ac:dyDescent="0.25">
      <c r="A92" s="125" t="s">
        <v>276</v>
      </c>
      <c r="B92" s="126"/>
      <c r="C92" s="127"/>
      <c r="D92" s="121"/>
      <c r="E92" s="127"/>
    </row>
    <row r="93" spans="1:5" s="115" customFormat="1" x14ac:dyDescent="0.25">
      <c r="A93" s="119" t="s">
        <v>277</v>
      </c>
      <c r="B93" s="123" t="s">
        <v>214</v>
      </c>
      <c r="C93" s="120" t="s">
        <v>13</v>
      </c>
      <c r="D93" s="121">
        <f t="shared" si="3"/>
        <v>20234</v>
      </c>
      <c r="E93" s="121">
        <v>20234</v>
      </c>
    </row>
    <row r="94" spans="1:5" s="1" customFormat="1" ht="14.25" x14ac:dyDescent="0.2">
      <c r="A94" s="33" t="s">
        <v>10</v>
      </c>
      <c r="B94" s="34"/>
      <c r="C94" s="34"/>
      <c r="D94" s="35"/>
      <c r="E94" s="36"/>
    </row>
    <row r="95" spans="1:5" s="1" customFormat="1" x14ac:dyDescent="0.2">
      <c r="A95" s="37" t="s">
        <v>79</v>
      </c>
      <c r="B95" s="38" t="s">
        <v>23</v>
      </c>
      <c r="C95" s="38" t="s">
        <v>11</v>
      </c>
      <c r="D95" s="39">
        <f>E95</f>
        <v>25069.936000000009</v>
      </c>
      <c r="E95" s="40">
        <f>SUM(E17:E93)*10%</f>
        <v>25069.936000000009</v>
      </c>
    </row>
    <row r="96" spans="1:5" s="128" customFormat="1" ht="14.25" x14ac:dyDescent="0.25">
      <c r="A96" s="129" t="s">
        <v>25</v>
      </c>
      <c r="B96" s="130"/>
      <c r="C96" s="131"/>
      <c r="D96" s="132"/>
      <c r="E96" s="132">
        <f>SUM(E16:E95)</f>
        <v>275769.29600000009</v>
      </c>
    </row>
    <row r="97" spans="1:5" s="115" customFormat="1" x14ac:dyDescent="0.25">
      <c r="A97" s="216"/>
      <c r="B97" s="216"/>
      <c r="C97" s="216"/>
      <c r="D97" s="216"/>
      <c r="E97" s="216"/>
    </row>
    <row r="98" spans="1:5" s="115" customFormat="1" x14ac:dyDescent="0.25">
      <c r="A98" s="216"/>
      <c r="B98" s="216"/>
      <c r="C98" s="216"/>
      <c r="D98" s="216"/>
      <c r="E98" s="216"/>
    </row>
    <row r="99" spans="1:5" s="115" customFormat="1" ht="39.75" customHeight="1" x14ac:dyDescent="0.25">
      <c r="A99" s="217" t="s">
        <v>287</v>
      </c>
      <c r="B99" s="217"/>
      <c r="C99" s="217"/>
      <c r="D99" s="217"/>
      <c r="E99" s="217"/>
    </row>
    <row r="100" spans="1:5" s="115" customFormat="1" ht="27.75" customHeight="1" x14ac:dyDescent="0.25">
      <c r="A100" s="217" t="s">
        <v>278</v>
      </c>
      <c r="B100" s="217"/>
      <c r="C100" s="217"/>
      <c r="D100" s="217"/>
      <c r="E100" s="217"/>
    </row>
    <row r="101" spans="1:5" s="115" customFormat="1" ht="24" customHeight="1" x14ac:dyDescent="0.25">
      <c r="A101" s="217" t="s">
        <v>279</v>
      </c>
      <c r="B101" s="217"/>
      <c r="C101" s="217"/>
      <c r="D101" s="217"/>
      <c r="E101" s="217"/>
    </row>
    <row r="102" spans="1:5" s="115" customFormat="1" ht="30.75" customHeight="1" x14ac:dyDescent="0.25">
      <c r="A102" s="217" t="s">
        <v>280</v>
      </c>
      <c r="B102" s="217"/>
      <c r="C102" s="217"/>
      <c r="D102" s="217"/>
      <c r="E102" s="217"/>
    </row>
    <row r="103" spans="1:5" s="115" customFormat="1" x14ac:dyDescent="0.25">
      <c r="A103" s="216"/>
      <c r="B103" s="216"/>
      <c r="C103" s="216"/>
      <c r="D103" s="216"/>
      <c r="E103" s="216"/>
    </row>
    <row r="104" spans="1:5" s="115" customFormat="1" ht="24.75" customHeight="1" x14ac:dyDescent="0.25">
      <c r="B104" s="218"/>
      <c r="C104" s="218"/>
      <c r="D104" s="218"/>
      <c r="E104" s="218"/>
    </row>
    <row r="105" spans="1:5" s="115" customFormat="1" ht="18.75" customHeight="1" x14ac:dyDescent="0.25">
      <c r="A105" s="216" t="s">
        <v>281</v>
      </c>
      <c r="B105" s="216"/>
      <c r="C105" s="216"/>
      <c r="D105" s="216"/>
      <c r="E105" s="216"/>
    </row>
    <row r="106" spans="1:5" s="115" customFormat="1" ht="15.75" customHeight="1" x14ac:dyDescent="0.25">
      <c r="A106" s="216" t="s">
        <v>288</v>
      </c>
      <c r="B106" s="216"/>
      <c r="C106" s="216"/>
      <c r="D106" s="216"/>
      <c r="E106" s="216"/>
    </row>
    <row r="107" spans="1:5" s="115" customFormat="1" ht="10.5" customHeight="1" x14ac:dyDescent="0.25">
      <c r="B107" s="215"/>
      <c r="C107" s="215"/>
      <c r="D107" s="215" t="s">
        <v>27</v>
      </c>
      <c r="E107" s="215"/>
    </row>
    <row r="108" spans="1:5" s="115" customFormat="1" x14ac:dyDescent="0.25">
      <c r="A108" s="216"/>
      <c r="B108" s="216"/>
      <c r="C108" s="216"/>
      <c r="D108" s="216"/>
      <c r="E108" s="216"/>
    </row>
    <row r="109" spans="1:5" s="115" customFormat="1" x14ac:dyDescent="0.25">
      <c r="A109" s="216" t="s">
        <v>289</v>
      </c>
      <c r="B109" s="216"/>
      <c r="C109" s="216"/>
      <c r="D109" s="216"/>
      <c r="E109" s="216"/>
    </row>
    <row r="110" spans="1:5" s="115" customFormat="1" ht="10.5" customHeight="1" x14ac:dyDescent="0.25">
      <c r="B110" s="215"/>
      <c r="C110" s="215"/>
      <c r="D110" s="215" t="s">
        <v>27</v>
      </c>
      <c r="E110" s="215"/>
    </row>
    <row r="111" spans="1:5" s="115" customFormat="1" ht="11.25" customHeight="1" x14ac:dyDescent="0.25">
      <c r="A111" s="216"/>
      <c r="B111" s="216"/>
      <c r="C111" s="216"/>
      <c r="D111" s="216"/>
      <c r="E111" s="216"/>
    </row>
  </sheetData>
  <mergeCells count="31">
    <mergeCell ref="A1:E1"/>
    <mergeCell ref="A2:E2"/>
    <mergeCell ref="A5:E5"/>
    <mergeCell ref="A4:E4"/>
    <mergeCell ref="A3:E3"/>
    <mergeCell ref="A6:D6"/>
    <mergeCell ref="A7:E7"/>
    <mergeCell ref="A8:E8"/>
    <mergeCell ref="A9:E9"/>
    <mergeCell ref="A99:E99"/>
    <mergeCell ref="A97:E97"/>
    <mergeCell ref="A98:E98"/>
    <mergeCell ref="A10:E10"/>
    <mergeCell ref="A11:E11"/>
    <mergeCell ref="A12:E12"/>
    <mergeCell ref="A13:E13"/>
    <mergeCell ref="A14:E14"/>
    <mergeCell ref="A100:E100"/>
    <mergeCell ref="A101:E101"/>
    <mergeCell ref="A102:E102"/>
    <mergeCell ref="A103:E103"/>
    <mergeCell ref="B104:E104"/>
    <mergeCell ref="B110:C110"/>
    <mergeCell ref="D110:E110"/>
    <mergeCell ref="A111:E111"/>
    <mergeCell ref="A105:E105"/>
    <mergeCell ref="A106:E106"/>
    <mergeCell ref="B107:C107"/>
    <mergeCell ref="D107:E107"/>
    <mergeCell ref="A108:E108"/>
    <mergeCell ref="A109:E10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zoomScaleNormal="100" workbookViewId="0">
      <selection activeCell="A13" sqref="A1:XFD1048576"/>
    </sheetView>
  </sheetViews>
  <sheetFormatPr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6.28515625" style="81" customWidth="1"/>
    <col min="7" max="16384" width="9.140625" style="81"/>
  </cols>
  <sheetData>
    <row r="1" spans="1:19" s="53" customFormat="1" ht="35.25" customHeight="1" x14ac:dyDescent="0.3">
      <c r="A1" s="203" t="s">
        <v>290</v>
      </c>
      <c r="B1" s="203"/>
      <c r="C1" s="203"/>
      <c r="D1" s="203"/>
      <c r="E1" s="203"/>
      <c r="F1" s="203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291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204" t="s">
        <v>139</v>
      </c>
      <c r="B5" s="204"/>
      <c r="C5" s="204"/>
      <c r="D5" s="204"/>
      <c r="E5" s="204"/>
      <c r="F5" s="204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9" t="s">
        <v>140</v>
      </c>
      <c r="B6" s="109">
        <v>3</v>
      </c>
      <c r="C6" s="109" t="s">
        <v>141</v>
      </c>
      <c r="D6" s="133">
        <v>1412.8</v>
      </c>
      <c r="E6" s="109" t="s">
        <v>142</v>
      </c>
      <c r="F6" s="111">
        <v>862</v>
      </c>
      <c r="G6" s="58"/>
      <c r="H6" s="60"/>
      <c r="I6" s="61"/>
      <c r="J6" s="62"/>
      <c r="K6" s="134"/>
      <c r="L6" s="64"/>
      <c r="M6" s="64"/>
      <c r="N6" s="64"/>
      <c r="O6" s="64"/>
      <c r="P6" s="65"/>
      <c r="Q6" s="205"/>
      <c r="R6" s="206"/>
      <c r="S6" s="66"/>
    </row>
    <row r="7" spans="1:19" s="69" customFormat="1" ht="32.25" customHeight="1" x14ac:dyDescent="0.25">
      <c r="A7" s="109" t="s">
        <v>143</v>
      </c>
      <c r="B7" s="109">
        <v>2</v>
      </c>
      <c r="C7" s="109" t="s">
        <v>144</v>
      </c>
      <c r="D7" s="133">
        <v>0</v>
      </c>
      <c r="E7" s="109" t="s">
        <v>145</v>
      </c>
      <c r="F7" s="111">
        <v>574.70000000000005</v>
      </c>
      <c r="G7" s="58"/>
      <c r="H7" s="60"/>
      <c r="I7" s="61"/>
      <c r="J7" s="62"/>
      <c r="K7" s="134"/>
      <c r="L7" s="64"/>
      <c r="M7" s="64"/>
      <c r="N7" s="64"/>
      <c r="O7" s="64"/>
      <c r="P7" s="65"/>
      <c r="Q7" s="205"/>
      <c r="R7" s="207"/>
      <c r="S7" s="68"/>
    </row>
    <row r="8" spans="1:19" s="69" customFormat="1" ht="47.25" customHeight="1" x14ac:dyDescent="0.25">
      <c r="A8" s="109" t="s">
        <v>146</v>
      </c>
      <c r="B8" s="109">
        <v>24</v>
      </c>
      <c r="C8" s="109" t="s">
        <v>147</v>
      </c>
      <c r="D8" s="111">
        <v>137.9</v>
      </c>
      <c r="E8" s="109" t="s">
        <v>148</v>
      </c>
      <c r="F8" s="111">
        <v>366.6</v>
      </c>
      <c r="G8" s="58"/>
      <c r="H8" s="60"/>
      <c r="I8" s="61"/>
      <c r="J8" s="62"/>
      <c r="K8" s="134"/>
      <c r="L8" s="64"/>
      <c r="M8" s="64"/>
      <c r="N8" s="64"/>
      <c r="O8" s="64"/>
      <c r="P8" s="65"/>
      <c r="Q8" s="205"/>
      <c r="R8" s="206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134"/>
      <c r="L9" s="64"/>
      <c r="M9" s="64"/>
      <c r="N9" s="64"/>
      <c r="O9" s="64"/>
      <c r="P9" s="58"/>
      <c r="Q9" s="134"/>
      <c r="R9" s="135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36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7" t="s">
        <v>149</v>
      </c>
      <c r="B11" s="198"/>
      <c r="C11" s="198"/>
      <c r="D11" s="198"/>
      <c r="E11" s="199"/>
      <c r="F11" s="76" t="s">
        <v>150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6" customFormat="1" ht="30" customHeight="1" x14ac:dyDescent="0.25">
      <c r="A12" s="189" t="s">
        <v>151</v>
      </c>
      <c r="B12" s="190"/>
      <c r="C12" s="190"/>
      <c r="D12" s="190"/>
      <c r="E12" s="191"/>
      <c r="F12" s="104">
        <v>-88880.132000000041</v>
      </c>
      <c r="G12" s="105"/>
    </row>
    <row r="13" spans="1:19" s="106" customFormat="1" ht="30" customHeight="1" x14ac:dyDescent="0.25">
      <c r="A13" s="189" t="s">
        <v>152</v>
      </c>
      <c r="B13" s="190"/>
      <c r="C13" s="190"/>
      <c r="D13" s="190"/>
      <c r="E13" s="191"/>
      <c r="F13" s="104">
        <v>26681.849999999995</v>
      </c>
    </row>
    <row r="14" spans="1:19" s="106" customFormat="1" ht="30" customHeight="1" x14ac:dyDescent="0.25">
      <c r="A14" s="189" t="s">
        <v>153</v>
      </c>
      <c r="B14" s="190"/>
      <c r="C14" s="190"/>
      <c r="D14" s="190"/>
      <c r="E14" s="191"/>
      <c r="F14" s="107">
        <f>SUM(F15:F17)</f>
        <v>212119.88</v>
      </c>
    </row>
    <row r="15" spans="1:19" s="75" customFormat="1" ht="28.5" customHeight="1" x14ac:dyDescent="0.25">
      <c r="A15" s="194" t="s">
        <v>154</v>
      </c>
      <c r="B15" s="195"/>
      <c r="C15" s="195"/>
      <c r="D15" s="195"/>
      <c r="E15" s="196"/>
      <c r="F15" s="100">
        <f>211919.88+200</f>
        <v>212119.88</v>
      </c>
    </row>
    <row r="16" spans="1:19" s="75" customFormat="1" ht="24.75" hidden="1" customHeight="1" x14ac:dyDescent="0.25">
      <c r="A16" s="194" t="s">
        <v>155</v>
      </c>
      <c r="B16" s="195"/>
      <c r="C16" s="195"/>
      <c r="D16" s="195"/>
      <c r="E16" s="196"/>
      <c r="F16" s="100"/>
    </row>
    <row r="17" spans="1:19" s="75" customFormat="1" ht="30" hidden="1" customHeight="1" x14ac:dyDescent="0.25">
      <c r="A17" s="194" t="s">
        <v>156</v>
      </c>
      <c r="B17" s="195"/>
      <c r="C17" s="195"/>
      <c r="D17" s="195"/>
      <c r="E17" s="196"/>
      <c r="F17" s="100"/>
    </row>
    <row r="18" spans="1:19" s="106" customFormat="1" ht="30" customHeight="1" x14ac:dyDescent="0.25">
      <c r="A18" s="189" t="s">
        <v>157</v>
      </c>
      <c r="B18" s="190"/>
      <c r="C18" s="190"/>
      <c r="D18" s="190"/>
      <c r="E18" s="191"/>
      <c r="F18" s="107">
        <f>SUM(F19:F21)</f>
        <v>209817.78</v>
      </c>
    </row>
    <row r="19" spans="1:19" s="75" customFormat="1" ht="27.75" customHeight="1" x14ac:dyDescent="0.25">
      <c r="A19" s="194" t="s">
        <v>154</v>
      </c>
      <c r="B19" s="195"/>
      <c r="C19" s="195"/>
      <c r="D19" s="195"/>
      <c r="E19" s="196"/>
      <c r="F19" s="100">
        <f>209617.78+200</f>
        <v>209817.78</v>
      </c>
    </row>
    <row r="20" spans="1:19" s="75" customFormat="1" ht="30" hidden="1" customHeight="1" x14ac:dyDescent="0.25">
      <c r="A20" s="194" t="s">
        <v>155</v>
      </c>
      <c r="B20" s="195"/>
      <c r="C20" s="195"/>
      <c r="D20" s="195"/>
      <c r="E20" s="196"/>
      <c r="F20" s="100"/>
    </row>
    <row r="21" spans="1:19" s="78" customFormat="1" ht="30" hidden="1" customHeight="1" x14ac:dyDescent="0.2">
      <c r="A21" s="212" t="s">
        <v>286</v>
      </c>
      <c r="B21" s="213"/>
      <c r="C21" s="213"/>
      <c r="D21" s="213"/>
      <c r="E21" s="214"/>
      <c r="F21" s="100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8" customFormat="1" ht="30" customHeight="1" x14ac:dyDescent="0.25">
      <c r="A22" s="189" t="s">
        <v>158</v>
      </c>
      <c r="B22" s="190"/>
      <c r="C22" s="190"/>
      <c r="D22" s="190"/>
      <c r="E22" s="191"/>
      <c r="F22" s="107">
        <f>F12+F18</f>
        <v>120937.64799999996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189" t="s">
        <v>159</v>
      </c>
      <c r="B23" s="190"/>
      <c r="C23" s="190"/>
      <c r="D23" s="190"/>
      <c r="E23" s="191"/>
      <c r="F23" s="107">
        <f>Лист1!E80</f>
        <v>209228.59099999999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189" t="s">
        <v>292</v>
      </c>
      <c r="B24" s="190"/>
      <c r="C24" s="190"/>
      <c r="D24" s="190"/>
      <c r="E24" s="191"/>
      <c r="F24" s="107">
        <f>F22-F23</f>
        <v>-88290.943000000028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89" t="s">
        <v>161</v>
      </c>
      <c r="B25" s="190"/>
      <c r="C25" s="190"/>
      <c r="D25" s="190"/>
      <c r="E25" s="191"/>
      <c r="F25" s="104">
        <f>F13+F14-F18+F21</f>
        <v>28983.950000000012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2" t="s">
        <v>162</v>
      </c>
      <c r="B27" s="192"/>
      <c r="C27" s="192"/>
      <c r="D27" s="192"/>
    </row>
    <row r="28" spans="1:19" s="53" customFormat="1" ht="21.75" customHeight="1" x14ac:dyDescent="0.25">
      <c r="A28" s="193" t="s">
        <v>163</v>
      </c>
      <c r="B28" s="193"/>
      <c r="C28" s="193"/>
      <c r="D28" s="193"/>
    </row>
    <row r="29" spans="1:19" s="53" customFormat="1" ht="22.5" customHeight="1" x14ac:dyDescent="0.25">
      <c r="A29" s="192" t="s">
        <v>45</v>
      </c>
      <c r="B29" s="192"/>
      <c r="C29" s="192"/>
      <c r="D29" s="192"/>
    </row>
    <row r="30" spans="1:19" s="53" customFormat="1" ht="22.5" customHeight="1" x14ac:dyDescent="0.25">
      <c r="A30" s="192" t="s">
        <v>46</v>
      </c>
      <c r="B30" s="192"/>
      <c r="C30" s="192"/>
      <c r="D30" s="5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3.140625" style="137" customWidth="1"/>
    <col min="2" max="2" width="13.85546875" style="137" customWidth="1"/>
    <col min="3" max="3" width="14" style="137" customWidth="1"/>
    <col min="4" max="4" width="15.42578125" style="137" customWidth="1"/>
    <col min="5" max="5" width="14.7109375" style="137" customWidth="1"/>
    <col min="6" max="255" width="8.140625" style="13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7" customFormat="1" ht="23.25" customHeight="1" x14ac:dyDescent="0.25">
      <c r="A1" s="219"/>
      <c r="B1" s="219"/>
      <c r="C1" s="219"/>
      <c r="D1" s="219"/>
      <c r="E1" s="219"/>
    </row>
    <row r="2" spans="1:5" s="137" customFormat="1" x14ac:dyDescent="0.25">
      <c r="A2" s="219" t="s">
        <v>219</v>
      </c>
      <c r="B2" s="219"/>
      <c r="C2" s="219"/>
      <c r="D2" s="219"/>
      <c r="E2" s="219"/>
    </row>
    <row r="3" spans="1:5" s="137" customFormat="1" ht="15.75" customHeight="1" x14ac:dyDescent="0.25">
      <c r="B3" s="219" t="s">
        <v>282</v>
      </c>
      <c r="C3" s="219"/>
      <c r="D3" s="219"/>
      <c r="E3" s="219"/>
    </row>
    <row r="4" spans="1:5" s="137" customFormat="1" x14ac:dyDescent="0.25">
      <c r="A4" s="221" t="s">
        <v>220</v>
      </c>
      <c r="B4" s="221"/>
      <c r="C4" s="221"/>
      <c r="D4" s="221"/>
      <c r="E4" s="221"/>
    </row>
    <row r="5" spans="1:5" s="137" customFormat="1" x14ac:dyDescent="0.25">
      <c r="A5" s="221" t="s">
        <v>221</v>
      </c>
      <c r="B5" s="221"/>
      <c r="C5" s="221"/>
      <c r="D5" s="221"/>
      <c r="E5" s="221"/>
    </row>
    <row r="6" spans="1:5" s="137" customFormat="1" ht="26.25" customHeight="1" x14ac:dyDescent="0.25">
      <c r="A6" s="219" t="s">
        <v>222</v>
      </c>
      <c r="B6" s="219"/>
      <c r="C6" s="219"/>
      <c r="D6" s="219"/>
      <c r="E6" s="137" t="s">
        <v>293</v>
      </c>
    </row>
    <row r="7" spans="1:5" s="137" customFormat="1" ht="9.75" customHeight="1" x14ac:dyDescent="0.25">
      <c r="A7" s="219"/>
      <c r="B7" s="219"/>
      <c r="C7" s="219"/>
      <c r="D7" s="219"/>
      <c r="E7" s="219"/>
    </row>
    <row r="8" spans="1:5" s="137" customFormat="1" ht="28.5" customHeight="1" x14ac:dyDescent="0.25">
      <c r="A8" s="220" t="s">
        <v>224</v>
      </c>
      <c r="B8" s="220"/>
      <c r="C8" s="220"/>
      <c r="D8" s="220"/>
      <c r="E8" s="220"/>
    </row>
    <row r="9" spans="1:5" s="137" customFormat="1" ht="29.25" customHeight="1" x14ac:dyDescent="0.25">
      <c r="A9" s="220" t="s">
        <v>225</v>
      </c>
      <c r="B9" s="220"/>
      <c r="C9" s="220"/>
      <c r="D9" s="220"/>
      <c r="E9" s="220"/>
    </row>
    <row r="10" spans="1:5" s="137" customFormat="1" ht="30" customHeight="1" x14ac:dyDescent="0.25">
      <c r="A10" s="220" t="s">
        <v>226</v>
      </c>
      <c r="B10" s="220"/>
      <c r="C10" s="220"/>
      <c r="D10" s="220"/>
      <c r="E10" s="220"/>
    </row>
    <row r="11" spans="1:5" s="137" customFormat="1" ht="30" customHeight="1" x14ac:dyDescent="0.25">
      <c r="A11" s="220" t="s">
        <v>227</v>
      </c>
      <c r="B11" s="220"/>
      <c r="C11" s="220"/>
      <c r="D11" s="220"/>
      <c r="E11" s="220"/>
    </row>
    <row r="12" spans="1:5" s="137" customFormat="1" ht="29.25" customHeight="1" x14ac:dyDescent="0.25">
      <c r="A12" s="220" t="s">
        <v>228</v>
      </c>
      <c r="B12" s="220"/>
      <c r="C12" s="220"/>
      <c r="D12" s="220"/>
      <c r="E12" s="220"/>
    </row>
    <row r="13" spans="1:5" s="137" customFormat="1" ht="28.5" customHeight="1" x14ac:dyDescent="0.25">
      <c r="A13" s="220" t="s">
        <v>229</v>
      </c>
      <c r="B13" s="220"/>
      <c r="C13" s="220"/>
      <c r="D13" s="220"/>
      <c r="E13" s="220"/>
    </row>
    <row r="14" spans="1:5" s="137" customFormat="1" ht="9.75" customHeight="1" x14ac:dyDescent="0.25">
      <c r="A14" s="219"/>
      <c r="B14" s="219"/>
      <c r="C14" s="219"/>
      <c r="D14" s="219"/>
      <c r="E14" s="219"/>
    </row>
    <row r="15" spans="1:5" s="137" customFormat="1" ht="135" x14ac:dyDescent="0.25">
      <c r="A15" s="138" t="s">
        <v>2</v>
      </c>
      <c r="B15" s="139" t="s">
        <v>231</v>
      </c>
      <c r="C15" s="139" t="s">
        <v>0</v>
      </c>
      <c r="D15" s="139" t="s">
        <v>230</v>
      </c>
      <c r="E15" s="139" t="s">
        <v>1</v>
      </c>
    </row>
    <row r="16" spans="1:5" s="137" customFormat="1" x14ac:dyDescent="0.25">
      <c r="A16" s="146" t="s">
        <v>8</v>
      </c>
      <c r="B16" s="144"/>
      <c r="C16" s="144"/>
      <c r="D16" s="144"/>
      <c r="E16" s="144"/>
    </row>
    <row r="17" spans="1:5" s="137" customFormat="1" x14ac:dyDescent="0.25">
      <c r="A17" s="138" t="s">
        <v>57</v>
      </c>
      <c r="B17" s="145" t="s">
        <v>23</v>
      </c>
      <c r="C17" s="145" t="s">
        <v>11</v>
      </c>
      <c r="D17" s="145">
        <v>0.13</v>
      </c>
      <c r="E17" s="145">
        <v>2203.9699999999998</v>
      </c>
    </row>
    <row r="18" spans="1:5" s="137" customFormat="1" ht="28.5" x14ac:dyDescent="0.25">
      <c r="A18" s="146" t="s">
        <v>232</v>
      </c>
      <c r="B18" s="144"/>
      <c r="C18" s="144"/>
      <c r="D18" s="144"/>
      <c r="E18" s="144"/>
    </row>
    <row r="19" spans="1:5" s="137" customFormat="1" x14ac:dyDescent="0.25">
      <c r="A19" s="138" t="s">
        <v>294</v>
      </c>
      <c r="B19" s="145" t="s">
        <v>24</v>
      </c>
      <c r="C19" s="145" t="s">
        <v>12</v>
      </c>
      <c r="D19" s="145">
        <f>E19</f>
        <v>69.180000000000007</v>
      </c>
      <c r="E19" s="145">
        <v>69.180000000000007</v>
      </c>
    </row>
    <row r="20" spans="1:5" s="137" customFormat="1" x14ac:dyDescent="0.25">
      <c r="A20" s="138" t="s">
        <v>295</v>
      </c>
      <c r="B20" s="145" t="s">
        <v>24</v>
      </c>
      <c r="C20" s="145" t="s">
        <v>12</v>
      </c>
      <c r="D20" s="145">
        <f t="shared" ref="D20:D26" si="0">E20</f>
        <v>3309.6</v>
      </c>
      <c r="E20" s="145">
        <v>3309.6</v>
      </c>
    </row>
    <row r="21" spans="1:5" s="137" customFormat="1" ht="30" x14ac:dyDescent="0.25">
      <c r="A21" s="138" t="s">
        <v>296</v>
      </c>
      <c r="B21" s="145">
        <v>3.75</v>
      </c>
      <c r="C21" s="145" t="s">
        <v>297</v>
      </c>
      <c r="D21" s="145">
        <f>E21/B21</f>
        <v>84.528000000000006</v>
      </c>
      <c r="E21" s="145">
        <v>316.98</v>
      </c>
    </row>
    <row r="22" spans="1:5" s="137" customFormat="1" ht="30" x14ac:dyDescent="0.25">
      <c r="A22" s="138" t="s">
        <v>171</v>
      </c>
      <c r="B22" s="145" t="s">
        <v>24</v>
      </c>
      <c r="C22" s="145" t="s">
        <v>19</v>
      </c>
      <c r="D22" s="145">
        <f t="shared" si="0"/>
        <v>1655.36</v>
      </c>
      <c r="E22" s="145">
        <v>1655.36</v>
      </c>
    </row>
    <row r="23" spans="1:5" s="137" customFormat="1" ht="30" x14ac:dyDescent="0.25">
      <c r="A23" s="138" t="s">
        <v>298</v>
      </c>
      <c r="B23" s="145" t="s">
        <v>24</v>
      </c>
      <c r="C23" s="145" t="s">
        <v>19</v>
      </c>
      <c r="D23" s="145">
        <f t="shared" si="0"/>
        <v>1474.82</v>
      </c>
      <c r="E23" s="145">
        <v>1474.82</v>
      </c>
    </row>
    <row r="24" spans="1:5" s="137" customFormat="1" x14ac:dyDescent="0.25">
      <c r="A24" s="138" t="s">
        <v>299</v>
      </c>
      <c r="B24" s="145">
        <v>0.5</v>
      </c>
      <c r="C24" s="145" t="s">
        <v>13</v>
      </c>
      <c r="D24" s="145">
        <f>E24/B24</f>
        <v>849.06</v>
      </c>
      <c r="E24" s="145">
        <v>424.53</v>
      </c>
    </row>
    <row r="25" spans="1:5" s="137" customFormat="1" x14ac:dyDescent="0.25">
      <c r="A25" s="138" t="s">
        <v>235</v>
      </c>
      <c r="B25" s="145" t="s">
        <v>215</v>
      </c>
      <c r="C25" s="145" t="s">
        <v>12</v>
      </c>
      <c r="D25" s="145">
        <f t="shared" si="0"/>
        <v>71883.259999999995</v>
      </c>
      <c r="E25" s="145">
        <v>71883.259999999995</v>
      </c>
    </row>
    <row r="26" spans="1:5" s="137" customFormat="1" x14ac:dyDescent="0.25">
      <c r="A26" s="138" t="s">
        <v>236</v>
      </c>
      <c r="B26" s="145" t="s">
        <v>215</v>
      </c>
      <c r="C26" s="145" t="s">
        <v>12</v>
      </c>
      <c r="D26" s="145">
        <f t="shared" si="0"/>
        <v>3968.93</v>
      </c>
      <c r="E26" s="145">
        <v>3968.93</v>
      </c>
    </row>
    <row r="27" spans="1:5" s="137" customFormat="1" x14ac:dyDescent="0.25">
      <c r="A27" s="138" t="s">
        <v>77</v>
      </c>
      <c r="B27" s="145" t="s">
        <v>24</v>
      </c>
      <c r="C27" s="145" t="s">
        <v>11</v>
      </c>
      <c r="D27" s="145">
        <f t="shared" ref="D27" si="1">E27</f>
        <v>555.78</v>
      </c>
      <c r="E27" s="145">
        <v>555.78</v>
      </c>
    </row>
    <row r="28" spans="1:5" s="137" customFormat="1" x14ac:dyDescent="0.25">
      <c r="A28" s="146" t="s">
        <v>180</v>
      </c>
      <c r="B28" s="144"/>
      <c r="C28" s="144"/>
      <c r="D28" s="144"/>
      <c r="E28" s="144"/>
    </row>
    <row r="29" spans="1:5" s="137" customFormat="1" x14ac:dyDescent="0.25">
      <c r="A29" s="138" t="s">
        <v>181</v>
      </c>
      <c r="B29" s="145" t="s">
        <v>213</v>
      </c>
      <c r="C29" s="145" t="s">
        <v>239</v>
      </c>
      <c r="D29" s="145">
        <f>E29</f>
        <v>6800</v>
      </c>
      <c r="E29" s="145">
        <v>6800</v>
      </c>
    </row>
    <row r="30" spans="1:5" s="137" customFormat="1" ht="28.5" x14ac:dyDescent="0.25">
      <c r="A30" s="146" t="s">
        <v>240</v>
      </c>
      <c r="B30" s="144"/>
      <c r="C30" s="144"/>
      <c r="D30" s="144"/>
      <c r="E30" s="144"/>
    </row>
    <row r="31" spans="1:5" s="137" customFormat="1" x14ac:dyDescent="0.25">
      <c r="A31" s="138" t="s">
        <v>300</v>
      </c>
      <c r="B31" s="145">
        <v>0.01</v>
      </c>
      <c r="C31" s="145" t="s">
        <v>18</v>
      </c>
      <c r="D31" s="145">
        <f>E31/B31</f>
        <v>49183</v>
      </c>
      <c r="E31" s="145">
        <v>491.83</v>
      </c>
    </row>
    <row r="32" spans="1:5" s="137" customFormat="1" ht="30" x14ac:dyDescent="0.25">
      <c r="A32" s="138" t="s">
        <v>301</v>
      </c>
      <c r="B32" s="145">
        <v>1</v>
      </c>
      <c r="C32" s="145" t="s">
        <v>302</v>
      </c>
      <c r="D32" s="145">
        <f t="shared" ref="D32:D70" si="2">E32/B32</f>
        <v>175.48</v>
      </c>
      <c r="E32" s="145">
        <v>175.48</v>
      </c>
    </row>
    <row r="33" spans="1:5" s="137" customFormat="1" x14ac:dyDescent="0.25">
      <c r="A33" s="138" t="s">
        <v>303</v>
      </c>
      <c r="B33" s="145">
        <v>1</v>
      </c>
      <c r="C33" s="145" t="s">
        <v>15</v>
      </c>
      <c r="D33" s="145">
        <f t="shared" si="2"/>
        <v>724.61</v>
      </c>
      <c r="E33" s="145">
        <v>724.61</v>
      </c>
    </row>
    <row r="34" spans="1:5" s="137" customFormat="1" ht="30" x14ac:dyDescent="0.25">
      <c r="A34" s="138" t="s">
        <v>304</v>
      </c>
      <c r="B34" s="145" t="s">
        <v>24</v>
      </c>
      <c r="C34" s="145" t="s">
        <v>16</v>
      </c>
      <c r="D34" s="145">
        <f>E34</f>
        <v>5396.53</v>
      </c>
      <c r="E34" s="145">
        <v>5396.53</v>
      </c>
    </row>
    <row r="35" spans="1:5" s="137" customFormat="1" x14ac:dyDescent="0.25">
      <c r="A35" s="138" t="s">
        <v>305</v>
      </c>
      <c r="B35" s="145">
        <v>2</v>
      </c>
      <c r="C35" s="145" t="s">
        <v>13</v>
      </c>
      <c r="D35" s="145">
        <f t="shared" si="2"/>
        <v>307.15499999999997</v>
      </c>
      <c r="E35" s="145">
        <v>614.30999999999995</v>
      </c>
    </row>
    <row r="36" spans="1:5" s="137" customFormat="1" x14ac:dyDescent="0.25">
      <c r="A36" s="138" t="s">
        <v>306</v>
      </c>
      <c r="B36" s="145">
        <v>0.1</v>
      </c>
      <c r="C36" s="145" t="s">
        <v>111</v>
      </c>
      <c r="D36" s="145">
        <f t="shared" si="2"/>
        <v>13114.2</v>
      </c>
      <c r="E36" s="145">
        <v>1311.42</v>
      </c>
    </row>
    <row r="37" spans="1:5" s="137" customFormat="1" x14ac:dyDescent="0.25">
      <c r="A37" s="138" t="s">
        <v>307</v>
      </c>
      <c r="B37" s="145">
        <v>1</v>
      </c>
      <c r="C37" s="145" t="s">
        <v>85</v>
      </c>
      <c r="D37" s="145">
        <f t="shared" si="2"/>
        <v>101.47</v>
      </c>
      <c r="E37" s="145">
        <v>101.47</v>
      </c>
    </row>
    <row r="38" spans="1:5" s="137" customFormat="1" x14ac:dyDescent="0.25">
      <c r="A38" s="138" t="s">
        <v>61</v>
      </c>
      <c r="B38" s="145">
        <v>1</v>
      </c>
      <c r="C38" s="145" t="s">
        <v>14</v>
      </c>
      <c r="D38" s="145">
        <f t="shared" si="2"/>
        <v>1012.36</v>
      </c>
      <c r="E38" s="145">
        <v>1012.36</v>
      </c>
    </row>
    <row r="39" spans="1:5" s="137" customFormat="1" ht="30" x14ac:dyDescent="0.25">
      <c r="A39" s="138" t="s">
        <v>245</v>
      </c>
      <c r="B39" s="145">
        <v>1</v>
      </c>
      <c r="C39" s="145" t="s">
        <v>182</v>
      </c>
      <c r="D39" s="145">
        <f t="shared" si="2"/>
        <v>669.46</v>
      </c>
      <c r="E39" s="145">
        <v>669.46</v>
      </c>
    </row>
    <row r="40" spans="1:5" s="137" customFormat="1" x14ac:dyDescent="0.25">
      <c r="A40" s="138" t="s">
        <v>308</v>
      </c>
      <c r="B40" s="145">
        <v>1</v>
      </c>
      <c r="C40" s="145" t="s">
        <v>85</v>
      </c>
      <c r="D40" s="145">
        <f t="shared" si="2"/>
        <v>805.34</v>
      </c>
      <c r="E40" s="145">
        <v>805.34</v>
      </c>
    </row>
    <row r="41" spans="1:5" s="137" customFormat="1" x14ac:dyDescent="0.25">
      <c r="A41" s="138" t="s">
        <v>309</v>
      </c>
      <c r="B41" s="145">
        <v>0.34</v>
      </c>
      <c r="C41" s="145" t="s">
        <v>16</v>
      </c>
      <c r="D41" s="145">
        <f t="shared" si="2"/>
        <v>1913.411764705882</v>
      </c>
      <c r="E41" s="145">
        <v>650.55999999999995</v>
      </c>
    </row>
    <row r="42" spans="1:5" s="137" customFormat="1" ht="30" x14ac:dyDescent="0.25">
      <c r="A42" s="138" t="s">
        <v>247</v>
      </c>
      <c r="B42" s="145">
        <v>1</v>
      </c>
      <c r="C42" s="145" t="s">
        <v>248</v>
      </c>
      <c r="D42" s="145">
        <f t="shared" si="2"/>
        <v>1104.73</v>
      </c>
      <c r="E42" s="145">
        <v>1104.73</v>
      </c>
    </row>
    <row r="43" spans="1:5" s="137" customFormat="1" x14ac:dyDescent="0.25">
      <c r="A43" s="138" t="s">
        <v>64</v>
      </c>
      <c r="B43" s="145">
        <v>0.01</v>
      </c>
      <c r="C43" s="145" t="s">
        <v>17</v>
      </c>
      <c r="D43" s="145">
        <f t="shared" si="2"/>
        <v>30105</v>
      </c>
      <c r="E43" s="145">
        <v>301.05</v>
      </c>
    </row>
    <row r="44" spans="1:5" s="137" customFormat="1" ht="30" x14ac:dyDescent="0.25">
      <c r="A44" s="138" t="s">
        <v>65</v>
      </c>
      <c r="B44" s="145">
        <v>2.1579999999999999</v>
      </c>
      <c r="C44" s="145" t="s">
        <v>16</v>
      </c>
      <c r="D44" s="145">
        <f t="shared" si="2"/>
        <v>2008.8044485634848</v>
      </c>
      <c r="E44" s="145">
        <v>4335</v>
      </c>
    </row>
    <row r="45" spans="1:5" s="137" customFormat="1" ht="30" x14ac:dyDescent="0.25">
      <c r="A45" s="138" t="s">
        <v>310</v>
      </c>
      <c r="B45" s="145">
        <v>0.03</v>
      </c>
      <c r="C45" s="145" t="s">
        <v>18</v>
      </c>
      <c r="D45" s="145">
        <f t="shared" si="2"/>
        <v>30141.666666666668</v>
      </c>
      <c r="E45" s="145">
        <v>904.25</v>
      </c>
    </row>
    <row r="46" spans="1:5" s="137" customFormat="1" x14ac:dyDescent="0.25">
      <c r="A46" s="138" t="s">
        <v>250</v>
      </c>
      <c r="B46" s="145">
        <v>1</v>
      </c>
      <c r="C46" s="145" t="s">
        <v>13</v>
      </c>
      <c r="D46" s="145">
        <f t="shared" si="2"/>
        <v>314.49</v>
      </c>
      <c r="E46" s="145">
        <v>314.49</v>
      </c>
    </row>
    <row r="47" spans="1:5" s="137" customFormat="1" ht="30" x14ac:dyDescent="0.25">
      <c r="A47" s="138" t="s">
        <v>69</v>
      </c>
      <c r="B47" s="145">
        <v>4</v>
      </c>
      <c r="C47" s="145" t="s">
        <v>20</v>
      </c>
      <c r="D47" s="145">
        <f t="shared" si="2"/>
        <v>252.17250000000001</v>
      </c>
      <c r="E47" s="145">
        <v>1008.69</v>
      </c>
    </row>
    <row r="48" spans="1:5" s="137" customFormat="1" x14ac:dyDescent="0.25">
      <c r="A48" s="138" t="s">
        <v>311</v>
      </c>
      <c r="B48" s="145">
        <v>1</v>
      </c>
      <c r="C48" s="145" t="s">
        <v>85</v>
      </c>
      <c r="D48" s="145">
        <f t="shared" si="2"/>
        <v>81.48</v>
      </c>
      <c r="E48" s="145">
        <v>81.48</v>
      </c>
    </row>
    <row r="49" spans="1:5" s="137" customFormat="1" x14ac:dyDescent="0.25">
      <c r="A49" s="138" t="s">
        <v>251</v>
      </c>
      <c r="B49" s="145">
        <v>1</v>
      </c>
      <c r="C49" s="145" t="s">
        <v>13</v>
      </c>
      <c r="D49" s="145">
        <f t="shared" si="2"/>
        <v>4397.99</v>
      </c>
      <c r="E49" s="145">
        <v>4397.99</v>
      </c>
    </row>
    <row r="50" spans="1:5" s="137" customFormat="1" ht="30" x14ac:dyDescent="0.25">
      <c r="A50" s="138" t="s">
        <v>312</v>
      </c>
      <c r="B50" s="145" t="s">
        <v>24</v>
      </c>
      <c r="C50" s="145" t="s">
        <v>11</v>
      </c>
      <c r="D50" s="145">
        <f>E50</f>
        <v>5520</v>
      </c>
      <c r="E50" s="145">
        <v>5520</v>
      </c>
    </row>
    <row r="51" spans="1:5" s="137" customFormat="1" x14ac:dyDescent="0.25">
      <c r="A51" s="138" t="s">
        <v>87</v>
      </c>
      <c r="B51" s="145">
        <v>1</v>
      </c>
      <c r="C51" s="145" t="s">
        <v>14</v>
      </c>
      <c r="D51" s="145">
        <f t="shared" si="2"/>
        <v>7203.65</v>
      </c>
      <c r="E51" s="145">
        <v>7203.65</v>
      </c>
    </row>
    <row r="52" spans="1:5" s="137" customFormat="1" ht="30" x14ac:dyDescent="0.25">
      <c r="A52" s="138" t="s">
        <v>253</v>
      </c>
      <c r="B52" s="145">
        <v>1</v>
      </c>
      <c r="C52" s="145" t="s">
        <v>21</v>
      </c>
      <c r="D52" s="145">
        <f t="shared" si="2"/>
        <v>868.12</v>
      </c>
      <c r="E52" s="145">
        <v>868.12</v>
      </c>
    </row>
    <row r="53" spans="1:5" s="137" customFormat="1" ht="30" x14ac:dyDescent="0.25">
      <c r="A53" s="138" t="s">
        <v>254</v>
      </c>
      <c r="B53" s="145">
        <v>0.01</v>
      </c>
      <c r="C53" s="145" t="s">
        <v>21</v>
      </c>
      <c r="D53" s="145">
        <f t="shared" si="2"/>
        <v>30424</v>
      </c>
      <c r="E53" s="145">
        <v>304.24</v>
      </c>
    </row>
    <row r="54" spans="1:5" s="137" customFormat="1" x14ac:dyDescent="0.25">
      <c r="A54" s="138" t="s">
        <v>72</v>
      </c>
      <c r="B54" s="145">
        <v>30</v>
      </c>
      <c r="C54" s="145" t="s">
        <v>21</v>
      </c>
      <c r="D54" s="145">
        <f t="shared" si="2"/>
        <v>297.40233333333333</v>
      </c>
      <c r="E54" s="145">
        <v>8922.07</v>
      </c>
    </row>
    <row r="55" spans="1:5" s="137" customFormat="1" ht="28.5" x14ac:dyDescent="0.25">
      <c r="A55" s="146" t="s">
        <v>256</v>
      </c>
      <c r="B55" s="144"/>
      <c r="C55" s="144"/>
      <c r="D55" s="145"/>
      <c r="E55" s="144"/>
    </row>
    <row r="56" spans="1:5" s="137" customFormat="1" x14ac:dyDescent="0.25">
      <c r="A56" s="138" t="s">
        <v>313</v>
      </c>
      <c r="B56" s="145">
        <v>0.01</v>
      </c>
      <c r="C56" s="145" t="s">
        <v>18</v>
      </c>
      <c r="D56" s="145">
        <f t="shared" si="2"/>
        <v>34929</v>
      </c>
      <c r="E56" s="145">
        <v>349.29</v>
      </c>
    </row>
    <row r="57" spans="1:5" s="137" customFormat="1" ht="30" x14ac:dyDescent="0.25">
      <c r="A57" s="138" t="s">
        <v>304</v>
      </c>
      <c r="B57" s="145" t="s">
        <v>24</v>
      </c>
      <c r="C57" s="145" t="s">
        <v>16</v>
      </c>
      <c r="D57" s="145">
        <f>E57</f>
        <v>2005.53</v>
      </c>
      <c r="E57" s="145">
        <v>2005.53</v>
      </c>
    </row>
    <row r="58" spans="1:5" s="137" customFormat="1" x14ac:dyDescent="0.25">
      <c r="A58" s="138" t="s">
        <v>75</v>
      </c>
      <c r="B58" s="145">
        <v>0.28000000000000003</v>
      </c>
      <c r="C58" s="145" t="s">
        <v>18</v>
      </c>
      <c r="D58" s="145">
        <f t="shared" si="2"/>
        <v>4426.1785714285706</v>
      </c>
      <c r="E58" s="145">
        <v>1239.33</v>
      </c>
    </row>
    <row r="59" spans="1:5" s="137" customFormat="1" ht="30" x14ac:dyDescent="0.25">
      <c r="A59" s="138" t="s">
        <v>314</v>
      </c>
      <c r="B59" s="145">
        <v>1E-3</v>
      </c>
      <c r="C59" s="145" t="s">
        <v>19</v>
      </c>
      <c r="D59" s="145">
        <f t="shared" si="2"/>
        <v>127770</v>
      </c>
      <c r="E59" s="145">
        <v>127.77</v>
      </c>
    </row>
    <row r="60" spans="1:5" s="137" customFormat="1" x14ac:dyDescent="0.25">
      <c r="A60" s="138" t="s">
        <v>206</v>
      </c>
      <c r="B60" s="145">
        <v>0.03</v>
      </c>
      <c r="C60" s="145" t="s">
        <v>18</v>
      </c>
      <c r="D60" s="145">
        <f t="shared" si="2"/>
        <v>57865.000000000007</v>
      </c>
      <c r="E60" s="145">
        <v>1735.95</v>
      </c>
    </row>
    <row r="61" spans="1:5" s="137" customFormat="1" x14ac:dyDescent="0.25">
      <c r="A61" s="138" t="s">
        <v>315</v>
      </c>
      <c r="B61" s="145">
        <v>4.3999999999999997E-2</v>
      </c>
      <c r="C61" s="145" t="s">
        <v>15</v>
      </c>
      <c r="D61" s="145">
        <f t="shared" si="2"/>
        <v>51654.090909090919</v>
      </c>
      <c r="E61" s="145">
        <v>2272.7800000000002</v>
      </c>
    </row>
    <row r="62" spans="1:5" s="137" customFormat="1" ht="30" x14ac:dyDescent="0.25">
      <c r="A62" s="138" t="s">
        <v>73</v>
      </c>
      <c r="B62" s="145">
        <v>1.07</v>
      </c>
      <c r="C62" s="145" t="s">
        <v>16</v>
      </c>
      <c r="D62" s="145">
        <f t="shared" si="2"/>
        <v>2025.4205607476633</v>
      </c>
      <c r="E62" s="145">
        <v>2167.1999999999998</v>
      </c>
    </row>
    <row r="63" spans="1:5" s="137" customFormat="1" ht="30" x14ac:dyDescent="0.25">
      <c r="A63" s="138" t="s">
        <v>194</v>
      </c>
      <c r="B63" s="145">
        <v>1.079</v>
      </c>
      <c r="C63" s="145" t="s">
        <v>16</v>
      </c>
      <c r="D63" s="145">
        <f t="shared" si="2"/>
        <v>2008.0259499536608</v>
      </c>
      <c r="E63" s="145">
        <v>2166.66</v>
      </c>
    </row>
    <row r="64" spans="1:5" s="137" customFormat="1" ht="30" x14ac:dyDescent="0.25">
      <c r="A64" s="138" t="s">
        <v>316</v>
      </c>
      <c r="B64" s="145">
        <v>10</v>
      </c>
      <c r="C64" s="145" t="s">
        <v>317</v>
      </c>
      <c r="D64" s="145">
        <f t="shared" si="2"/>
        <v>81.391999999999996</v>
      </c>
      <c r="E64" s="145">
        <v>813.92</v>
      </c>
    </row>
    <row r="65" spans="1:5" s="137" customFormat="1" x14ac:dyDescent="0.25">
      <c r="A65" s="138" t="s">
        <v>318</v>
      </c>
      <c r="B65" s="145">
        <v>2</v>
      </c>
      <c r="C65" s="145" t="s">
        <v>13</v>
      </c>
      <c r="D65" s="145">
        <f t="shared" si="2"/>
        <v>598.41999999999996</v>
      </c>
      <c r="E65" s="145">
        <v>1196.8399999999999</v>
      </c>
    </row>
    <row r="66" spans="1:5" s="137" customFormat="1" ht="30" x14ac:dyDescent="0.25">
      <c r="A66" s="138" t="s">
        <v>319</v>
      </c>
      <c r="B66" s="145">
        <v>10</v>
      </c>
      <c r="C66" s="145" t="s">
        <v>74</v>
      </c>
      <c r="D66" s="145">
        <f t="shared" si="2"/>
        <v>122.875</v>
      </c>
      <c r="E66" s="145">
        <v>1228.75</v>
      </c>
    </row>
    <row r="67" spans="1:5" s="137" customFormat="1" ht="30" x14ac:dyDescent="0.25">
      <c r="A67" s="138" t="s">
        <v>268</v>
      </c>
      <c r="B67" s="145">
        <v>70</v>
      </c>
      <c r="C67" s="145" t="s">
        <v>185</v>
      </c>
      <c r="D67" s="145">
        <f t="shared" si="2"/>
        <v>58.978999999999999</v>
      </c>
      <c r="E67" s="145">
        <v>4128.53</v>
      </c>
    </row>
    <row r="68" spans="1:5" s="137" customFormat="1" ht="30" x14ac:dyDescent="0.25">
      <c r="A68" s="138" t="s">
        <v>197</v>
      </c>
      <c r="B68" s="145" t="s">
        <v>214</v>
      </c>
      <c r="C68" s="145" t="s">
        <v>16</v>
      </c>
      <c r="D68" s="145">
        <f>E68</f>
        <v>3052.54</v>
      </c>
      <c r="E68" s="145">
        <v>3052.54</v>
      </c>
    </row>
    <row r="69" spans="1:5" s="137" customFormat="1" x14ac:dyDescent="0.25">
      <c r="A69" s="138" t="s">
        <v>130</v>
      </c>
      <c r="B69" s="145">
        <v>0.01</v>
      </c>
      <c r="C69" s="145" t="s">
        <v>56</v>
      </c>
      <c r="D69" s="145">
        <f t="shared" si="2"/>
        <v>41547</v>
      </c>
      <c r="E69" s="145">
        <v>415.47</v>
      </c>
    </row>
    <row r="70" spans="1:5" s="137" customFormat="1" ht="30" x14ac:dyDescent="0.25">
      <c r="A70" s="138" t="s">
        <v>112</v>
      </c>
      <c r="B70" s="145">
        <v>0.02</v>
      </c>
      <c r="C70" s="145" t="s">
        <v>18</v>
      </c>
      <c r="D70" s="145">
        <f t="shared" si="2"/>
        <v>52116.499999999993</v>
      </c>
      <c r="E70" s="145">
        <v>1042.33</v>
      </c>
    </row>
    <row r="71" spans="1:5" s="137" customFormat="1" ht="28.5" x14ac:dyDescent="0.25">
      <c r="A71" s="146" t="s">
        <v>39</v>
      </c>
      <c r="B71" s="144"/>
      <c r="C71" s="144"/>
      <c r="D71" s="144"/>
      <c r="E71" s="144"/>
    </row>
    <row r="72" spans="1:5" s="137" customFormat="1" ht="30" x14ac:dyDescent="0.25">
      <c r="A72" s="138" t="s">
        <v>60</v>
      </c>
      <c r="B72" s="145" t="s">
        <v>213</v>
      </c>
      <c r="C72" s="145" t="s">
        <v>11</v>
      </c>
      <c r="D72" s="145">
        <f>E72</f>
        <v>4244.3100000000004</v>
      </c>
      <c r="E72" s="145">
        <v>4244.3100000000004</v>
      </c>
    </row>
    <row r="73" spans="1:5" s="137" customFormat="1" x14ac:dyDescent="0.25">
      <c r="A73" s="146" t="s">
        <v>83</v>
      </c>
      <c r="B73" s="144"/>
      <c r="C73" s="144"/>
      <c r="D73" s="145"/>
      <c r="E73" s="144"/>
    </row>
    <row r="74" spans="1:5" s="137" customFormat="1" x14ac:dyDescent="0.25">
      <c r="A74" s="138" t="s">
        <v>89</v>
      </c>
      <c r="B74" s="145" t="s">
        <v>213</v>
      </c>
      <c r="C74" s="145" t="s">
        <v>11</v>
      </c>
      <c r="D74" s="145">
        <f t="shared" ref="D74:D77" si="3">E74</f>
        <v>21600</v>
      </c>
      <c r="E74" s="145">
        <v>21600</v>
      </c>
    </row>
    <row r="75" spans="1:5" s="137" customFormat="1" ht="35.25" customHeight="1" x14ac:dyDescent="0.25">
      <c r="A75" s="146" t="s">
        <v>320</v>
      </c>
      <c r="B75" s="144"/>
      <c r="C75" s="144"/>
      <c r="D75" s="145"/>
      <c r="E75" s="144"/>
    </row>
    <row r="76" spans="1:5" s="137" customFormat="1" x14ac:dyDescent="0.25">
      <c r="A76" s="138" t="s">
        <v>100</v>
      </c>
      <c r="B76" s="145" t="s">
        <v>24</v>
      </c>
      <c r="C76" s="145" t="s">
        <v>11</v>
      </c>
      <c r="D76" s="145">
        <f t="shared" si="3"/>
        <v>200</v>
      </c>
      <c r="E76" s="145">
        <v>200</v>
      </c>
    </row>
    <row r="77" spans="1:5" s="137" customFormat="1" ht="30" x14ac:dyDescent="0.25">
      <c r="A77" s="138" t="s">
        <v>321</v>
      </c>
      <c r="B77" s="145" t="s">
        <v>24</v>
      </c>
      <c r="C77" s="145" t="s">
        <v>11</v>
      </c>
      <c r="D77" s="145">
        <f t="shared" si="3"/>
        <v>339.07</v>
      </c>
      <c r="E77" s="145">
        <v>339.07</v>
      </c>
    </row>
    <row r="78" spans="1:5" s="1" customFormat="1" ht="14.25" x14ac:dyDescent="0.2">
      <c r="A78" s="33" t="s">
        <v>10</v>
      </c>
      <c r="B78" s="140"/>
      <c r="C78" s="140"/>
      <c r="D78" s="140"/>
      <c r="E78" s="141"/>
    </row>
    <row r="79" spans="1:5" s="1" customFormat="1" x14ac:dyDescent="0.2">
      <c r="A79" s="37" t="s">
        <v>79</v>
      </c>
      <c r="B79" s="142" t="s">
        <v>23</v>
      </c>
      <c r="C79" s="142" t="s">
        <v>11</v>
      </c>
      <c r="D79" s="142">
        <f>E79</f>
        <v>19020.780999999999</v>
      </c>
      <c r="E79" s="143">
        <f>SUM(E16:E77)*10%</f>
        <v>19020.780999999999</v>
      </c>
    </row>
    <row r="80" spans="1:5" s="137" customFormat="1" x14ac:dyDescent="0.25">
      <c r="A80" s="147" t="s">
        <v>25</v>
      </c>
      <c r="B80" s="145"/>
      <c r="C80" s="145"/>
      <c r="D80" s="145"/>
      <c r="E80" s="148">
        <f>SUM(E16:E79)</f>
        <v>209228.59099999999</v>
      </c>
    </row>
    <row r="81" spans="1:5" s="137" customFormat="1" x14ac:dyDescent="0.25">
      <c r="A81" s="219"/>
      <c r="B81" s="219"/>
      <c r="C81" s="219"/>
      <c r="D81" s="219"/>
      <c r="E81" s="219"/>
    </row>
    <row r="82" spans="1:5" s="137" customFormat="1" x14ac:dyDescent="0.25">
      <c r="A82" s="219"/>
      <c r="B82" s="219"/>
      <c r="C82" s="219"/>
      <c r="D82" s="219"/>
      <c r="E82" s="219"/>
    </row>
    <row r="83" spans="1:5" s="137" customFormat="1" ht="39.75" customHeight="1" x14ac:dyDescent="0.25">
      <c r="A83" s="220" t="s">
        <v>323</v>
      </c>
      <c r="B83" s="220"/>
      <c r="C83" s="220"/>
      <c r="D83" s="220"/>
      <c r="E83" s="220"/>
    </row>
    <row r="84" spans="1:5" s="137" customFormat="1" ht="27.75" customHeight="1" x14ac:dyDescent="0.25">
      <c r="A84" s="220" t="s">
        <v>278</v>
      </c>
      <c r="B84" s="220"/>
      <c r="C84" s="220"/>
      <c r="D84" s="220"/>
      <c r="E84" s="220"/>
    </row>
    <row r="85" spans="1:5" s="137" customFormat="1" ht="24" customHeight="1" x14ac:dyDescent="0.25">
      <c r="A85" s="220" t="s">
        <v>279</v>
      </c>
      <c r="B85" s="220"/>
      <c r="C85" s="220"/>
      <c r="D85" s="220"/>
      <c r="E85" s="220"/>
    </row>
    <row r="86" spans="1:5" s="137" customFormat="1" ht="30.75" customHeight="1" x14ac:dyDescent="0.25">
      <c r="A86" s="220" t="s">
        <v>280</v>
      </c>
      <c r="B86" s="220"/>
      <c r="C86" s="220"/>
      <c r="D86" s="220"/>
      <c r="E86" s="220"/>
    </row>
    <row r="87" spans="1:5" s="137" customFormat="1" x14ac:dyDescent="0.25">
      <c r="A87" s="219"/>
      <c r="B87" s="219"/>
      <c r="C87" s="219"/>
      <c r="D87" s="219"/>
      <c r="E87" s="219"/>
    </row>
    <row r="88" spans="1:5" s="137" customFormat="1" ht="24.75" customHeight="1" x14ac:dyDescent="0.25">
      <c r="B88" s="220"/>
      <c r="C88" s="220"/>
      <c r="D88" s="220"/>
      <c r="E88" s="220"/>
    </row>
    <row r="89" spans="1:5" s="137" customFormat="1" ht="18.75" customHeight="1" x14ac:dyDescent="0.25">
      <c r="A89" s="219" t="s">
        <v>281</v>
      </c>
      <c r="B89" s="219"/>
      <c r="C89" s="219"/>
      <c r="D89" s="219"/>
      <c r="E89" s="219"/>
    </row>
    <row r="90" spans="1:5" s="137" customFormat="1" ht="15.75" customHeight="1" x14ac:dyDescent="0.25">
      <c r="A90" s="219" t="s">
        <v>324</v>
      </c>
      <c r="B90" s="219"/>
      <c r="C90" s="219"/>
      <c r="D90" s="219"/>
      <c r="E90" s="219"/>
    </row>
    <row r="91" spans="1:5" s="137" customFormat="1" ht="10.5" customHeight="1" x14ac:dyDescent="0.25">
      <c r="B91" s="219"/>
      <c r="C91" s="219"/>
      <c r="D91" s="219" t="s">
        <v>27</v>
      </c>
      <c r="E91" s="219"/>
    </row>
    <row r="92" spans="1:5" s="137" customFormat="1" x14ac:dyDescent="0.25">
      <c r="A92" s="219"/>
      <c r="B92" s="219"/>
      <c r="C92" s="219"/>
      <c r="D92" s="219"/>
      <c r="E92" s="219"/>
    </row>
    <row r="93" spans="1:5" s="137" customFormat="1" x14ac:dyDescent="0.25">
      <c r="A93" s="219" t="s">
        <v>322</v>
      </c>
      <c r="B93" s="219"/>
      <c r="C93" s="219"/>
      <c r="D93" s="219"/>
      <c r="E93" s="219"/>
    </row>
    <row r="94" spans="1:5" s="137" customFormat="1" ht="10.5" customHeight="1" x14ac:dyDescent="0.25">
      <c r="B94" s="219"/>
      <c r="C94" s="219"/>
      <c r="D94" s="219" t="s">
        <v>27</v>
      </c>
      <c r="E94" s="219"/>
    </row>
    <row r="95" spans="1:5" s="137" customFormat="1" ht="11.25" customHeight="1" x14ac:dyDescent="0.25">
      <c r="A95" s="219"/>
      <c r="B95" s="219"/>
      <c r="C95" s="219"/>
      <c r="D95" s="219"/>
      <c r="E95" s="219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90:E90"/>
    <mergeCell ref="A81:E81"/>
    <mergeCell ref="A82:E82"/>
    <mergeCell ref="A83:E83"/>
    <mergeCell ref="A84:E84"/>
    <mergeCell ref="A85:E85"/>
    <mergeCell ref="A86:E86"/>
    <mergeCell ref="A87:E87"/>
    <mergeCell ref="B88:E88"/>
    <mergeCell ref="A89:E89"/>
    <mergeCell ref="A95:E95"/>
    <mergeCell ref="B91:C91"/>
    <mergeCell ref="D91:E91"/>
    <mergeCell ref="A92:E92"/>
    <mergeCell ref="A93:E93"/>
    <mergeCell ref="B94:C94"/>
    <mergeCell ref="D94:E9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topLeftCell="A15" workbookViewId="0">
      <selection activeCell="D35" sqref="D35"/>
    </sheetView>
  </sheetViews>
  <sheetFormatPr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6.28515625" style="81" customWidth="1"/>
    <col min="7" max="16384" width="9.140625" style="81"/>
  </cols>
  <sheetData>
    <row r="1" spans="1:19" s="53" customFormat="1" ht="35.25" customHeight="1" x14ac:dyDescent="0.3">
      <c r="A1" s="203" t="s">
        <v>342</v>
      </c>
      <c r="B1" s="203"/>
      <c r="C1" s="203"/>
      <c r="D1" s="203"/>
      <c r="E1" s="203"/>
      <c r="F1" s="203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343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204" t="s">
        <v>139</v>
      </c>
      <c r="B5" s="204"/>
      <c r="C5" s="204"/>
      <c r="D5" s="204"/>
      <c r="E5" s="204"/>
      <c r="F5" s="204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9" t="s">
        <v>140</v>
      </c>
      <c r="B6" s="109">
        <v>3</v>
      </c>
      <c r="C6" s="109" t="s">
        <v>141</v>
      </c>
      <c r="D6" s="133">
        <v>1412.8</v>
      </c>
      <c r="E6" s="109" t="s">
        <v>142</v>
      </c>
      <c r="F6" s="111">
        <v>862</v>
      </c>
      <c r="G6" s="58"/>
      <c r="H6" s="60"/>
      <c r="I6" s="61"/>
      <c r="J6" s="62"/>
      <c r="K6" s="149"/>
      <c r="L6" s="64"/>
      <c r="M6" s="64"/>
      <c r="N6" s="64"/>
      <c r="O6" s="64"/>
      <c r="P6" s="65"/>
      <c r="Q6" s="205"/>
      <c r="R6" s="206"/>
      <c r="S6" s="66"/>
    </row>
    <row r="7" spans="1:19" s="69" customFormat="1" ht="32.25" customHeight="1" x14ac:dyDescent="0.25">
      <c r="A7" s="109" t="s">
        <v>143</v>
      </c>
      <c r="B7" s="109">
        <v>2</v>
      </c>
      <c r="C7" s="109" t="s">
        <v>144</v>
      </c>
      <c r="D7" s="133">
        <v>0</v>
      </c>
      <c r="E7" s="109" t="s">
        <v>145</v>
      </c>
      <c r="F7" s="111">
        <v>574.70000000000005</v>
      </c>
      <c r="G7" s="58"/>
      <c r="H7" s="60"/>
      <c r="I7" s="61"/>
      <c r="J7" s="62"/>
      <c r="K7" s="149"/>
      <c r="L7" s="64"/>
      <c r="M7" s="64"/>
      <c r="N7" s="64"/>
      <c r="O7" s="64"/>
      <c r="P7" s="65"/>
      <c r="Q7" s="205"/>
      <c r="R7" s="207"/>
      <c r="S7" s="68"/>
    </row>
    <row r="8" spans="1:19" s="69" customFormat="1" ht="47.25" customHeight="1" x14ac:dyDescent="0.25">
      <c r="A8" s="109" t="s">
        <v>146</v>
      </c>
      <c r="B8" s="109">
        <v>24</v>
      </c>
      <c r="C8" s="109" t="s">
        <v>147</v>
      </c>
      <c r="D8" s="111">
        <v>137.9</v>
      </c>
      <c r="E8" s="109" t="s">
        <v>148</v>
      </c>
      <c r="F8" s="111">
        <v>366.6</v>
      </c>
      <c r="G8" s="58"/>
      <c r="H8" s="60"/>
      <c r="I8" s="61"/>
      <c r="J8" s="62"/>
      <c r="K8" s="149"/>
      <c r="L8" s="64"/>
      <c r="M8" s="64"/>
      <c r="N8" s="64"/>
      <c r="O8" s="64"/>
      <c r="P8" s="65"/>
      <c r="Q8" s="205"/>
      <c r="R8" s="206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149"/>
      <c r="L9" s="64"/>
      <c r="M9" s="64"/>
      <c r="N9" s="64"/>
      <c r="O9" s="64"/>
      <c r="P9" s="58"/>
      <c r="Q9" s="149"/>
      <c r="R9" s="150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51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7" t="s">
        <v>149</v>
      </c>
      <c r="B11" s="198"/>
      <c r="C11" s="198"/>
      <c r="D11" s="198"/>
      <c r="E11" s="199"/>
      <c r="F11" s="76" t="s">
        <v>150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6" customFormat="1" ht="30" customHeight="1" x14ac:dyDescent="0.25">
      <c r="A12" s="189" t="s">
        <v>151</v>
      </c>
      <c r="B12" s="190"/>
      <c r="C12" s="190"/>
      <c r="D12" s="190"/>
      <c r="E12" s="191"/>
      <c r="F12" s="104">
        <v>-88290.943000000028</v>
      </c>
      <c r="G12" s="155"/>
    </row>
    <row r="13" spans="1:19" s="106" customFormat="1" ht="30" customHeight="1" x14ac:dyDescent="0.25">
      <c r="A13" s="189" t="s">
        <v>152</v>
      </c>
      <c r="B13" s="190"/>
      <c r="C13" s="190"/>
      <c r="D13" s="190"/>
      <c r="E13" s="191"/>
      <c r="F13" s="104">
        <v>28983.950000000012</v>
      </c>
    </row>
    <row r="14" spans="1:19" s="106" customFormat="1" ht="30" customHeight="1" x14ac:dyDescent="0.25">
      <c r="A14" s="189" t="s">
        <v>153</v>
      </c>
      <c r="B14" s="190"/>
      <c r="C14" s="190"/>
      <c r="D14" s="190"/>
      <c r="E14" s="191"/>
      <c r="F14" s="107">
        <f>SUM(F15:F17)</f>
        <v>211919.99</v>
      </c>
    </row>
    <row r="15" spans="1:19" s="75" customFormat="1" ht="28.5" customHeight="1" x14ac:dyDescent="0.25">
      <c r="A15" s="194" t="s">
        <v>154</v>
      </c>
      <c r="B15" s="195"/>
      <c r="C15" s="195"/>
      <c r="D15" s="195"/>
      <c r="E15" s="196"/>
      <c r="F15" s="100">
        <v>211919.99</v>
      </c>
    </row>
    <row r="16" spans="1:19" s="75" customFormat="1" ht="24.75" hidden="1" customHeight="1" x14ac:dyDescent="0.25">
      <c r="A16" s="194" t="s">
        <v>155</v>
      </c>
      <c r="B16" s="195"/>
      <c r="C16" s="195"/>
      <c r="D16" s="195"/>
      <c r="E16" s="196"/>
      <c r="F16" s="100"/>
    </row>
    <row r="17" spans="1:19" s="75" customFormat="1" ht="30" hidden="1" customHeight="1" x14ac:dyDescent="0.25">
      <c r="A17" s="194" t="s">
        <v>156</v>
      </c>
      <c r="B17" s="195"/>
      <c r="C17" s="195"/>
      <c r="D17" s="195"/>
      <c r="E17" s="196"/>
      <c r="F17" s="100"/>
    </row>
    <row r="18" spans="1:19" s="106" customFormat="1" ht="30" customHeight="1" x14ac:dyDescent="0.25">
      <c r="A18" s="189" t="s">
        <v>157</v>
      </c>
      <c r="B18" s="190"/>
      <c r="C18" s="190"/>
      <c r="D18" s="190"/>
      <c r="E18" s="191"/>
      <c r="F18" s="107">
        <f>SUM(F19:F21)</f>
        <v>233175.57</v>
      </c>
    </row>
    <row r="19" spans="1:19" s="75" customFormat="1" ht="27.75" customHeight="1" x14ac:dyDescent="0.25">
      <c r="A19" s="194" t="s">
        <v>154</v>
      </c>
      <c r="B19" s="195"/>
      <c r="C19" s="195"/>
      <c r="D19" s="195"/>
      <c r="E19" s="196"/>
      <c r="F19" s="100">
        <v>233175.57</v>
      </c>
    </row>
    <row r="20" spans="1:19" s="75" customFormat="1" ht="30" hidden="1" customHeight="1" x14ac:dyDescent="0.25">
      <c r="A20" s="194" t="s">
        <v>155</v>
      </c>
      <c r="B20" s="195"/>
      <c r="C20" s="195"/>
      <c r="D20" s="195"/>
      <c r="E20" s="196"/>
      <c r="F20" s="100"/>
    </row>
    <row r="21" spans="1:19" s="78" customFormat="1" ht="30" hidden="1" customHeight="1" x14ac:dyDescent="0.2">
      <c r="A21" s="212" t="s">
        <v>286</v>
      </c>
      <c r="B21" s="213"/>
      <c r="C21" s="213"/>
      <c r="D21" s="213"/>
      <c r="E21" s="214"/>
      <c r="F21" s="100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8" customFormat="1" ht="30" customHeight="1" x14ac:dyDescent="0.25">
      <c r="A22" s="189" t="s">
        <v>158</v>
      </c>
      <c r="B22" s="190"/>
      <c r="C22" s="190"/>
      <c r="D22" s="190"/>
      <c r="E22" s="191"/>
      <c r="F22" s="107">
        <f>F12+F18</f>
        <v>144884.62699999998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189" t="s">
        <v>159</v>
      </c>
      <c r="B23" s="190"/>
      <c r="C23" s="190"/>
      <c r="D23" s="190"/>
      <c r="E23" s="191"/>
      <c r="F23" s="107">
        <f>акт21!E73</f>
        <v>192979.215</v>
      </c>
      <c r="G23" s="155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189" t="s">
        <v>292</v>
      </c>
      <c r="B24" s="190"/>
      <c r="C24" s="190"/>
      <c r="D24" s="190"/>
      <c r="E24" s="191"/>
      <c r="F24" s="107">
        <f>F22-F23</f>
        <v>-48094.588000000018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89" t="s">
        <v>161</v>
      </c>
      <c r="B25" s="190"/>
      <c r="C25" s="190"/>
      <c r="D25" s="190"/>
      <c r="E25" s="191"/>
      <c r="F25" s="104">
        <f>F13+F14-F18+F21</f>
        <v>7728.3699999999953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2" t="s">
        <v>162</v>
      </c>
      <c r="B27" s="192"/>
      <c r="C27" s="192"/>
      <c r="D27" s="192"/>
    </row>
    <row r="28" spans="1:19" s="53" customFormat="1" ht="21.75" hidden="1" customHeight="1" x14ac:dyDescent="0.25">
      <c r="A28" s="193" t="s">
        <v>346</v>
      </c>
      <c r="B28" s="193"/>
      <c r="C28" s="193"/>
      <c r="D28" s="193"/>
    </row>
    <row r="29" spans="1:19" s="53" customFormat="1" ht="22.5" customHeight="1" x14ac:dyDescent="0.25">
      <c r="A29" s="192" t="s">
        <v>45</v>
      </c>
      <c r="B29" s="192"/>
      <c r="C29" s="192"/>
      <c r="D29" s="192"/>
    </row>
    <row r="30" spans="1:19" s="53" customFormat="1" ht="22.5" customHeight="1" x14ac:dyDescent="0.25">
      <c r="A30" s="192" t="s">
        <v>46</v>
      </c>
      <c r="B30" s="192"/>
      <c r="C30" s="192"/>
      <c r="D30" s="5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opLeftCell="A60" workbookViewId="0">
      <selection activeCell="A3" sqref="A3:E3"/>
    </sheetView>
  </sheetViews>
  <sheetFormatPr defaultColWidth="8.140625" defaultRowHeight="15" x14ac:dyDescent="0.25"/>
  <cols>
    <col min="1" max="1" width="60.140625" style="152" customWidth="1"/>
    <col min="2" max="2" width="16.42578125" style="152" customWidth="1"/>
    <col min="3" max="3" width="16.28515625" style="152" customWidth="1"/>
    <col min="4" max="4" width="17.5703125" style="152" customWidth="1"/>
    <col min="5" max="5" width="16.42578125" style="152" customWidth="1"/>
    <col min="6" max="6" width="9.42578125" style="152" bestFit="1" customWidth="1"/>
    <col min="7" max="255" width="8.140625" style="152"/>
    <col min="256" max="256" width="8.7109375" style="152" customWidth="1"/>
    <col min="257" max="257" width="31.5703125" style="152" customWidth="1"/>
    <col min="258" max="258" width="13.85546875" style="152" customWidth="1"/>
    <col min="259" max="259" width="19.140625" style="152" customWidth="1"/>
    <col min="260" max="260" width="17.5703125" style="152" customWidth="1"/>
    <col min="261" max="261" width="14.7109375" style="152" customWidth="1"/>
    <col min="262" max="511" width="8.140625" style="152"/>
    <col min="512" max="512" width="8.7109375" style="152" customWidth="1"/>
    <col min="513" max="513" width="31.5703125" style="152" customWidth="1"/>
    <col min="514" max="514" width="13.85546875" style="152" customWidth="1"/>
    <col min="515" max="515" width="19.140625" style="152" customWidth="1"/>
    <col min="516" max="516" width="17.5703125" style="152" customWidth="1"/>
    <col min="517" max="517" width="14.7109375" style="152" customWidth="1"/>
    <col min="518" max="767" width="8.140625" style="152"/>
    <col min="768" max="768" width="8.7109375" style="152" customWidth="1"/>
    <col min="769" max="769" width="31.5703125" style="152" customWidth="1"/>
    <col min="770" max="770" width="13.85546875" style="152" customWidth="1"/>
    <col min="771" max="771" width="19.140625" style="152" customWidth="1"/>
    <col min="772" max="772" width="17.5703125" style="152" customWidth="1"/>
    <col min="773" max="773" width="14.7109375" style="152" customWidth="1"/>
    <col min="774" max="1023" width="8.140625" style="152"/>
    <col min="1024" max="1024" width="8.7109375" style="152" customWidth="1"/>
    <col min="1025" max="1025" width="31.5703125" style="152" customWidth="1"/>
    <col min="1026" max="1026" width="13.85546875" style="152" customWidth="1"/>
    <col min="1027" max="1027" width="19.140625" style="152" customWidth="1"/>
    <col min="1028" max="1028" width="17.5703125" style="152" customWidth="1"/>
    <col min="1029" max="1029" width="14.7109375" style="152" customWidth="1"/>
    <col min="1030" max="1279" width="8.140625" style="152"/>
    <col min="1280" max="1280" width="8.7109375" style="152" customWidth="1"/>
    <col min="1281" max="1281" width="31.5703125" style="152" customWidth="1"/>
    <col min="1282" max="1282" width="13.85546875" style="152" customWidth="1"/>
    <col min="1283" max="1283" width="19.140625" style="152" customWidth="1"/>
    <col min="1284" max="1284" width="17.5703125" style="152" customWidth="1"/>
    <col min="1285" max="1285" width="14.7109375" style="152" customWidth="1"/>
    <col min="1286" max="1535" width="8.140625" style="152"/>
    <col min="1536" max="1536" width="8.7109375" style="152" customWidth="1"/>
    <col min="1537" max="1537" width="31.5703125" style="152" customWidth="1"/>
    <col min="1538" max="1538" width="13.85546875" style="152" customWidth="1"/>
    <col min="1539" max="1539" width="19.140625" style="152" customWidth="1"/>
    <col min="1540" max="1540" width="17.5703125" style="152" customWidth="1"/>
    <col min="1541" max="1541" width="14.7109375" style="152" customWidth="1"/>
    <col min="1542" max="1791" width="8.140625" style="152"/>
    <col min="1792" max="1792" width="8.7109375" style="152" customWidth="1"/>
    <col min="1793" max="1793" width="31.5703125" style="152" customWidth="1"/>
    <col min="1794" max="1794" width="13.85546875" style="152" customWidth="1"/>
    <col min="1795" max="1795" width="19.140625" style="152" customWidth="1"/>
    <col min="1796" max="1796" width="17.5703125" style="152" customWidth="1"/>
    <col min="1797" max="1797" width="14.7109375" style="152" customWidth="1"/>
    <col min="1798" max="2047" width="8.140625" style="152"/>
    <col min="2048" max="2048" width="8.7109375" style="152" customWidth="1"/>
    <col min="2049" max="2049" width="31.5703125" style="152" customWidth="1"/>
    <col min="2050" max="2050" width="13.85546875" style="152" customWidth="1"/>
    <col min="2051" max="2051" width="19.140625" style="152" customWidth="1"/>
    <col min="2052" max="2052" width="17.5703125" style="152" customWidth="1"/>
    <col min="2053" max="2053" width="14.7109375" style="152" customWidth="1"/>
    <col min="2054" max="2303" width="8.140625" style="152"/>
    <col min="2304" max="2304" width="8.7109375" style="152" customWidth="1"/>
    <col min="2305" max="2305" width="31.5703125" style="152" customWidth="1"/>
    <col min="2306" max="2306" width="13.85546875" style="152" customWidth="1"/>
    <col min="2307" max="2307" width="19.140625" style="152" customWidth="1"/>
    <col min="2308" max="2308" width="17.5703125" style="152" customWidth="1"/>
    <col min="2309" max="2309" width="14.7109375" style="152" customWidth="1"/>
    <col min="2310" max="2559" width="8.140625" style="152"/>
    <col min="2560" max="2560" width="8.7109375" style="152" customWidth="1"/>
    <col min="2561" max="2561" width="31.5703125" style="152" customWidth="1"/>
    <col min="2562" max="2562" width="13.85546875" style="152" customWidth="1"/>
    <col min="2563" max="2563" width="19.140625" style="152" customWidth="1"/>
    <col min="2564" max="2564" width="17.5703125" style="152" customWidth="1"/>
    <col min="2565" max="2565" width="14.7109375" style="152" customWidth="1"/>
    <col min="2566" max="2815" width="8.140625" style="152"/>
    <col min="2816" max="2816" width="8.7109375" style="152" customWidth="1"/>
    <col min="2817" max="2817" width="31.5703125" style="152" customWidth="1"/>
    <col min="2818" max="2818" width="13.85546875" style="152" customWidth="1"/>
    <col min="2819" max="2819" width="19.140625" style="152" customWidth="1"/>
    <col min="2820" max="2820" width="17.5703125" style="152" customWidth="1"/>
    <col min="2821" max="2821" width="14.7109375" style="152" customWidth="1"/>
    <col min="2822" max="3071" width="8.140625" style="152"/>
    <col min="3072" max="3072" width="8.7109375" style="152" customWidth="1"/>
    <col min="3073" max="3073" width="31.5703125" style="152" customWidth="1"/>
    <col min="3074" max="3074" width="13.85546875" style="152" customWidth="1"/>
    <col min="3075" max="3075" width="19.140625" style="152" customWidth="1"/>
    <col min="3076" max="3076" width="17.5703125" style="152" customWidth="1"/>
    <col min="3077" max="3077" width="14.7109375" style="152" customWidth="1"/>
    <col min="3078" max="3327" width="8.140625" style="152"/>
    <col min="3328" max="3328" width="8.7109375" style="152" customWidth="1"/>
    <col min="3329" max="3329" width="31.5703125" style="152" customWidth="1"/>
    <col min="3330" max="3330" width="13.85546875" style="152" customWidth="1"/>
    <col min="3331" max="3331" width="19.140625" style="152" customWidth="1"/>
    <col min="3332" max="3332" width="17.5703125" style="152" customWidth="1"/>
    <col min="3333" max="3333" width="14.7109375" style="152" customWidth="1"/>
    <col min="3334" max="3583" width="8.140625" style="152"/>
    <col min="3584" max="3584" width="8.7109375" style="152" customWidth="1"/>
    <col min="3585" max="3585" width="31.5703125" style="152" customWidth="1"/>
    <col min="3586" max="3586" width="13.85546875" style="152" customWidth="1"/>
    <col min="3587" max="3587" width="19.140625" style="152" customWidth="1"/>
    <col min="3588" max="3588" width="17.5703125" style="152" customWidth="1"/>
    <col min="3589" max="3589" width="14.7109375" style="152" customWidth="1"/>
    <col min="3590" max="3839" width="8.140625" style="152"/>
    <col min="3840" max="3840" width="8.7109375" style="152" customWidth="1"/>
    <col min="3841" max="3841" width="31.5703125" style="152" customWidth="1"/>
    <col min="3842" max="3842" width="13.85546875" style="152" customWidth="1"/>
    <col min="3843" max="3843" width="19.140625" style="152" customWidth="1"/>
    <col min="3844" max="3844" width="17.5703125" style="152" customWidth="1"/>
    <col min="3845" max="3845" width="14.7109375" style="152" customWidth="1"/>
    <col min="3846" max="4095" width="8.140625" style="152"/>
    <col min="4096" max="4096" width="8.7109375" style="152" customWidth="1"/>
    <col min="4097" max="4097" width="31.5703125" style="152" customWidth="1"/>
    <col min="4098" max="4098" width="13.85546875" style="152" customWidth="1"/>
    <col min="4099" max="4099" width="19.140625" style="152" customWidth="1"/>
    <col min="4100" max="4100" width="17.5703125" style="152" customWidth="1"/>
    <col min="4101" max="4101" width="14.7109375" style="152" customWidth="1"/>
    <col min="4102" max="4351" width="8.140625" style="152"/>
    <col min="4352" max="4352" width="8.7109375" style="152" customWidth="1"/>
    <col min="4353" max="4353" width="31.5703125" style="152" customWidth="1"/>
    <col min="4354" max="4354" width="13.85546875" style="152" customWidth="1"/>
    <col min="4355" max="4355" width="19.140625" style="152" customWidth="1"/>
    <col min="4356" max="4356" width="17.5703125" style="152" customWidth="1"/>
    <col min="4357" max="4357" width="14.7109375" style="152" customWidth="1"/>
    <col min="4358" max="4607" width="8.140625" style="152"/>
    <col min="4608" max="4608" width="8.7109375" style="152" customWidth="1"/>
    <col min="4609" max="4609" width="31.5703125" style="152" customWidth="1"/>
    <col min="4610" max="4610" width="13.85546875" style="152" customWidth="1"/>
    <col min="4611" max="4611" width="19.140625" style="152" customWidth="1"/>
    <col min="4612" max="4612" width="17.5703125" style="152" customWidth="1"/>
    <col min="4613" max="4613" width="14.7109375" style="152" customWidth="1"/>
    <col min="4614" max="4863" width="8.140625" style="152"/>
    <col min="4864" max="4864" width="8.7109375" style="152" customWidth="1"/>
    <col min="4865" max="4865" width="31.5703125" style="152" customWidth="1"/>
    <col min="4866" max="4866" width="13.85546875" style="152" customWidth="1"/>
    <col min="4867" max="4867" width="19.140625" style="152" customWidth="1"/>
    <col min="4868" max="4868" width="17.5703125" style="152" customWidth="1"/>
    <col min="4869" max="4869" width="14.7109375" style="152" customWidth="1"/>
    <col min="4870" max="5119" width="8.140625" style="152"/>
    <col min="5120" max="5120" width="8.7109375" style="152" customWidth="1"/>
    <col min="5121" max="5121" width="31.5703125" style="152" customWidth="1"/>
    <col min="5122" max="5122" width="13.85546875" style="152" customWidth="1"/>
    <col min="5123" max="5123" width="19.140625" style="152" customWidth="1"/>
    <col min="5124" max="5124" width="17.5703125" style="152" customWidth="1"/>
    <col min="5125" max="5125" width="14.7109375" style="152" customWidth="1"/>
    <col min="5126" max="5375" width="8.140625" style="152"/>
    <col min="5376" max="5376" width="8.7109375" style="152" customWidth="1"/>
    <col min="5377" max="5377" width="31.5703125" style="152" customWidth="1"/>
    <col min="5378" max="5378" width="13.85546875" style="152" customWidth="1"/>
    <col min="5379" max="5379" width="19.140625" style="152" customWidth="1"/>
    <col min="5380" max="5380" width="17.5703125" style="152" customWidth="1"/>
    <col min="5381" max="5381" width="14.7109375" style="152" customWidth="1"/>
    <col min="5382" max="5631" width="8.140625" style="152"/>
    <col min="5632" max="5632" width="8.7109375" style="152" customWidth="1"/>
    <col min="5633" max="5633" width="31.5703125" style="152" customWidth="1"/>
    <col min="5634" max="5634" width="13.85546875" style="152" customWidth="1"/>
    <col min="5635" max="5635" width="19.140625" style="152" customWidth="1"/>
    <col min="5636" max="5636" width="17.5703125" style="152" customWidth="1"/>
    <col min="5637" max="5637" width="14.7109375" style="152" customWidth="1"/>
    <col min="5638" max="5887" width="8.140625" style="152"/>
    <col min="5888" max="5888" width="8.7109375" style="152" customWidth="1"/>
    <col min="5889" max="5889" width="31.5703125" style="152" customWidth="1"/>
    <col min="5890" max="5890" width="13.85546875" style="152" customWidth="1"/>
    <col min="5891" max="5891" width="19.140625" style="152" customWidth="1"/>
    <col min="5892" max="5892" width="17.5703125" style="152" customWidth="1"/>
    <col min="5893" max="5893" width="14.7109375" style="152" customWidth="1"/>
    <col min="5894" max="6143" width="8.140625" style="152"/>
    <col min="6144" max="6144" width="8.7109375" style="152" customWidth="1"/>
    <col min="6145" max="6145" width="31.5703125" style="152" customWidth="1"/>
    <col min="6146" max="6146" width="13.85546875" style="152" customWidth="1"/>
    <col min="6147" max="6147" width="19.140625" style="152" customWidth="1"/>
    <col min="6148" max="6148" width="17.5703125" style="152" customWidth="1"/>
    <col min="6149" max="6149" width="14.7109375" style="152" customWidth="1"/>
    <col min="6150" max="6399" width="8.140625" style="152"/>
    <col min="6400" max="6400" width="8.7109375" style="152" customWidth="1"/>
    <col min="6401" max="6401" width="31.5703125" style="152" customWidth="1"/>
    <col min="6402" max="6402" width="13.85546875" style="152" customWidth="1"/>
    <col min="6403" max="6403" width="19.140625" style="152" customWidth="1"/>
    <col min="6404" max="6404" width="17.5703125" style="152" customWidth="1"/>
    <col min="6405" max="6405" width="14.7109375" style="152" customWidth="1"/>
    <col min="6406" max="6655" width="8.140625" style="152"/>
    <col min="6656" max="6656" width="8.7109375" style="152" customWidth="1"/>
    <col min="6657" max="6657" width="31.5703125" style="152" customWidth="1"/>
    <col min="6658" max="6658" width="13.85546875" style="152" customWidth="1"/>
    <col min="6659" max="6659" width="19.140625" style="152" customWidth="1"/>
    <col min="6660" max="6660" width="17.5703125" style="152" customWidth="1"/>
    <col min="6661" max="6661" width="14.7109375" style="152" customWidth="1"/>
    <col min="6662" max="6911" width="8.140625" style="152"/>
    <col min="6912" max="6912" width="8.7109375" style="152" customWidth="1"/>
    <col min="6913" max="6913" width="31.5703125" style="152" customWidth="1"/>
    <col min="6914" max="6914" width="13.85546875" style="152" customWidth="1"/>
    <col min="6915" max="6915" width="19.140625" style="152" customWidth="1"/>
    <col min="6916" max="6916" width="17.5703125" style="152" customWidth="1"/>
    <col min="6917" max="6917" width="14.7109375" style="152" customWidth="1"/>
    <col min="6918" max="7167" width="8.140625" style="152"/>
    <col min="7168" max="7168" width="8.7109375" style="152" customWidth="1"/>
    <col min="7169" max="7169" width="31.5703125" style="152" customWidth="1"/>
    <col min="7170" max="7170" width="13.85546875" style="152" customWidth="1"/>
    <col min="7171" max="7171" width="19.140625" style="152" customWidth="1"/>
    <col min="7172" max="7172" width="17.5703125" style="152" customWidth="1"/>
    <col min="7173" max="7173" width="14.7109375" style="152" customWidth="1"/>
    <col min="7174" max="7423" width="8.140625" style="152"/>
    <col min="7424" max="7424" width="8.7109375" style="152" customWidth="1"/>
    <col min="7425" max="7425" width="31.5703125" style="152" customWidth="1"/>
    <col min="7426" max="7426" width="13.85546875" style="152" customWidth="1"/>
    <col min="7427" max="7427" width="19.140625" style="152" customWidth="1"/>
    <col min="7428" max="7428" width="17.5703125" style="152" customWidth="1"/>
    <col min="7429" max="7429" width="14.7109375" style="152" customWidth="1"/>
    <col min="7430" max="7679" width="8.140625" style="152"/>
    <col min="7680" max="7680" width="8.7109375" style="152" customWidth="1"/>
    <col min="7681" max="7681" width="31.5703125" style="152" customWidth="1"/>
    <col min="7682" max="7682" width="13.85546875" style="152" customWidth="1"/>
    <col min="7683" max="7683" width="19.140625" style="152" customWidth="1"/>
    <col min="7684" max="7684" width="17.5703125" style="152" customWidth="1"/>
    <col min="7685" max="7685" width="14.7109375" style="152" customWidth="1"/>
    <col min="7686" max="7935" width="8.140625" style="152"/>
    <col min="7936" max="7936" width="8.7109375" style="152" customWidth="1"/>
    <col min="7937" max="7937" width="31.5703125" style="152" customWidth="1"/>
    <col min="7938" max="7938" width="13.85546875" style="152" customWidth="1"/>
    <col min="7939" max="7939" width="19.140625" style="152" customWidth="1"/>
    <col min="7940" max="7940" width="17.5703125" style="152" customWidth="1"/>
    <col min="7941" max="7941" width="14.7109375" style="152" customWidth="1"/>
    <col min="7942" max="8191" width="8.140625" style="152"/>
    <col min="8192" max="8192" width="8.7109375" style="152" customWidth="1"/>
    <col min="8193" max="8193" width="31.5703125" style="152" customWidth="1"/>
    <col min="8194" max="8194" width="13.85546875" style="152" customWidth="1"/>
    <col min="8195" max="8195" width="19.140625" style="152" customWidth="1"/>
    <col min="8196" max="8196" width="17.5703125" style="152" customWidth="1"/>
    <col min="8197" max="8197" width="14.7109375" style="152" customWidth="1"/>
    <col min="8198" max="8447" width="8.140625" style="152"/>
    <col min="8448" max="8448" width="8.7109375" style="152" customWidth="1"/>
    <col min="8449" max="8449" width="31.5703125" style="152" customWidth="1"/>
    <col min="8450" max="8450" width="13.85546875" style="152" customWidth="1"/>
    <col min="8451" max="8451" width="19.140625" style="152" customWidth="1"/>
    <col min="8452" max="8452" width="17.5703125" style="152" customWidth="1"/>
    <col min="8453" max="8453" width="14.7109375" style="152" customWidth="1"/>
    <col min="8454" max="8703" width="8.140625" style="152"/>
    <col min="8704" max="8704" width="8.7109375" style="152" customWidth="1"/>
    <col min="8705" max="8705" width="31.5703125" style="152" customWidth="1"/>
    <col min="8706" max="8706" width="13.85546875" style="152" customWidth="1"/>
    <col min="8707" max="8707" width="19.140625" style="152" customWidth="1"/>
    <col min="8708" max="8708" width="17.5703125" style="152" customWidth="1"/>
    <col min="8709" max="8709" width="14.7109375" style="152" customWidth="1"/>
    <col min="8710" max="8959" width="8.140625" style="152"/>
    <col min="8960" max="8960" width="8.7109375" style="152" customWidth="1"/>
    <col min="8961" max="8961" width="31.5703125" style="152" customWidth="1"/>
    <col min="8962" max="8962" width="13.85546875" style="152" customWidth="1"/>
    <col min="8963" max="8963" width="19.140625" style="152" customWidth="1"/>
    <col min="8964" max="8964" width="17.5703125" style="152" customWidth="1"/>
    <col min="8965" max="8965" width="14.7109375" style="152" customWidth="1"/>
    <col min="8966" max="9215" width="8.140625" style="152"/>
    <col min="9216" max="9216" width="8.7109375" style="152" customWidth="1"/>
    <col min="9217" max="9217" width="31.5703125" style="152" customWidth="1"/>
    <col min="9218" max="9218" width="13.85546875" style="152" customWidth="1"/>
    <col min="9219" max="9219" width="19.140625" style="152" customWidth="1"/>
    <col min="9220" max="9220" width="17.5703125" style="152" customWidth="1"/>
    <col min="9221" max="9221" width="14.7109375" style="152" customWidth="1"/>
    <col min="9222" max="9471" width="8.140625" style="152"/>
    <col min="9472" max="9472" width="8.7109375" style="152" customWidth="1"/>
    <col min="9473" max="9473" width="31.5703125" style="152" customWidth="1"/>
    <col min="9474" max="9474" width="13.85546875" style="152" customWidth="1"/>
    <col min="9475" max="9475" width="19.140625" style="152" customWidth="1"/>
    <col min="9476" max="9476" width="17.5703125" style="152" customWidth="1"/>
    <col min="9477" max="9477" width="14.7109375" style="152" customWidth="1"/>
    <col min="9478" max="9727" width="8.140625" style="152"/>
    <col min="9728" max="9728" width="8.7109375" style="152" customWidth="1"/>
    <col min="9729" max="9729" width="31.5703125" style="152" customWidth="1"/>
    <col min="9730" max="9730" width="13.85546875" style="152" customWidth="1"/>
    <col min="9731" max="9731" width="19.140625" style="152" customWidth="1"/>
    <col min="9732" max="9732" width="17.5703125" style="152" customWidth="1"/>
    <col min="9733" max="9733" width="14.7109375" style="152" customWidth="1"/>
    <col min="9734" max="9983" width="8.140625" style="152"/>
    <col min="9984" max="9984" width="8.7109375" style="152" customWidth="1"/>
    <col min="9985" max="9985" width="31.5703125" style="152" customWidth="1"/>
    <col min="9986" max="9986" width="13.85546875" style="152" customWidth="1"/>
    <col min="9987" max="9987" width="19.140625" style="152" customWidth="1"/>
    <col min="9988" max="9988" width="17.5703125" style="152" customWidth="1"/>
    <col min="9989" max="9989" width="14.7109375" style="152" customWidth="1"/>
    <col min="9990" max="10239" width="8.140625" style="152"/>
    <col min="10240" max="10240" width="8.7109375" style="152" customWidth="1"/>
    <col min="10241" max="10241" width="31.5703125" style="152" customWidth="1"/>
    <col min="10242" max="10242" width="13.85546875" style="152" customWidth="1"/>
    <col min="10243" max="10243" width="19.140625" style="152" customWidth="1"/>
    <col min="10244" max="10244" width="17.5703125" style="152" customWidth="1"/>
    <col min="10245" max="10245" width="14.7109375" style="152" customWidth="1"/>
    <col min="10246" max="10495" width="8.140625" style="152"/>
    <col min="10496" max="10496" width="8.7109375" style="152" customWidth="1"/>
    <col min="10497" max="10497" width="31.5703125" style="152" customWidth="1"/>
    <col min="10498" max="10498" width="13.85546875" style="152" customWidth="1"/>
    <col min="10499" max="10499" width="19.140625" style="152" customWidth="1"/>
    <col min="10500" max="10500" width="17.5703125" style="152" customWidth="1"/>
    <col min="10501" max="10501" width="14.7109375" style="152" customWidth="1"/>
    <col min="10502" max="10751" width="8.140625" style="152"/>
    <col min="10752" max="10752" width="8.7109375" style="152" customWidth="1"/>
    <col min="10753" max="10753" width="31.5703125" style="152" customWidth="1"/>
    <col min="10754" max="10754" width="13.85546875" style="152" customWidth="1"/>
    <col min="10755" max="10755" width="19.140625" style="152" customWidth="1"/>
    <col min="10756" max="10756" width="17.5703125" style="152" customWidth="1"/>
    <col min="10757" max="10757" width="14.7109375" style="152" customWidth="1"/>
    <col min="10758" max="11007" width="8.140625" style="152"/>
    <col min="11008" max="11008" width="8.7109375" style="152" customWidth="1"/>
    <col min="11009" max="11009" width="31.5703125" style="152" customWidth="1"/>
    <col min="11010" max="11010" width="13.85546875" style="152" customWidth="1"/>
    <col min="11011" max="11011" width="19.140625" style="152" customWidth="1"/>
    <col min="11012" max="11012" width="17.5703125" style="152" customWidth="1"/>
    <col min="11013" max="11013" width="14.7109375" style="152" customWidth="1"/>
    <col min="11014" max="11263" width="8.140625" style="152"/>
    <col min="11264" max="11264" width="8.7109375" style="152" customWidth="1"/>
    <col min="11265" max="11265" width="31.5703125" style="152" customWidth="1"/>
    <col min="11266" max="11266" width="13.85546875" style="152" customWidth="1"/>
    <col min="11267" max="11267" width="19.140625" style="152" customWidth="1"/>
    <col min="11268" max="11268" width="17.5703125" style="152" customWidth="1"/>
    <col min="11269" max="11269" width="14.7109375" style="152" customWidth="1"/>
    <col min="11270" max="11519" width="8.140625" style="152"/>
    <col min="11520" max="11520" width="8.7109375" style="152" customWidth="1"/>
    <col min="11521" max="11521" width="31.5703125" style="152" customWidth="1"/>
    <col min="11522" max="11522" width="13.85546875" style="152" customWidth="1"/>
    <col min="11523" max="11523" width="19.140625" style="152" customWidth="1"/>
    <col min="11524" max="11524" width="17.5703125" style="152" customWidth="1"/>
    <col min="11525" max="11525" width="14.7109375" style="152" customWidth="1"/>
    <col min="11526" max="11775" width="8.140625" style="152"/>
    <col min="11776" max="11776" width="8.7109375" style="152" customWidth="1"/>
    <col min="11777" max="11777" width="31.5703125" style="152" customWidth="1"/>
    <col min="11778" max="11778" width="13.85546875" style="152" customWidth="1"/>
    <col min="11779" max="11779" width="19.140625" style="152" customWidth="1"/>
    <col min="11780" max="11780" width="17.5703125" style="152" customWidth="1"/>
    <col min="11781" max="11781" width="14.7109375" style="152" customWidth="1"/>
    <col min="11782" max="12031" width="8.140625" style="152"/>
    <col min="12032" max="12032" width="8.7109375" style="152" customWidth="1"/>
    <col min="12033" max="12033" width="31.5703125" style="152" customWidth="1"/>
    <col min="12034" max="12034" width="13.85546875" style="152" customWidth="1"/>
    <col min="12035" max="12035" width="19.140625" style="152" customWidth="1"/>
    <col min="12036" max="12036" width="17.5703125" style="152" customWidth="1"/>
    <col min="12037" max="12037" width="14.7109375" style="152" customWidth="1"/>
    <col min="12038" max="12287" width="8.140625" style="152"/>
    <col min="12288" max="12288" width="8.7109375" style="152" customWidth="1"/>
    <col min="12289" max="12289" width="31.5703125" style="152" customWidth="1"/>
    <col min="12290" max="12290" width="13.85546875" style="152" customWidth="1"/>
    <col min="12291" max="12291" width="19.140625" style="152" customWidth="1"/>
    <col min="12292" max="12292" width="17.5703125" style="152" customWidth="1"/>
    <col min="12293" max="12293" width="14.7109375" style="152" customWidth="1"/>
    <col min="12294" max="12543" width="8.140625" style="152"/>
    <col min="12544" max="12544" width="8.7109375" style="152" customWidth="1"/>
    <col min="12545" max="12545" width="31.5703125" style="152" customWidth="1"/>
    <col min="12546" max="12546" width="13.85546875" style="152" customWidth="1"/>
    <col min="12547" max="12547" width="19.140625" style="152" customWidth="1"/>
    <col min="12548" max="12548" width="17.5703125" style="152" customWidth="1"/>
    <col min="12549" max="12549" width="14.7109375" style="152" customWidth="1"/>
    <col min="12550" max="12799" width="8.140625" style="152"/>
    <col min="12800" max="12800" width="8.7109375" style="152" customWidth="1"/>
    <col min="12801" max="12801" width="31.5703125" style="152" customWidth="1"/>
    <col min="12802" max="12802" width="13.85546875" style="152" customWidth="1"/>
    <col min="12803" max="12803" width="19.140625" style="152" customWidth="1"/>
    <col min="12804" max="12804" width="17.5703125" style="152" customWidth="1"/>
    <col min="12805" max="12805" width="14.7109375" style="152" customWidth="1"/>
    <col min="12806" max="13055" width="8.140625" style="152"/>
    <col min="13056" max="13056" width="8.7109375" style="152" customWidth="1"/>
    <col min="13057" max="13057" width="31.5703125" style="152" customWidth="1"/>
    <col min="13058" max="13058" width="13.85546875" style="152" customWidth="1"/>
    <col min="13059" max="13059" width="19.140625" style="152" customWidth="1"/>
    <col min="13060" max="13060" width="17.5703125" style="152" customWidth="1"/>
    <col min="13061" max="13061" width="14.7109375" style="152" customWidth="1"/>
    <col min="13062" max="13311" width="8.140625" style="152"/>
    <col min="13312" max="13312" width="8.7109375" style="152" customWidth="1"/>
    <col min="13313" max="13313" width="31.5703125" style="152" customWidth="1"/>
    <col min="13314" max="13314" width="13.85546875" style="152" customWidth="1"/>
    <col min="13315" max="13315" width="19.140625" style="152" customWidth="1"/>
    <col min="13316" max="13316" width="17.5703125" style="152" customWidth="1"/>
    <col min="13317" max="13317" width="14.7109375" style="152" customWidth="1"/>
    <col min="13318" max="13567" width="8.140625" style="152"/>
    <col min="13568" max="13568" width="8.7109375" style="152" customWidth="1"/>
    <col min="13569" max="13569" width="31.5703125" style="152" customWidth="1"/>
    <col min="13570" max="13570" width="13.85546875" style="152" customWidth="1"/>
    <col min="13571" max="13571" width="19.140625" style="152" customWidth="1"/>
    <col min="13572" max="13572" width="17.5703125" style="152" customWidth="1"/>
    <col min="13573" max="13573" width="14.7109375" style="152" customWidth="1"/>
    <col min="13574" max="13823" width="8.140625" style="152"/>
    <col min="13824" max="13824" width="8.7109375" style="152" customWidth="1"/>
    <col min="13825" max="13825" width="31.5703125" style="152" customWidth="1"/>
    <col min="13826" max="13826" width="13.85546875" style="152" customWidth="1"/>
    <col min="13827" max="13827" width="19.140625" style="152" customWidth="1"/>
    <col min="13828" max="13828" width="17.5703125" style="152" customWidth="1"/>
    <col min="13829" max="13829" width="14.7109375" style="152" customWidth="1"/>
    <col min="13830" max="14079" width="8.140625" style="152"/>
    <col min="14080" max="14080" width="8.7109375" style="152" customWidth="1"/>
    <col min="14081" max="14081" width="31.5703125" style="152" customWidth="1"/>
    <col min="14082" max="14082" width="13.85546875" style="152" customWidth="1"/>
    <col min="14083" max="14083" width="19.140625" style="152" customWidth="1"/>
    <col min="14084" max="14084" width="17.5703125" style="152" customWidth="1"/>
    <col min="14085" max="14085" width="14.7109375" style="152" customWidth="1"/>
    <col min="14086" max="14335" width="8.140625" style="152"/>
    <col min="14336" max="14336" width="8.7109375" style="152" customWidth="1"/>
    <col min="14337" max="14337" width="31.5703125" style="152" customWidth="1"/>
    <col min="14338" max="14338" width="13.85546875" style="152" customWidth="1"/>
    <col min="14339" max="14339" width="19.140625" style="152" customWidth="1"/>
    <col min="14340" max="14340" width="17.5703125" style="152" customWidth="1"/>
    <col min="14341" max="14341" width="14.7109375" style="152" customWidth="1"/>
    <col min="14342" max="14591" width="8.140625" style="152"/>
    <col min="14592" max="14592" width="8.7109375" style="152" customWidth="1"/>
    <col min="14593" max="14593" width="31.5703125" style="152" customWidth="1"/>
    <col min="14594" max="14594" width="13.85546875" style="152" customWidth="1"/>
    <col min="14595" max="14595" width="19.140625" style="152" customWidth="1"/>
    <col min="14596" max="14596" width="17.5703125" style="152" customWidth="1"/>
    <col min="14597" max="14597" width="14.7109375" style="152" customWidth="1"/>
    <col min="14598" max="14847" width="8.140625" style="152"/>
    <col min="14848" max="14848" width="8.7109375" style="152" customWidth="1"/>
    <col min="14849" max="14849" width="31.5703125" style="152" customWidth="1"/>
    <col min="14850" max="14850" width="13.85546875" style="152" customWidth="1"/>
    <col min="14851" max="14851" width="19.140625" style="152" customWidth="1"/>
    <col min="14852" max="14852" width="17.5703125" style="152" customWidth="1"/>
    <col min="14853" max="14853" width="14.7109375" style="152" customWidth="1"/>
    <col min="14854" max="15103" width="8.140625" style="152"/>
    <col min="15104" max="15104" width="8.7109375" style="152" customWidth="1"/>
    <col min="15105" max="15105" width="31.5703125" style="152" customWidth="1"/>
    <col min="15106" max="15106" width="13.85546875" style="152" customWidth="1"/>
    <col min="15107" max="15107" width="19.140625" style="152" customWidth="1"/>
    <col min="15108" max="15108" width="17.5703125" style="152" customWidth="1"/>
    <col min="15109" max="15109" width="14.7109375" style="152" customWidth="1"/>
    <col min="15110" max="15359" width="8.140625" style="152"/>
    <col min="15360" max="15360" width="8.7109375" style="152" customWidth="1"/>
    <col min="15361" max="15361" width="31.5703125" style="152" customWidth="1"/>
    <col min="15362" max="15362" width="13.85546875" style="152" customWidth="1"/>
    <col min="15363" max="15363" width="19.140625" style="152" customWidth="1"/>
    <col min="15364" max="15364" width="17.5703125" style="152" customWidth="1"/>
    <col min="15365" max="15365" width="14.7109375" style="152" customWidth="1"/>
    <col min="15366" max="15615" width="8.140625" style="152"/>
    <col min="15616" max="15616" width="8.7109375" style="152" customWidth="1"/>
    <col min="15617" max="15617" width="31.5703125" style="152" customWidth="1"/>
    <col min="15618" max="15618" width="13.85546875" style="152" customWidth="1"/>
    <col min="15619" max="15619" width="19.140625" style="152" customWidth="1"/>
    <col min="15620" max="15620" width="17.5703125" style="152" customWidth="1"/>
    <col min="15621" max="15621" width="14.7109375" style="152" customWidth="1"/>
    <col min="15622" max="15871" width="8.140625" style="152"/>
    <col min="15872" max="15872" width="8.7109375" style="152" customWidth="1"/>
    <col min="15873" max="15873" width="31.5703125" style="152" customWidth="1"/>
    <col min="15874" max="15874" width="13.85546875" style="152" customWidth="1"/>
    <col min="15875" max="15875" width="19.140625" style="152" customWidth="1"/>
    <col min="15876" max="15876" width="17.5703125" style="152" customWidth="1"/>
    <col min="15877" max="15877" width="14.7109375" style="152" customWidth="1"/>
    <col min="15878" max="16127" width="8.140625" style="152"/>
    <col min="16128" max="16128" width="8.7109375" style="152" customWidth="1"/>
    <col min="16129" max="16129" width="31.5703125" style="152" customWidth="1"/>
    <col min="16130" max="16130" width="13.85546875" style="152" customWidth="1"/>
    <col min="16131" max="16131" width="19.140625" style="152" customWidth="1"/>
    <col min="16132" max="16132" width="17.5703125" style="152" customWidth="1"/>
    <col min="16133" max="16133" width="14.7109375" style="152" customWidth="1"/>
    <col min="16134" max="16384" width="8.140625" style="152"/>
  </cols>
  <sheetData>
    <row r="1" spans="1:5" ht="23.25" hidden="1" customHeight="1" x14ac:dyDescent="0.25">
      <c r="A1" s="219"/>
      <c r="B1" s="219"/>
      <c r="C1" s="219"/>
      <c r="D1" s="219"/>
      <c r="E1" s="219"/>
    </row>
    <row r="2" spans="1:5" hidden="1" x14ac:dyDescent="0.25">
      <c r="A2" s="219" t="s">
        <v>219</v>
      </c>
      <c r="B2" s="219"/>
      <c r="C2" s="219"/>
      <c r="D2" s="219"/>
      <c r="E2" s="219"/>
    </row>
    <row r="3" spans="1:5" ht="15.75" customHeight="1" x14ac:dyDescent="0.25">
      <c r="A3" s="221" t="s">
        <v>282</v>
      </c>
      <c r="B3" s="221"/>
      <c r="C3" s="221"/>
      <c r="D3" s="221"/>
      <c r="E3" s="221"/>
    </row>
    <row r="4" spans="1:5" x14ac:dyDescent="0.25">
      <c r="A4" s="221" t="s">
        <v>220</v>
      </c>
      <c r="B4" s="221"/>
      <c r="C4" s="221"/>
      <c r="D4" s="221"/>
      <c r="E4" s="221"/>
    </row>
    <row r="5" spans="1:5" x14ac:dyDescent="0.25">
      <c r="A5" s="221" t="s">
        <v>221</v>
      </c>
      <c r="B5" s="221"/>
      <c r="C5" s="221"/>
      <c r="D5" s="221"/>
      <c r="E5" s="221"/>
    </row>
    <row r="6" spans="1:5" ht="26.25" customHeight="1" x14ac:dyDescent="0.25">
      <c r="A6" s="219" t="s">
        <v>222</v>
      </c>
      <c r="B6" s="219"/>
      <c r="C6" s="219"/>
      <c r="D6" s="219"/>
      <c r="E6" s="152" t="s">
        <v>325</v>
      </c>
    </row>
    <row r="7" spans="1:5" x14ac:dyDescent="0.25">
      <c r="A7" s="219"/>
      <c r="B7" s="219"/>
      <c r="C7" s="219"/>
      <c r="D7" s="219"/>
      <c r="E7" s="219"/>
    </row>
    <row r="8" spans="1:5" ht="28.5" customHeight="1" x14ac:dyDescent="0.25">
      <c r="A8" s="220" t="s">
        <v>224</v>
      </c>
      <c r="B8" s="220"/>
      <c r="C8" s="220"/>
      <c r="D8" s="220"/>
      <c r="E8" s="220"/>
    </row>
    <row r="9" spans="1:5" ht="29.25" customHeight="1" x14ac:dyDescent="0.25">
      <c r="A9" s="220" t="s">
        <v>225</v>
      </c>
      <c r="B9" s="220"/>
      <c r="C9" s="220"/>
      <c r="D9" s="220"/>
      <c r="E9" s="220"/>
    </row>
    <row r="10" spans="1:5" ht="30" customHeight="1" x14ac:dyDescent="0.25">
      <c r="A10" s="220" t="s">
        <v>226</v>
      </c>
      <c r="B10" s="220"/>
      <c r="C10" s="220"/>
      <c r="D10" s="220"/>
      <c r="E10" s="220"/>
    </row>
    <row r="11" spans="1:5" ht="30" customHeight="1" x14ac:dyDescent="0.25">
      <c r="A11" s="220" t="s">
        <v>227</v>
      </c>
      <c r="B11" s="220"/>
      <c r="C11" s="220"/>
      <c r="D11" s="220"/>
      <c r="E11" s="220"/>
    </row>
    <row r="12" spans="1:5" ht="29.25" customHeight="1" x14ac:dyDescent="0.25">
      <c r="A12" s="220" t="s">
        <v>228</v>
      </c>
      <c r="B12" s="220"/>
      <c r="C12" s="220"/>
      <c r="D12" s="220"/>
      <c r="E12" s="220"/>
    </row>
    <row r="13" spans="1:5" ht="28.5" customHeight="1" x14ac:dyDescent="0.25">
      <c r="A13" s="220" t="s">
        <v>229</v>
      </c>
      <c r="B13" s="220"/>
      <c r="C13" s="220"/>
      <c r="D13" s="220"/>
      <c r="E13" s="220"/>
    </row>
    <row r="14" spans="1:5" ht="15.75" customHeight="1" thickBot="1" x14ac:dyDescent="0.3">
      <c r="A14" s="219"/>
      <c r="B14" s="219"/>
      <c r="C14" s="219"/>
      <c r="D14" s="219"/>
      <c r="E14" s="219"/>
    </row>
    <row r="15" spans="1:5" ht="120.75" thickBot="1" x14ac:dyDescent="0.3">
      <c r="A15" s="156" t="s">
        <v>2</v>
      </c>
      <c r="B15" s="153" t="s">
        <v>231</v>
      </c>
      <c r="C15" s="153" t="s">
        <v>0</v>
      </c>
      <c r="D15" s="153" t="s">
        <v>230</v>
      </c>
      <c r="E15" s="153" t="s">
        <v>1</v>
      </c>
    </row>
    <row r="16" spans="1:5" x14ac:dyDescent="0.25">
      <c r="A16" s="226" t="s">
        <v>8</v>
      </c>
      <c r="B16" s="227"/>
      <c r="C16" s="227"/>
      <c r="D16" s="227"/>
      <c r="E16" s="157"/>
    </row>
    <row r="17" spans="1:5" ht="15" customHeight="1" x14ac:dyDescent="0.25">
      <c r="A17" s="166" t="s">
        <v>57</v>
      </c>
      <c r="B17" s="167" t="s">
        <v>23</v>
      </c>
      <c r="C17" s="168" t="s">
        <v>11</v>
      </c>
      <c r="D17" s="169">
        <v>0.14000000000000001</v>
      </c>
      <c r="E17" s="170">
        <v>2373.5</v>
      </c>
    </row>
    <row r="18" spans="1:5" ht="15" customHeight="1" x14ac:dyDescent="0.25">
      <c r="A18" s="223" t="s">
        <v>232</v>
      </c>
      <c r="B18" s="224"/>
      <c r="C18" s="224"/>
      <c r="D18" s="225"/>
      <c r="E18" s="171"/>
    </row>
    <row r="19" spans="1:5" ht="15" customHeight="1" x14ac:dyDescent="0.25">
      <c r="A19" s="166" t="s">
        <v>235</v>
      </c>
      <c r="B19" s="167" t="s">
        <v>215</v>
      </c>
      <c r="C19" s="168" t="s">
        <v>12</v>
      </c>
      <c r="D19" s="169">
        <f>E19</f>
        <v>71883.240000000005</v>
      </c>
      <c r="E19" s="170">
        <v>71883.240000000005</v>
      </c>
    </row>
    <row r="20" spans="1:5" ht="30" customHeight="1" x14ac:dyDescent="0.25">
      <c r="A20" s="166" t="s">
        <v>237</v>
      </c>
      <c r="B20" s="167" t="s">
        <v>24</v>
      </c>
      <c r="C20" s="168" t="s">
        <v>11</v>
      </c>
      <c r="D20" s="169">
        <f t="shared" ref="D20:D21" si="0">E20</f>
        <v>1137.96</v>
      </c>
      <c r="E20" s="170">
        <v>1137.96</v>
      </c>
    </row>
    <row r="21" spans="1:5" ht="30" customHeight="1" x14ac:dyDescent="0.25">
      <c r="A21" s="166" t="s">
        <v>209</v>
      </c>
      <c r="B21" s="167" t="s">
        <v>24</v>
      </c>
      <c r="C21" s="168" t="s">
        <v>11</v>
      </c>
      <c r="D21" s="169">
        <f t="shared" si="0"/>
        <v>833.39</v>
      </c>
      <c r="E21" s="170">
        <v>833.39</v>
      </c>
    </row>
    <row r="22" spans="1:5" x14ac:dyDescent="0.25">
      <c r="A22" s="223" t="s">
        <v>240</v>
      </c>
      <c r="B22" s="224"/>
      <c r="C22" s="224"/>
      <c r="D22" s="225"/>
      <c r="E22" s="171"/>
    </row>
    <row r="23" spans="1:5" ht="28.5" customHeight="1" x14ac:dyDescent="0.25">
      <c r="A23" s="166" t="s">
        <v>101</v>
      </c>
      <c r="B23" s="172">
        <v>0.16300000000000001</v>
      </c>
      <c r="C23" s="168" t="s">
        <v>102</v>
      </c>
      <c r="D23" s="169">
        <f t="shared" ref="D23:D46" si="1">E23/B23</f>
        <v>22612.638036809814</v>
      </c>
      <c r="E23" s="170">
        <v>3685.86</v>
      </c>
    </row>
    <row r="24" spans="1:5" ht="15" customHeight="1" x14ac:dyDescent="0.25">
      <c r="A24" s="166" t="s">
        <v>242</v>
      </c>
      <c r="B24" s="173">
        <v>1</v>
      </c>
      <c r="C24" s="168" t="s">
        <v>13</v>
      </c>
      <c r="D24" s="169">
        <f t="shared" si="1"/>
        <v>382.07</v>
      </c>
      <c r="E24" s="170">
        <v>382.07</v>
      </c>
    </row>
    <row r="25" spans="1:5" ht="15" customHeight="1" x14ac:dyDescent="0.25">
      <c r="A25" s="166" t="s">
        <v>326</v>
      </c>
      <c r="B25" s="172">
        <v>6.6740000000000004</v>
      </c>
      <c r="C25" s="168" t="s">
        <v>327</v>
      </c>
      <c r="D25" s="169">
        <f t="shared" si="1"/>
        <v>205.30266706622714</v>
      </c>
      <c r="E25" s="170">
        <v>1370.19</v>
      </c>
    </row>
    <row r="26" spans="1:5" ht="15" customHeight="1" x14ac:dyDescent="0.25">
      <c r="A26" s="166" t="s">
        <v>328</v>
      </c>
      <c r="B26" s="174">
        <v>0.08</v>
      </c>
      <c r="C26" s="168" t="s">
        <v>15</v>
      </c>
      <c r="D26" s="169">
        <f t="shared" si="1"/>
        <v>108446.125</v>
      </c>
      <c r="E26" s="170">
        <v>8675.69</v>
      </c>
    </row>
    <row r="27" spans="1:5" ht="15" customHeight="1" x14ac:dyDescent="0.25">
      <c r="A27" s="166" t="s">
        <v>329</v>
      </c>
      <c r="B27" s="173">
        <v>2</v>
      </c>
      <c r="C27" s="168" t="s">
        <v>106</v>
      </c>
      <c r="D27" s="169">
        <f t="shared" si="1"/>
        <v>1289.8399999999999</v>
      </c>
      <c r="E27" s="170">
        <v>2579.6799999999998</v>
      </c>
    </row>
    <row r="28" spans="1:5" ht="15" customHeight="1" x14ac:dyDescent="0.25">
      <c r="A28" s="166" t="s">
        <v>307</v>
      </c>
      <c r="B28" s="173">
        <v>7</v>
      </c>
      <c r="C28" s="168" t="s">
        <v>85</v>
      </c>
      <c r="D28" s="169">
        <f t="shared" si="1"/>
        <v>99.021428571428572</v>
      </c>
      <c r="E28" s="170">
        <v>693.15</v>
      </c>
    </row>
    <row r="29" spans="1:5" ht="15" customHeight="1" x14ac:dyDescent="0.25">
      <c r="A29" s="166" t="s">
        <v>61</v>
      </c>
      <c r="B29" s="173">
        <v>1</v>
      </c>
      <c r="C29" s="168" t="s">
        <v>14</v>
      </c>
      <c r="D29" s="169">
        <f t="shared" si="1"/>
        <v>1005.22</v>
      </c>
      <c r="E29" s="170">
        <v>1005.22</v>
      </c>
    </row>
    <row r="30" spans="1:5" ht="15" customHeight="1" x14ac:dyDescent="0.25">
      <c r="A30" s="166" t="s">
        <v>62</v>
      </c>
      <c r="B30" s="173">
        <v>1</v>
      </c>
      <c r="C30" s="168" t="s">
        <v>15</v>
      </c>
      <c r="D30" s="169">
        <f t="shared" si="1"/>
        <v>828.19</v>
      </c>
      <c r="E30" s="170">
        <v>828.19</v>
      </c>
    </row>
    <row r="31" spans="1:5" ht="15" customHeight="1" x14ac:dyDescent="0.25">
      <c r="A31" s="166" t="s">
        <v>246</v>
      </c>
      <c r="B31" s="173">
        <v>1</v>
      </c>
      <c r="C31" s="168" t="s">
        <v>13</v>
      </c>
      <c r="D31" s="169">
        <f t="shared" si="1"/>
        <v>149.54</v>
      </c>
      <c r="E31" s="170">
        <v>149.54</v>
      </c>
    </row>
    <row r="32" spans="1:5" ht="27" customHeight="1" x14ac:dyDescent="0.25">
      <c r="A32" s="166" t="s">
        <v>249</v>
      </c>
      <c r="B32" s="175">
        <v>0.3</v>
      </c>
      <c r="C32" s="168" t="s">
        <v>16</v>
      </c>
      <c r="D32" s="169">
        <f t="shared" si="1"/>
        <v>4010.7666666666669</v>
      </c>
      <c r="E32" s="170">
        <v>1203.23</v>
      </c>
    </row>
    <row r="33" spans="1:5" ht="27" customHeight="1" x14ac:dyDescent="0.25">
      <c r="A33" s="166" t="s">
        <v>330</v>
      </c>
      <c r="B33" s="175">
        <v>0.2</v>
      </c>
      <c r="C33" s="168" t="s">
        <v>16</v>
      </c>
      <c r="D33" s="169">
        <f t="shared" si="1"/>
        <v>3998.75</v>
      </c>
      <c r="E33" s="170">
        <v>799.75</v>
      </c>
    </row>
    <row r="34" spans="1:5" ht="15" customHeight="1" x14ac:dyDescent="0.25">
      <c r="A34" s="166" t="s">
        <v>64</v>
      </c>
      <c r="B34" s="174">
        <v>0.04</v>
      </c>
      <c r="C34" s="168" t="s">
        <v>17</v>
      </c>
      <c r="D34" s="169">
        <f t="shared" si="1"/>
        <v>30036</v>
      </c>
      <c r="E34" s="170">
        <v>1201.44</v>
      </c>
    </row>
    <row r="35" spans="1:5" ht="30" customHeight="1" x14ac:dyDescent="0.25">
      <c r="A35" s="166" t="s">
        <v>65</v>
      </c>
      <c r="B35" s="174">
        <v>1.07</v>
      </c>
      <c r="C35" s="168" t="s">
        <v>16</v>
      </c>
      <c r="D35" s="169">
        <f t="shared" si="1"/>
        <v>2035.7383177570091</v>
      </c>
      <c r="E35" s="170">
        <v>2178.2399999999998</v>
      </c>
    </row>
    <row r="36" spans="1:5" ht="15" customHeight="1" x14ac:dyDescent="0.25">
      <c r="A36" s="166" t="s">
        <v>310</v>
      </c>
      <c r="B36" s="174">
        <v>0.01</v>
      </c>
      <c r="C36" s="168" t="s">
        <v>18</v>
      </c>
      <c r="D36" s="169">
        <f t="shared" si="1"/>
        <v>30081</v>
      </c>
      <c r="E36" s="170">
        <v>300.81</v>
      </c>
    </row>
    <row r="37" spans="1:5" ht="15" customHeight="1" x14ac:dyDescent="0.25">
      <c r="A37" s="166" t="s">
        <v>250</v>
      </c>
      <c r="B37" s="173">
        <v>2</v>
      </c>
      <c r="C37" s="168" t="s">
        <v>13</v>
      </c>
      <c r="D37" s="169">
        <f t="shared" si="1"/>
        <v>345.935</v>
      </c>
      <c r="E37" s="170">
        <v>691.87</v>
      </c>
    </row>
    <row r="38" spans="1:5" ht="15" customHeight="1" x14ac:dyDescent="0.25">
      <c r="A38" s="166" t="s">
        <v>66</v>
      </c>
      <c r="B38" s="174">
        <v>0.01</v>
      </c>
      <c r="C38" s="168" t="s">
        <v>18</v>
      </c>
      <c r="D38" s="169">
        <f t="shared" si="1"/>
        <v>30133.999999999996</v>
      </c>
      <c r="E38" s="170">
        <v>301.33999999999997</v>
      </c>
    </row>
    <row r="39" spans="1:5" ht="15" customHeight="1" x14ac:dyDescent="0.25">
      <c r="A39" s="166" t="s">
        <v>331</v>
      </c>
      <c r="B39" s="173">
        <v>1</v>
      </c>
      <c r="C39" s="168" t="s">
        <v>14</v>
      </c>
      <c r="D39" s="169">
        <f t="shared" si="1"/>
        <v>611.75</v>
      </c>
      <c r="E39" s="170">
        <v>611.75</v>
      </c>
    </row>
    <row r="40" spans="1:5" ht="15" customHeight="1" x14ac:dyDescent="0.25">
      <c r="A40" s="166" t="s">
        <v>68</v>
      </c>
      <c r="B40" s="172">
        <v>0.17499999999999999</v>
      </c>
      <c r="C40" s="168" t="s">
        <v>15</v>
      </c>
      <c r="D40" s="169">
        <f t="shared" si="1"/>
        <v>17144.514285714286</v>
      </c>
      <c r="E40" s="170">
        <v>3000.29</v>
      </c>
    </row>
    <row r="41" spans="1:5" ht="27.75" customHeight="1" x14ac:dyDescent="0.25">
      <c r="A41" s="166" t="s">
        <v>69</v>
      </c>
      <c r="B41" s="173">
        <v>3</v>
      </c>
      <c r="C41" s="168" t="s">
        <v>20</v>
      </c>
      <c r="D41" s="169">
        <f t="shared" si="1"/>
        <v>253.75666666666666</v>
      </c>
      <c r="E41" s="170">
        <v>761.27</v>
      </c>
    </row>
    <row r="42" spans="1:5" ht="15" customHeight="1" x14ac:dyDescent="0.25">
      <c r="A42" s="166" t="s">
        <v>311</v>
      </c>
      <c r="B42" s="173">
        <v>7</v>
      </c>
      <c r="C42" s="168" t="s">
        <v>85</v>
      </c>
      <c r="D42" s="169">
        <f t="shared" si="1"/>
        <v>79.202857142857141</v>
      </c>
      <c r="E42" s="170">
        <v>554.41999999999996</v>
      </c>
    </row>
    <row r="43" spans="1:5" ht="15" customHeight="1" x14ac:dyDescent="0.25">
      <c r="A43" s="166" t="s">
        <v>70</v>
      </c>
      <c r="B43" s="173">
        <v>1</v>
      </c>
      <c r="C43" s="168" t="s">
        <v>13</v>
      </c>
      <c r="D43" s="169">
        <f t="shared" si="1"/>
        <v>4474.1099999999997</v>
      </c>
      <c r="E43" s="170">
        <v>4474.1099999999997</v>
      </c>
    </row>
    <row r="44" spans="1:5" ht="15" customHeight="1" x14ac:dyDescent="0.25">
      <c r="A44" s="166" t="s">
        <v>87</v>
      </c>
      <c r="B44" s="173">
        <v>1</v>
      </c>
      <c r="C44" s="168" t="s">
        <v>14</v>
      </c>
      <c r="D44" s="169">
        <f t="shared" si="1"/>
        <v>7332.6</v>
      </c>
      <c r="E44" s="170">
        <v>7332.6</v>
      </c>
    </row>
    <row r="45" spans="1:5" ht="15" customHeight="1" x14ac:dyDescent="0.25">
      <c r="A45" s="166" t="s">
        <v>253</v>
      </c>
      <c r="B45" s="173">
        <v>1</v>
      </c>
      <c r="C45" s="168" t="s">
        <v>21</v>
      </c>
      <c r="D45" s="169">
        <f t="shared" si="1"/>
        <v>857.06</v>
      </c>
      <c r="E45" s="170">
        <v>857.06</v>
      </c>
    </row>
    <row r="46" spans="1:5" ht="15" customHeight="1" x14ac:dyDescent="0.25">
      <c r="A46" s="166" t="s">
        <v>254</v>
      </c>
      <c r="B46" s="173">
        <v>1</v>
      </c>
      <c r="C46" s="168" t="s">
        <v>21</v>
      </c>
      <c r="D46" s="169">
        <f t="shared" si="1"/>
        <v>598.84</v>
      </c>
      <c r="E46" s="170">
        <v>598.84</v>
      </c>
    </row>
    <row r="47" spans="1:5" ht="15" customHeight="1" x14ac:dyDescent="0.25">
      <c r="A47" s="166" t="s">
        <v>72</v>
      </c>
      <c r="B47" s="173">
        <v>31</v>
      </c>
      <c r="C47" s="168" t="s">
        <v>21</v>
      </c>
      <c r="D47" s="169">
        <f t="shared" ref="D47:D58" si="2">E47/B47</f>
        <v>302.42322580645163</v>
      </c>
      <c r="E47" s="170">
        <v>9375.1200000000008</v>
      </c>
    </row>
    <row r="48" spans="1:5" x14ac:dyDescent="0.25">
      <c r="A48" s="223" t="s">
        <v>256</v>
      </c>
      <c r="B48" s="224"/>
      <c r="C48" s="224"/>
      <c r="D48" s="225"/>
      <c r="E48" s="171"/>
    </row>
    <row r="49" spans="1:5" ht="15" customHeight="1" x14ac:dyDescent="0.25">
      <c r="A49" s="166" t="s">
        <v>332</v>
      </c>
      <c r="B49" s="172">
        <v>0.20300000000000001</v>
      </c>
      <c r="C49" s="168" t="s">
        <v>98</v>
      </c>
      <c r="D49" s="169">
        <f t="shared" si="2"/>
        <v>4654.3349753694583</v>
      </c>
      <c r="E49" s="170">
        <v>944.83</v>
      </c>
    </row>
    <row r="50" spans="1:5" ht="15" customHeight="1" x14ac:dyDescent="0.25">
      <c r="A50" s="166" t="s">
        <v>333</v>
      </c>
      <c r="B50" s="172">
        <v>1.2999999999999999E-2</v>
      </c>
      <c r="C50" s="168" t="s">
        <v>19</v>
      </c>
      <c r="D50" s="169">
        <f t="shared" si="2"/>
        <v>22190.000000000004</v>
      </c>
      <c r="E50" s="170">
        <v>288.47000000000003</v>
      </c>
    </row>
    <row r="51" spans="1:5" ht="15" customHeight="1" x14ac:dyDescent="0.25">
      <c r="A51" s="166" t="s">
        <v>334</v>
      </c>
      <c r="B51" s="175">
        <v>0.4</v>
      </c>
      <c r="C51" s="168" t="s">
        <v>111</v>
      </c>
      <c r="D51" s="169">
        <f t="shared" si="2"/>
        <v>2304.2750000000001</v>
      </c>
      <c r="E51" s="170">
        <v>921.71</v>
      </c>
    </row>
    <row r="52" spans="1:5" ht="29.25" customHeight="1" x14ac:dyDescent="0.25">
      <c r="A52" s="166" t="s">
        <v>73</v>
      </c>
      <c r="B52" s="172">
        <v>1.079</v>
      </c>
      <c r="C52" s="168" t="s">
        <v>16</v>
      </c>
      <c r="D52" s="169">
        <f t="shared" si="2"/>
        <v>2011.9740500463392</v>
      </c>
      <c r="E52" s="170">
        <v>2170.92</v>
      </c>
    </row>
    <row r="53" spans="1:5" ht="29.25" customHeight="1" x14ac:dyDescent="0.25">
      <c r="A53" s="166" t="s">
        <v>335</v>
      </c>
      <c r="B53" s="172">
        <v>1.079</v>
      </c>
      <c r="C53" s="168" t="s">
        <v>16</v>
      </c>
      <c r="D53" s="169">
        <f t="shared" si="2"/>
        <v>2013.5310472659871</v>
      </c>
      <c r="E53" s="170">
        <v>2172.6</v>
      </c>
    </row>
    <row r="54" spans="1:5" ht="29.25" customHeight="1" x14ac:dyDescent="0.25">
      <c r="A54" s="166" t="s">
        <v>336</v>
      </c>
      <c r="B54" s="172">
        <v>1.724</v>
      </c>
      <c r="C54" s="168" t="s">
        <v>16</v>
      </c>
      <c r="D54" s="169">
        <f t="shared" si="2"/>
        <v>610.44663573085847</v>
      </c>
      <c r="E54" s="170">
        <v>1052.4100000000001</v>
      </c>
    </row>
    <row r="55" spans="1:5" ht="29.25" customHeight="1" x14ac:dyDescent="0.25">
      <c r="A55" s="166" t="s">
        <v>65</v>
      </c>
      <c r="B55" s="172">
        <v>1.079</v>
      </c>
      <c r="C55" s="168" t="s">
        <v>16</v>
      </c>
      <c r="D55" s="169">
        <f t="shared" si="2"/>
        <v>2005.3846153846155</v>
      </c>
      <c r="E55" s="170">
        <v>2163.81</v>
      </c>
    </row>
    <row r="56" spans="1:5" ht="15" customHeight="1" x14ac:dyDescent="0.25">
      <c r="A56" s="166" t="s">
        <v>319</v>
      </c>
      <c r="B56" s="173">
        <v>1</v>
      </c>
      <c r="C56" s="168" t="s">
        <v>74</v>
      </c>
      <c r="D56" s="169">
        <f t="shared" si="2"/>
        <v>655.95</v>
      </c>
      <c r="E56" s="170">
        <v>655.95</v>
      </c>
    </row>
    <row r="57" spans="1:5" ht="15" customHeight="1" x14ac:dyDescent="0.25">
      <c r="A57" s="166" t="s">
        <v>337</v>
      </c>
      <c r="B57" s="173">
        <v>4</v>
      </c>
      <c r="C57" s="168" t="s">
        <v>317</v>
      </c>
      <c r="D57" s="169">
        <f t="shared" si="2"/>
        <v>116.7625</v>
      </c>
      <c r="E57" s="170">
        <v>467.05</v>
      </c>
    </row>
    <row r="58" spans="1:5" ht="28.5" customHeight="1" x14ac:dyDescent="0.25">
      <c r="A58" s="166" t="s">
        <v>338</v>
      </c>
      <c r="B58" s="172">
        <v>1.4359999999999999</v>
      </c>
      <c r="C58" s="168" t="s">
        <v>16</v>
      </c>
      <c r="D58" s="169">
        <f t="shared" si="2"/>
        <v>1216.6782729805016</v>
      </c>
      <c r="E58" s="170">
        <v>1747.15</v>
      </c>
    </row>
    <row r="59" spans="1:5" ht="15" customHeight="1" x14ac:dyDescent="0.25">
      <c r="A59" s="166" t="s">
        <v>339</v>
      </c>
      <c r="B59" s="172">
        <v>1.2999999999999999E-2</v>
      </c>
      <c r="C59" s="168" t="s">
        <v>19</v>
      </c>
      <c r="D59" s="169">
        <f>E59/B59</f>
        <v>16453.846153846156</v>
      </c>
      <c r="E59" s="170">
        <v>213.9</v>
      </c>
    </row>
    <row r="60" spans="1:5" ht="15" customHeight="1" x14ac:dyDescent="0.25">
      <c r="A60" s="223" t="s">
        <v>39</v>
      </c>
      <c r="B60" s="224"/>
      <c r="C60" s="224"/>
      <c r="D60" s="225"/>
      <c r="E60" s="171"/>
    </row>
    <row r="61" spans="1:5" ht="15" customHeight="1" x14ac:dyDescent="0.25">
      <c r="A61" s="166" t="s">
        <v>60</v>
      </c>
      <c r="B61" s="167" t="s">
        <v>213</v>
      </c>
      <c r="C61" s="168" t="s">
        <v>11</v>
      </c>
      <c r="D61" s="169">
        <f>E61</f>
        <v>4066.43</v>
      </c>
      <c r="E61" s="170">
        <v>4066.43</v>
      </c>
    </row>
    <row r="62" spans="1:5" x14ac:dyDescent="0.25">
      <c r="A62" s="223" t="s">
        <v>180</v>
      </c>
      <c r="B62" s="224"/>
      <c r="C62" s="224"/>
      <c r="D62" s="225"/>
      <c r="E62" s="171"/>
    </row>
    <row r="63" spans="1:5" ht="15" customHeight="1" x14ac:dyDescent="0.25">
      <c r="A63" s="166" t="s">
        <v>181</v>
      </c>
      <c r="B63" s="167" t="s">
        <v>213</v>
      </c>
      <c r="C63" s="168" t="s">
        <v>239</v>
      </c>
      <c r="D63" s="169">
        <f>E63</f>
        <v>6800</v>
      </c>
      <c r="E63" s="170">
        <v>6800</v>
      </c>
    </row>
    <row r="64" spans="1:5" x14ac:dyDescent="0.25">
      <c r="A64" s="223" t="s">
        <v>83</v>
      </c>
      <c r="B64" s="224"/>
      <c r="C64" s="224"/>
      <c r="D64" s="225"/>
      <c r="E64" s="171"/>
    </row>
    <row r="65" spans="1:7" ht="15" customHeight="1" x14ac:dyDescent="0.25">
      <c r="A65" s="166" t="s">
        <v>89</v>
      </c>
      <c r="B65" s="167" t="s">
        <v>213</v>
      </c>
      <c r="C65" s="168" t="s">
        <v>11</v>
      </c>
      <c r="D65" s="169">
        <f>E65</f>
        <v>21600</v>
      </c>
      <c r="E65" s="170">
        <v>21600</v>
      </c>
    </row>
    <row r="66" spans="1:7" ht="15" customHeight="1" thickBot="1" x14ac:dyDescent="0.3">
      <c r="A66" s="223" t="s">
        <v>320</v>
      </c>
      <c r="B66" s="224"/>
      <c r="C66" s="224"/>
      <c r="D66" s="225"/>
      <c r="E66" s="171"/>
    </row>
    <row r="67" spans="1:7" ht="27.75" customHeight="1" x14ac:dyDescent="0.25">
      <c r="A67" s="166" t="s">
        <v>321</v>
      </c>
      <c r="B67" s="167" t="s">
        <v>24</v>
      </c>
      <c r="C67" s="168" t="s">
        <v>11</v>
      </c>
      <c r="D67" s="169">
        <f>E67</f>
        <v>330.6</v>
      </c>
      <c r="E67" s="170">
        <v>330.6</v>
      </c>
      <c r="F67" s="158">
        <f>SUM(E17:E67)</f>
        <v>175435.65</v>
      </c>
      <c r="G67" s="154" t="s">
        <v>340</v>
      </c>
    </row>
    <row r="68" spans="1:7" s="1" customFormat="1" ht="14.25" x14ac:dyDescent="0.2">
      <c r="A68" s="33" t="s">
        <v>10</v>
      </c>
      <c r="B68" s="140"/>
      <c r="C68" s="140"/>
      <c r="D68" s="140"/>
      <c r="E68" s="141"/>
    </row>
    <row r="69" spans="1:7" s="1" customFormat="1" x14ac:dyDescent="0.2">
      <c r="A69" s="37" t="s">
        <v>79</v>
      </c>
      <c r="B69" s="142" t="s">
        <v>23</v>
      </c>
      <c r="C69" s="142" t="s">
        <v>11</v>
      </c>
      <c r="D69" s="142">
        <f>E69</f>
        <v>17543.564999999999</v>
      </c>
      <c r="E69" s="143">
        <f>SUM(E6:E67)*10%</f>
        <v>17543.564999999999</v>
      </c>
    </row>
    <row r="70" spans="1:7" x14ac:dyDescent="0.25">
      <c r="A70" s="147" t="s">
        <v>25</v>
      </c>
      <c r="B70" s="145"/>
      <c r="C70" s="145"/>
      <c r="D70" s="145"/>
      <c r="E70" s="148">
        <f>F67+E69</f>
        <v>192979.215</v>
      </c>
    </row>
    <row r="71" spans="1:7" x14ac:dyDescent="0.25">
      <c r="A71" s="219"/>
      <c r="B71" s="219"/>
      <c r="C71" s="219"/>
      <c r="D71" s="219"/>
      <c r="E71" s="219"/>
    </row>
    <row r="72" spans="1:7" x14ac:dyDescent="0.25">
      <c r="A72" s="219"/>
      <c r="B72" s="219"/>
      <c r="C72" s="219"/>
      <c r="D72" s="219"/>
      <c r="E72" s="219"/>
    </row>
    <row r="73" spans="1:7" s="161" customFormat="1" ht="21.75" customHeight="1" x14ac:dyDescent="0.25">
      <c r="A73" s="222" t="s">
        <v>344</v>
      </c>
      <c r="B73" s="222"/>
      <c r="C73" s="222"/>
      <c r="D73" s="222"/>
      <c r="E73" s="159">
        <f>E70</f>
        <v>192979.215</v>
      </c>
      <c r="F73" s="160"/>
    </row>
    <row r="74" spans="1:7" s="161" customFormat="1" ht="20.25" customHeight="1" x14ac:dyDescent="0.25">
      <c r="A74" s="222" t="str">
        <f>[1]!Сумма_прописью(E73)</f>
        <v>Сто девяносто две тысячи девятьсот семьдесят девять рублей 21 копейка.</v>
      </c>
      <c r="B74" s="222"/>
      <c r="C74" s="222"/>
      <c r="D74" s="222"/>
      <c r="E74" s="222"/>
      <c r="F74" s="162"/>
    </row>
    <row r="75" spans="1:7" s="161" customFormat="1" ht="24.75" customHeight="1" x14ac:dyDescent="0.25">
      <c r="A75" s="222" t="s">
        <v>278</v>
      </c>
      <c r="B75" s="222"/>
      <c r="C75" s="222"/>
      <c r="D75" s="222"/>
      <c r="E75" s="222"/>
      <c r="F75" s="163"/>
    </row>
    <row r="76" spans="1:7" s="161" customFormat="1" ht="24" customHeight="1" x14ac:dyDescent="0.25">
      <c r="A76" s="222" t="s">
        <v>279</v>
      </c>
      <c r="B76" s="222"/>
      <c r="C76" s="222"/>
      <c r="D76" s="222"/>
      <c r="E76" s="222"/>
      <c r="F76" s="163"/>
    </row>
    <row r="77" spans="1:7" s="161" customFormat="1" ht="30.75" customHeight="1" x14ac:dyDescent="0.25">
      <c r="A77" s="222" t="s">
        <v>280</v>
      </c>
      <c r="B77" s="222"/>
      <c r="C77" s="222"/>
      <c r="D77" s="222"/>
      <c r="E77" s="222"/>
      <c r="F77" s="163"/>
    </row>
    <row r="78" spans="1:7" s="161" customFormat="1" x14ac:dyDescent="0.25">
      <c r="A78" s="164"/>
      <c r="B78" s="164"/>
      <c r="C78" s="164"/>
      <c r="D78" s="164"/>
      <c r="E78" s="164"/>
      <c r="F78" s="164"/>
    </row>
    <row r="79" spans="1:7" s="161" customFormat="1" ht="24.75" customHeight="1" x14ac:dyDescent="0.25">
      <c r="A79" s="222" t="s">
        <v>341</v>
      </c>
      <c r="B79" s="222"/>
      <c r="C79" s="222"/>
      <c r="D79" s="222"/>
      <c r="E79" s="222"/>
      <c r="F79" s="163"/>
    </row>
    <row r="80" spans="1:7" ht="18.75" customHeight="1" x14ac:dyDescent="0.25">
      <c r="A80" s="165" t="s">
        <v>281</v>
      </c>
      <c r="B80" s="165"/>
      <c r="C80" s="165"/>
      <c r="D80" s="165"/>
      <c r="E80" s="165"/>
    </row>
    <row r="81" spans="1:5" ht="24.75" customHeight="1" x14ac:dyDescent="0.25">
      <c r="A81" s="165" t="s">
        <v>345</v>
      </c>
      <c r="B81" s="165"/>
      <c r="C81" s="165"/>
      <c r="D81" s="165"/>
      <c r="E81" s="165"/>
    </row>
    <row r="82" spans="1:5" ht="10.5" customHeight="1" x14ac:dyDescent="0.25">
      <c r="B82" s="165"/>
      <c r="C82" s="165"/>
      <c r="D82" s="165" t="s">
        <v>27</v>
      </c>
      <c r="E82" s="165"/>
    </row>
    <row r="83" spans="1:5" x14ac:dyDescent="0.25">
      <c r="A83" s="219"/>
      <c r="B83" s="219"/>
      <c r="C83" s="219"/>
      <c r="D83" s="219"/>
      <c r="E83" s="219"/>
    </row>
    <row r="84" spans="1:5" x14ac:dyDescent="0.25">
      <c r="A84" s="219" t="s">
        <v>322</v>
      </c>
      <c r="B84" s="219"/>
      <c r="C84" s="219"/>
      <c r="D84" s="219"/>
      <c r="E84" s="219"/>
    </row>
    <row r="85" spans="1:5" ht="10.5" customHeight="1" x14ac:dyDescent="0.25">
      <c r="B85" s="219"/>
      <c r="C85" s="219"/>
      <c r="D85" s="219" t="s">
        <v>27</v>
      </c>
      <c r="E85" s="219"/>
    </row>
  </sheetData>
  <mergeCells count="34">
    <mergeCell ref="B85:C85"/>
    <mergeCell ref="D85:E85"/>
    <mergeCell ref="A4:E4"/>
    <mergeCell ref="A5:E5"/>
    <mergeCell ref="A3:E3"/>
    <mergeCell ref="A22:D22"/>
    <mergeCell ref="A18:D18"/>
    <mergeCell ref="A16:D16"/>
    <mergeCell ref="A66:D66"/>
    <mergeCell ref="A64:D64"/>
    <mergeCell ref="A62:D62"/>
    <mergeCell ref="A60:D60"/>
    <mergeCell ref="A48:D48"/>
    <mergeCell ref="A73:D73"/>
    <mergeCell ref="A83:E83"/>
    <mergeCell ref="A84:E84"/>
    <mergeCell ref="A75:E75"/>
    <mergeCell ref="A76:E76"/>
    <mergeCell ref="A77:E77"/>
    <mergeCell ref="A79:E79"/>
    <mergeCell ref="A71:E71"/>
    <mergeCell ref="A72:E72"/>
    <mergeCell ref="A74:E74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</vt:i4>
      </vt:variant>
    </vt:vector>
  </HeadingPairs>
  <TitlesOfParts>
    <vt:vector size="18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2022-04-13T15:41:18Z</dcterms:modified>
</cp:coreProperties>
</file>