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85" windowWidth="16350" windowHeight="1125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Акт!$A$1:$E$115</definedName>
    <definedName name="_xlnm.Print_Area" localSheetId="3">'Акт (2)'!$A$1:$E$158</definedName>
    <definedName name="_xlnm.Print_Area" localSheetId="9">акт21!$A$2:$E$101</definedName>
    <definedName name="_xlnm.Print_Area" localSheetId="7">Лист1!$A$3:$E$133</definedName>
    <definedName name="_xlnm.Print_Area" localSheetId="5">Лист3!$A$3:$E$121</definedName>
  </definedNames>
  <calcPr calcId="145621"/>
</workbook>
</file>

<file path=xl/calcChain.xml><?xml version="1.0" encoding="utf-8"?>
<calcChain xmlns="http://schemas.openxmlformats.org/spreadsheetml/2006/main">
  <c r="E59" i="10" l="1"/>
  <c r="D21" i="10" l="1"/>
  <c r="E20" i="10"/>
  <c r="E61" i="10"/>
  <c r="B61" i="10"/>
  <c r="E85" i="10" l="1"/>
  <c r="D85" i="10" s="1"/>
  <c r="F82" i="10"/>
  <c r="D25" i="10"/>
  <c r="D23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83" i="10"/>
  <c r="D82" i="10"/>
  <c r="D80" i="10"/>
  <c r="D78" i="10"/>
  <c r="D76" i="10"/>
  <c r="D19" i="10"/>
  <c r="D20" i="10"/>
  <c r="D18" i="10"/>
  <c r="F18" i="9"/>
  <c r="F22" i="9" s="1"/>
  <c r="F14" i="9"/>
  <c r="D7" i="9"/>
  <c r="E86" i="10" l="1"/>
  <c r="E89" i="10" s="1"/>
  <c r="F23" i="9" s="1"/>
  <c r="F24" i="9" s="1"/>
  <c r="F25" i="9"/>
  <c r="E118" i="8"/>
  <c r="D24" i="8"/>
  <c r="D29" i="8"/>
  <c r="D112" i="8"/>
  <c r="D114" i="8"/>
  <c r="D115" i="8"/>
  <c r="D110" i="8"/>
  <c r="D104" i="8"/>
  <c r="D86" i="8"/>
  <c r="D42" i="8"/>
  <c r="D38" i="8"/>
  <c r="D39" i="8"/>
  <c r="D40" i="8"/>
  <c r="D41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1" i="8"/>
  <c r="D82" i="8"/>
  <c r="D83" i="8"/>
  <c r="D84" i="8"/>
  <c r="D85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5" i="8"/>
  <c r="D106" i="8"/>
  <c r="D107" i="8"/>
  <c r="D108" i="8"/>
  <c r="D37" i="8"/>
  <c r="D25" i="8"/>
  <c r="D21" i="8"/>
  <c r="D20" i="8"/>
  <c r="D22" i="8"/>
  <c r="D23" i="8"/>
  <c r="D26" i="8"/>
  <c r="D27" i="8"/>
  <c r="D28" i="8"/>
  <c r="D31" i="8"/>
  <c r="D33" i="8"/>
  <c r="D35" i="8"/>
  <c r="D19" i="8"/>
  <c r="E117" i="8" l="1"/>
  <c r="D117" i="8" s="1"/>
  <c r="F23" i="7" l="1"/>
  <c r="F19" i="7"/>
  <c r="F15" i="7"/>
  <c r="F14" i="7" s="1"/>
  <c r="D7" i="7"/>
  <c r="E23" i="3" l="1"/>
  <c r="E108" i="3" s="1"/>
  <c r="D59" i="3" l="1"/>
  <c r="F19" i="6" l="1"/>
  <c r="F15" i="6"/>
  <c r="F13" i="6"/>
  <c r="D108" i="3" l="1"/>
  <c r="D103" i="3"/>
  <c r="D105" i="3"/>
  <c r="D101" i="3"/>
  <c r="D93" i="3"/>
  <c r="D52" i="3"/>
  <c r="D38" i="3"/>
  <c r="D17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3" i="3"/>
  <c r="D54" i="3"/>
  <c r="D55" i="3"/>
  <c r="D56" i="3"/>
  <c r="D57" i="3"/>
  <c r="D58" i="3"/>
  <c r="D60" i="3"/>
  <c r="D61" i="3"/>
  <c r="D62" i="3"/>
  <c r="D63" i="3"/>
  <c r="D64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4" i="3"/>
  <c r="D95" i="3"/>
  <c r="D96" i="3"/>
  <c r="D97" i="3"/>
  <c r="D98" i="3"/>
  <c r="D99" i="3"/>
  <c r="D37" i="3"/>
  <c r="D23" i="3"/>
  <c r="D24" i="3"/>
  <c r="D26" i="3"/>
  <c r="D28" i="3"/>
  <c r="D30" i="3"/>
  <c r="D32" i="3"/>
  <c r="D34" i="3"/>
  <c r="D35" i="3"/>
  <c r="D22" i="3"/>
  <c r="D20" i="3"/>
  <c r="D21" i="3"/>
  <c r="D19" i="3"/>
  <c r="F18" i="6"/>
  <c r="F14" i="6"/>
  <c r="F25" i="6" s="1"/>
  <c r="F22" i="6" l="1"/>
  <c r="E109" i="3"/>
  <c r="F23" i="6" s="1"/>
  <c r="F24" i="6" l="1"/>
  <c r="E140" i="5"/>
  <c r="E141" i="5" s="1"/>
  <c r="F23" i="4" s="1"/>
  <c r="D131" i="5"/>
  <c r="D133" i="5"/>
  <c r="D135" i="5"/>
  <c r="D136" i="5"/>
  <c r="D138" i="5"/>
  <c r="D130" i="5"/>
  <c r="D84" i="5"/>
  <c r="D82" i="5"/>
  <c r="D70" i="5"/>
  <c r="D28" i="5"/>
  <c r="E28" i="5"/>
  <c r="D21" i="5"/>
  <c r="D23" i="5"/>
  <c r="D25" i="5"/>
  <c r="D19" i="5"/>
  <c r="D9" i="5"/>
  <c r="D7" i="5"/>
  <c r="D11" i="5"/>
  <c r="D12" i="5"/>
  <c r="D13" i="5"/>
  <c r="D14" i="5"/>
  <c r="D15" i="5"/>
  <c r="D16" i="5"/>
  <c r="D17" i="5"/>
  <c r="D27" i="5"/>
  <c r="D29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50" i="5"/>
  <c r="D51" i="5"/>
  <c r="D52" i="5"/>
  <c r="D53" i="5"/>
  <c r="D54" i="5"/>
  <c r="D55" i="5"/>
  <c r="D56" i="5"/>
  <c r="D57" i="5"/>
  <c r="D59" i="5"/>
  <c r="D60" i="5"/>
  <c r="D61" i="5"/>
  <c r="D62" i="5"/>
  <c r="D63" i="5"/>
  <c r="D64" i="5"/>
  <c r="D65" i="5"/>
  <c r="D66" i="5"/>
  <c r="D67" i="5"/>
  <c r="D68" i="5"/>
  <c r="D69" i="5"/>
  <c r="D71" i="5"/>
  <c r="D72" i="5"/>
  <c r="D73" i="5"/>
  <c r="D74" i="5"/>
  <c r="D75" i="5"/>
  <c r="D76" i="5"/>
  <c r="D77" i="5"/>
  <c r="D78" i="5"/>
  <c r="D79" i="5"/>
  <c r="D80" i="5"/>
  <c r="D86" i="5"/>
  <c r="D87" i="5"/>
  <c r="D88" i="5"/>
  <c r="D89" i="5"/>
  <c r="D90" i="5"/>
  <c r="D91" i="5"/>
  <c r="D92" i="5"/>
  <c r="D93" i="5"/>
  <c r="D94" i="5"/>
  <c r="D95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0" i="5"/>
  <c r="D140" i="5" l="1"/>
  <c r="F15" i="4"/>
  <c r="F14" i="4" s="1"/>
  <c r="F13" i="4"/>
  <c r="F18" i="4"/>
  <c r="F22" i="4" s="1"/>
  <c r="F24" i="4" s="1"/>
  <c r="F25" i="4" l="1"/>
  <c r="B33" i="2" l="1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E97" i="1"/>
  <c r="B34" i="2" s="1"/>
  <c r="C35" i="2"/>
  <c r="D35" i="2"/>
  <c r="E98" i="1" l="1"/>
  <c r="B35" i="2"/>
  <c r="E36" i="2" s="1"/>
  <c r="D97" i="1"/>
  <c r="D95" i="1"/>
  <c r="D93" i="1"/>
  <c r="D91" i="1"/>
  <c r="D89" i="1"/>
  <c r="D88" i="1"/>
  <c r="D86" i="1"/>
  <c r="D85" i="1"/>
  <c r="D84" i="1"/>
  <c r="D83" i="1"/>
  <c r="D82" i="1"/>
  <c r="D81" i="1"/>
  <c r="D80" i="1"/>
  <c r="D79" i="1"/>
  <c r="D78" i="1"/>
  <c r="D77" i="1"/>
  <c r="D76" i="1"/>
  <c r="D74" i="1"/>
  <c r="D73" i="1"/>
  <c r="D72" i="1"/>
  <c r="D71" i="1"/>
  <c r="D70" i="1"/>
  <c r="D69" i="1"/>
  <c r="D67" i="1"/>
  <c r="D65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0" i="1"/>
  <c r="D18" i="1"/>
  <c r="D17" i="1"/>
  <c r="D16" i="1"/>
  <c r="D15" i="1"/>
  <c r="D13" i="1"/>
  <c r="D11" i="1"/>
  <c r="D10" i="1"/>
  <c r="D9" i="1"/>
  <c r="D7" i="1"/>
  <c r="F18" i="7" l="1"/>
  <c r="F22" i="7" l="1"/>
  <c r="F24" i="7" s="1"/>
  <c r="F25" i="7"/>
</calcChain>
</file>

<file path=xl/sharedStrings.xml><?xml version="1.0" encoding="utf-8"?>
<sst xmlns="http://schemas.openxmlformats.org/spreadsheetml/2006/main" count="1351" uniqueCount="460">
  <si>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</si>
  <si>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</si>
  <si>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</si>
  <si>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</si>
  <si>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</si>
  <si>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</si>
  <si>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</si>
  <si>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</si>
  <si>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</si>
  <si>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</si>
  <si>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</si>
  <si>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</si>
  <si>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</si>
  <si>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</si>
  <si>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</si>
  <si>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</si>
  <si>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</si>
  <si>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</si>
  <si>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</si>
  <si>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</si>
  <si>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узел</t>
  </si>
  <si>
    <t>1 ИТП</t>
  </si>
  <si>
    <t xml:space="preserve"> </t>
  </si>
  <si>
    <t>Ежедневно</t>
  </si>
  <si>
    <t>По факту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</si>
  <si>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</si>
  <si>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</si>
  <si>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</si>
  <si>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</si>
  <si>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</si>
  <si>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</si>
  <si>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</si>
  <si>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</si>
  <si>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</si>
  <si>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</si>
  <si>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</si>
  <si>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</si>
  <si>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</si>
  <si>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</si>
  <si>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</si>
  <si>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</si>
  <si>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</si>
  <si>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</si>
  <si>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</si>
  <si>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</si>
  <si>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</si>
  <si>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</si>
  <si>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</si>
  <si>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</si>
  <si>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</si>
  <si>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</si>
  <si>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</si>
  <si>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</si>
  <si>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</si>
  <si>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</si>
  <si>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</si>
  <si>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</si>
  <si>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</si>
  <si>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</si>
  <si>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</si>
  <si>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</si>
  <si>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</si>
  <si>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</si>
  <si>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</si>
  <si>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</si>
  <si>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</si>
  <si>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</si>
  <si>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</si>
  <si>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</si>
  <si>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</si>
  <si>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</si>
  <si>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</si>
  <si>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Постановка заклепок в местах соединения труб</t>
  </si>
  <si>
    <t xml:space="preserve">     Смена частей водосточных труб: отливов (отметов)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</si>
  <si>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</si>
  <si>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</si>
  <si>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</si>
  <si>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</si>
  <si>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</si>
  <si>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</si>
  <si>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</si>
  <si>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 xml:space="preserve">     Смена дверных приборов: навесного замка</t>
  </si>
  <si>
    <t>Обслуживание ОДПУ</t>
  </si>
  <si>
    <t xml:space="preserve">     Промывка трубопровода системы отопления</t>
  </si>
  <si>
    <t>м3</t>
  </si>
  <si>
    <t xml:space="preserve">     Очистка желобов от мусора: вручную (при расчете 1 кг. мусора = 3 м 1 желоба)</t>
  </si>
  <si>
    <t>м</t>
  </si>
  <si>
    <t xml:space="preserve">     Очистка кровли от снега толщ. 10 см, сбивание сосулей</t>
  </si>
  <si>
    <t xml:space="preserve">     Техническое обслуживание ОДПУ</t>
  </si>
  <si>
    <t xml:space="preserve">     Смена частей водосточных труб: прямых звеньев с земли, лестниц или подмостей</t>
  </si>
  <si>
    <t>Еженедельно</t>
  </si>
  <si>
    <t>Ежемесячно</t>
  </si>
  <si>
    <t>Аренда общего имущества МКД</t>
  </si>
  <si>
    <t>ГВС на содержание общ. имущества</t>
  </si>
  <si>
    <t>Отведение сточных вод на содержание общ. им-ва</t>
  </si>
  <si>
    <t>Техническое обслуживание нежилых помещений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</si>
  <si>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</si>
  <si>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</si>
  <si>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</si>
  <si>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Расходы на истребование задолженности по оплате жилых помещений</t>
  </si>
  <si>
    <t>Уборка лестничных клеток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</si>
  <si>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</si>
  <si>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</si>
  <si>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>По нормативу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</si>
  <si>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</si>
  <si>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</si>
  <si>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</si>
  <si>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</si>
  <si>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Очистка кровли от снега толщ. 10 см, сбивание сосулей (вышка)</t>
  </si>
  <si>
    <t xml:space="preserve">     Очистка кровли от снега, сбивание сосулей</t>
  </si>
  <si>
    <t xml:space="preserve">     Укладка щитов из доски б/у</t>
  </si>
  <si>
    <t xml:space="preserve">     Истребование дебиторской задолженности</t>
  </si>
  <si>
    <t xml:space="preserve">     Заделка отверстий: в перекрытиях</t>
  </si>
  <si>
    <t>100 отверстий</t>
  </si>
  <si>
    <t xml:space="preserve">     Изготовление щита из доски б/у</t>
  </si>
  <si>
    <t xml:space="preserve">     Разборка хоз. кладовых</t>
  </si>
  <si>
    <t xml:space="preserve">     Уборка л/клеток</t>
  </si>
  <si>
    <t>Отчет по бюджету № 76/12-2017</t>
  </si>
  <si>
    <t>Резерв на 01.01.2017 г.</t>
  </si>
  <si>
    <t>Резерв (доходы за минусом расходов) на  01.01.2018 г. - 151 035,27 руб.</t>
  </si>
  <si>
    <t>Задолженность по оплате за содержание и текущий ремонт на 01.01.2018 г. - 175 966,23 руб.</t>
  </si>
  <si>
    <t>Вывоз и утилизация ТКО для нежилых помещений</t>
  </si>
  <si>
    <t>Реклама расположенная на общем имуществе МКД</t>
  </si>
  <si>
    <t>Уборка чердаков и подвалов</t>
  </si>
  <si>
    <t>АКТ № 76/12-2017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</si>
  <si>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12 квартала 76.</t>
  </si>
  <si>
    <t xml:space="preserve">     Вывоз листвы и смета</t>
  </si>
  <si>
    <t xml:space="preserve">     Ремонт МАФ - беседки, домика, горки, скамейки (укрепление. пробивка гвоздей и т.д.)</t>
  </si>
  <si>
    <t xml:space="preserve">     Герметизация крышек канализационных ревизий</t>
  </si>
  <si>
    <t xml:space="preserve">     Демонтаж-монтаж: унитазов</t>
  </si>
  <si>
    <t xml:space="preserve">     Осмотр подвальных помещений (засоры, подпоры) прим.</t>
  </si>
  <si>
    <t xml:space="preserve">     Очистка канализационной сети: дворовой</t>
  </si>
  <si>
    <t xml:space="preserve">     Смена заглушек на обратный клапан АЭРАТОР диаметром: до 50 мм</t>
  </si>
  <si>
    <t xml:space="preserve">     Смена сгона на подцепке радиатора даиметром: 20 мм</t>
  </si>
  <si>
    <t>1 участок</t>
  </si>
  <si>
    <t xml:space="preserve">     Снятие замеров температуры воздуха в квартире</t>
  </si>
  <si>
    <t>1 замер</t>
  </si>
  <si>
    <t xml:space="preserve">     Снятие замеров температуры ГВС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</si>
  <si>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</si>
  <si>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</si>
  <si>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Устранение засоров санитарных приборов</t>
  </si>
  <si>
    <t>1 прибор</t>
  </si>
  <si>
    <t xml:space="preserve">     Устранение течи из гибких подводок присоединения санитарных приборов</t>
  </si>
  <si>
    <t xml:space="preserve">     Закрытие подъездной, подъездной двери</t>
  </si>
  <si>
    <t>10 шт.</t>
  </si>
  <si>
    <t xml:space="preserve">     М. Ремонт оконных переплетов (пристрожка, установка угольников, укрепление)</t>
  </si>
  <si>
    <t>1 створка</t>
  </si>
  <si>
    <t xml:space="preserve">     Осмотр квартир</t>
  </si>
  <si>
    <t xml:space="preserve">     Осмотр кровли, чердака, подъездов, подвального помещения -подготовка к зиме</t>
  </si>
  <si>
    <t xml:space="preserve">     Перенавеска водосточных труб (вышка)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</si>
  <si>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</si>
  <si>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стекол в деревянных переплетах при площади стекла  до: 0,25 м</t>
  </si>
  <si>
    <t xml:space="preserve">     Смена стекол толщиной 2-3 мм  на штапиках по замазке: в деревянных переплетах при S проема до 1 м2</t>
  </si>
  <si>
    <t xml:space="preserve">     Укладка (установка) щитов</t>
  </si>
  <si>
    <t xml:space="preserve">     Укрепление дверных приборов: петли (шарниры), шпингалеты, ручки накладные</t>
  </si>
  <si>
    <t xml:space="preserve">     Демонтаж-монтаж отдельных участков внутренних чугунных канализационных выпусков д. 50 мм</t>
  </si>
  <si>
    <t xml:space="preserve">     Пробивка в кирпичных стенах отверстий круглых д. до 50 мм при толщ стен до 25 см</t>
  </si>
  <si>
    <t xml:space="preserve">     Прокладка трубопроводов канализационных из полиэтиленовых труб</t>
  </si>
  <si>
    <t xml:space="preserve">     Разборка трубопровода из чугунных канализационных труб.</t>
  </si>
  <si>
    <t xml:space="preserve">     Смена радиаторных пробок</t>
  </si>
  <si>
    <t xml:space="preserve">     Установка заглушек на трубопроводах д. до 100мм</t>
  </si>
  <si>
    <t xml:space="preserve">     Простая окраска масляными составами по дереву: за 2 раза</t>
  </si>
  <si>
    <t xml:space="preserve">     Разборка деревянных перегородок</t>
  </si>
  <si>
    <t xml:space="preserve">     Ремонт отдельных мест скатной кровли (материалом Ризолит)</t>
  </si>
  <si>
    <t xml:space="preserve">     Ремонт форточек</t>
  </si>
  <si>
    <t xml:space="preserve">     Установка в жилых и общественных зданиях блоков оконных с переплетами: в стенах кам. S проема до 2м2</t>
  </si>
  <si>
    <t xml:space="preserve">     Очистка чердаков и подвалов</t>
  </si>
  <si>
    <t>на общую сумму 700 245,02 (Семьсот тысяч двести сорок пять) рублей 02 коп.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</si>
  <si>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</si>
  <si>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</si>
  <si>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</si>
  <si>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</si>
  <si>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</si>
  <si>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</si>
  <si>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</si>
  <si>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</si>
  <si>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</si>
  <si>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</si>
  <si>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</si>
  <si>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</si>
  <si>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</si>
  <si>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</si>
  <si>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</si>
  <si>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</si>
  <si>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</si>
  <si>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</si>
  <si>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</si>
  <si>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</si>
  <si>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</si>
  <si>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</si>
  <si>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</si>
  <si>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</si>
  <si>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</si>
  <si>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</si>
  <si>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76/12-2018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</si>
  <si>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</si>
  <si>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</si>
  <si>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Окраска скамейки без спинки</t>
  </si>
  <si>
    <t xml:space="preserve">     Очистка вручную поверхности фасадов от перхлорвиниловых и масляных красок: с люлей</t>
  </si>
  <si>
    <t xml:space="preserve">     Переустановка скамейки</t>
  </si>
  <si>
    <t xml:space="preserve">     Ремонт асфальтобетонного покрытия дорог асфальтовой крошкой</t>
  </si>
  <si>
    <t xml:space="preserve">     Ремонт скамейки без спинки</t>
  </si>
  <si>
    <t xml:space="preserve">     Установка урны</t>
  </si>
  <si>
    <t>1 стойка</t>
  </si>
  <si>
    <t xml:space="preserve">     Устройство скамейки со спинки и с окраской</t>
  </si>
  <si>
    <t xml:space="preserve">     Вывоз и утилизация ТКО, в т.ч. крупногабаритный мусор</t>
  </si>
  <si>
    <t>Изготовление ключей</t>
  </si>
  <si>
    <t xml:space="preserve">     Изготовление ключей</t>
  </si>
  <si>
    <t xml:space="preserve">     Коммунальные ресурсы на содержание общего имущества МКД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</si>
  <si>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</si>
  <si>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</si>
  <si>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</si>
  <si>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Замена светильника в подъезде с аккустическим реле</t>
  </si>
  <si>
    <t xml:space="preserve">     Устройство прожектрора с фотореле</t>
  </si>
  <si>
    <t xml:space="preserve">     Водоотлив из подвала: эл. насосами</t>
  </si>
  <si>
    <t>100 м3</t>
  </si>
  <si>
    <t xml:space="preserve">     Запуск потока воды: отопление, ГВС</t>
  </si>
  <si>
    <t>1 узел</t>
  </si>
  <si>
    <t xml:space="preserve">     Ликвидация воздушных пробок в системе отопления, в стояке</t>
  </si>
  <si>
    <t xml:space="preserve">     Осмотр выпусков канализации  (засоры, подпоры) прим.</t>
  </si>
  <si>
    <t xml:space="preserve">     Осмотр, проверка работы приборов ИТП</t>
  </si>
  <si>
    <t xml:space="preserve">     Отогрев трубопровода Д-25</t>
  </si>
  <si>
    <t xml:space="preserve">     Перекрытие потока воды: отопление, ГВС</t>
  </si>
  <si>
    <t xml:space="preserve">     Проверка на прогрев отопительных приборов с регулировкой.</t>
  </si>
  <si>
    <t xml:space="preserve">     Регулировка системы отопления</t>
  </si>
  <si>
    <t xml:space="preserve">     Ремонт смывных бачков типа "Компакт"</t>
  </si>
  <si>
    <t xml:space="preserve">     Смена прокладки сифона на пластмассовых трубопроводах</t>
  </si>
  <si>
    <t xml:space="preserve">     Заделка вент. шахты: фанерой, ДВП</t>
  </si>
  <si>
    <t>10 м2</t>
  </si>
  <si>
    <t xml:space="preserve">     Заделка отверстий: в стенах</t>
  </si>
  <si>
    <t xml:space="preserve">     Закрытие подъездного окна</t>
  </si>
  <si>
    <t xml:space="preserve">     Осмотр кровли, чердака, люков</t>
  </si>
  <si>
    <t xml:space="preserve">     Очистка  кровли от снега, сбивание сосулей</t>
  </si>
  <si>
    <t xml:space="preserve">     Очистка  кровли от снега, сбивание сосулей вышка</t>
  </si>
  <si>
    <t>1 м 1 основания</t>
  </si>
  <si>
    <t xml:space="preserve">     Очистка канализационного стояка от наледи</t>
  </si>
  <si>
    <t xml:space="preserve">     Перенавеска водосточных труб.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</si>
  <si>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</si>
  <si>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</si>
  <si>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</si>
  <si>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Прочистка вентиляционных каналов</t>
  </si>
  <si>
    <t xml:space="preserve">     Смена дверных приборов: накладка дверная</t>
  </si>
  <si>
    <t xml:space="preserve">     Смена дверных приборов: петли</t>
  </si>
  <si>
    <t xml:space="preserve">     Смена дверных приборов: пружин</t>
  </si>
  <si>
    <t xml:space="preserve">     Смена оконных приборов: задвижки</t>
  </si>
  <si>
    <t xml:space="preserve">     Укладка (установка) щитов из доски б/у (без подгонки)</t>
  </si>
  <si>
    <t xml:space="preserve">     Замена трубопровода диаметром: 20 мм</t>
  </si>
  <si>
    <t xml:space="preserve">     Изоляция трубопровода матами с совмещенным покрывным  слоем</t>
  </si>
  <si>
    <t>1 м3</t>
  </si>
  <si>
    <t xml:space="preserve">     Осмотр замеры рамок холодной воды</t>
  </si>
  <si>
    <t>чел.-ч</t>
  </si>
  <si>
    <t xml:space="preserve">     Разборка трубопроводов из водогазопроводных труб в зданиях и сооружениях: на сварке д. до 50 мм</t>
  </si>
  <si>
    <t xml:space="preserve">     Сверление отверстий глубиной в бетонных конструкциях стен перфоратором глубиной до 200 мм  д. 20 мм</t>
  </si>
  <si>
    <t xml:space="preserve">     Смена отдельных участков трубопроводов диаметром: 20 мм</t>
  </si>
  <si>
    <t xml:space="preserve">     Смена отдельных участков трубопроводов канализации из полиет. труб высокой пл-ти: вертик. д 50 мм</t>
  </si>
  <si>
    <t xml:space="preserve">     Установка вентилей и клапанов обратных муфтовых д. до 15 мм (для предохр. клапана)</t>
  </si>
  <si>
    <t xml:space="preserve">     Установка обратного клапана м/фланцевого Д-50</t>
  </si>
  <si>
    <t xml:space="preserve">     Установка регистра с изготовлением</t>
  </si>
  <si>
    <t xml:space="preserve">     Антисептирование древесины: водными растворами (прим. с 69-10-6)</t>
  </si>
  <si>
    <t xml:space="preserve">     Антисептирование древесины: пастами на каменноугольном лаке</t>
  </si>
  <si>
    <t xml:space="preserve">     Армирование отмостки</t>
  </si>
  <si>
    <t>т</t>
  </si>
  <si>
    <t xml:space="preserve">     Выравнивание штукатурки внутри здания сухой растворимой смесью толщиной до 10 мм стен</t>
  </si>
  <si>
    <t xml:space="preserve">     Гидроизоляция бетонных и оштукатуренных поверхностей лаком</t>
  </si>
  <si>
    <t xml:space="preserve">     Демонтаж аншлагов над подъездами</t>
  </si>
  <si>
    <t xml:space="preserve">     Демонтаж МАФ (деревянные)</t>
  </si>
  <si>
    <t xml:space="preserve">     Засыпка пустот дренирующим песком</t>
  </si>
  <si>
    <t>10 м3</t>
  </si>
  <si>
    <t xml:space="preserve">     Монтаж аншлагов, стенда, вывески, доски объявления и т.д.</t>
  </si>
  <si>
    <t xml:space="preserve">     Окраска масляннными составами ранее окрашенных поверхностей труб стальных</t>
  </si>
  <si>
    <t xml:space="preserve">     Окраска перхлорвиниловыми красками по подготовленной пов-ти фасадов: простых за 2р с земли и  лесов</t>
  </si>
  <si>
    <t xml:space="preserve">     Окрашивание ранее окрашенных поверхностей стен водоэмульсионными составами.</t>
  </si>
  <si>
    <t xml:space="preserve">     Очистка поверхностей от стойких загрязнений (с протравкой)</t>
  </si>
  <si>
    <t xml:space="preserve">     Очистка чердачного перекрытия от шлака</t>
  </si>
  <si>
    <t xml:space="preserve">     Приготовление тяжелого бетона: на гравии класса В20 (М250)</t>
  </si>
  <si>
    <t xml:space="preserve">     Протравка фасадов: простых с люлек</t>
  </si>
  <si>
    <t xml:space="preserve">     Разработка грунта при подводке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</si>
  <si>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</si>
  <si>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деревянных элементов конструкций крыш</t>
  </si>
  <si>
    <t xml:space="preserve">     Ремонт металлических ограждений.</t>
  </si>
  <si>
    <t xml:space="preserve">     Ремонт обделок из листовой стали конька шириной: до 0,7 м</t>
  </si>
  <si>
    <t xml:space="preserve">     Ремонт штукатурки лестничных маршей и площадок.</t>
  </si>
  <si>
    <t xml:space="preserve">     Ремонт штукатурки наружных прямолинейных гор-х тяг по камню и бетону цем-извест раст: до 5 м с з и л</t>
  </si>
  <si>
    <t xml:space="preserve">     Ремонт, укрепление металлический ограждений</t>
  </si>
  <si>
    <t xml:space="preserve">     Смена дверных приборов: шпингалеты</t>
  </si>
  <si>
    <t xml:space="preserve">     Укладка бетона- 100мм</t>
  </si>
  <si>
    <t xml:space="preserve">     Установка анкерных болтов: в готовые гнезда с заделкой</t>
  </si>
  <si>
    <t xml:space="preserve">     Установка аншлага</t>
  </si>
  <si>
    <t xml:space="preserve">     Устройство и разборка неинвентарных лесов</t>
  </si>
  <si>
    <t xml:space="preserve">     Устройство основания под штукатурку из металлической сетки по каркасу с обм. раств.</t>
  </si>
  <si>
    <t xml:space="preserve">     Услуги  по вывозу и утилизации листвы, веток, деревьев, скошенной травы , смета и др.</t>
  </si>
  <si>
    <t xml:space="preserve">     Уборка, очистка чердаков и подвалов</t>
  </si>
  <si>
    <t>АКТ № 76/12-2018</t>
  </si>
  <si>
    <t>"31" марта 2019 г.</t>
  </si>
  <si>
    <t>По договору</t>
  </si>
  <si>
    <t>По плану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</si>
  <si>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</si>
  <si>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</si>
  <si>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</si>
  <si>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746 553.75 руб. (Семьсот сорок шесть тысяч пятьсот пятьдесят три рубля 75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</si>
  <si>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</si>
  <si>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</si>
  <si>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</si>
  <si>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</si>
  <si>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</si>
  <si>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</si>
  <si>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</si>
  <si>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</si>
  <si>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</si>
  <si>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</si>
  <si>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</si>
  <si>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</si>
  <si>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 xml:space="preserve">     Доставка воды питьевой</t>
  </si>
  <si>
    <t>Благоустройство и обеспечение санитарного состояния МКД и придомовой територии</t>
  </si>
  <si>
    <t xml:space="preserve">     Валка деревьев в городских условиях: (липа, сосна, кедр, тополь) д. до 300мм</t>
  </si>
  <si>
    <t xml:space="preserve">     Разделка древесины мягких пород, полученной от валки леса, диам. стволов: до 16 см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</si>
  <si>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</si>
  <si>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</si>
  <si>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</si>
  <si>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Вознаграждение председателю совета дома</t>
  </si>
  <si>
    <t xml:space="preserve">     Вознаграждение председателю совета дома</t>
  </si>
  <si>
    <t>Изготовление плана благоустройства</t>
  </si>
  <si>
    <t xml:space="preserve">     Изготовление плана благоустройства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</si>
  <si>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</si>
  <si>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</si>
  <si>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</si>
  <si>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Демонтаж-монтаж: водомеров диаметром до 65 мм</t>
  </si>
  <si>
    <t xml:space="preserve">     Заделка свища сваркой при длине стыка до 6 мм</t>
  </si>
  <si>
    <t xml:space="preserve">     Регулировка температуры отопления в ИТП вентилями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</si>
  <si>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</si>
  <si>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</si>
  <si>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</si>
  <si>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- по жалобе</t>
  </si>
  <si>
    <t xml:space="preserve">     Осмотр подъездов, подвального помещения чердачного помещения</t>
  </si>
  <si>
    <t xml:space="preserve">     Осмотр СТО в чердачных и подвальных помещениях ФКР</t>
  </si>
  <si>
    <t xml:space="preserve">     Откачка ливневых стоков</t>
  </si>
  <si>
    <t xml:space="preserve">     Перемотка сгона со сливом стояка</t>
  </si>
  <si>
    <t xml:space="preserve">     Подготовка элеваторного узла</t>
  </si>
  <si>
    <t xml:space="preserve">     Расконсервация системы отопления</t>
  </si>
  <si>
    <t xml:space="preserve">     Ремонт смесителя с душем, без снятия с места, смена прокладок</t>
  </si>
  <si>
    <t>1 смеситель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</si>
  <si>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</si>
  <si>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</si>
  <si>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</si>
  <si>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Демонтаж-монтаж прямых звеньев водосточных труб</t>
  </si>
  <si>
    <t xml:space="preserve">     Железнение цементных покрытий</t>
  </si>
  <si>
    <t xml:space="preserve">     На каждые 10мм изменения толщины добавлять или исключать к норме: устройство подливки</t>
  </si>
  <si>
    <t xml:space="preserve">     Огрунтовка ранее окрашенных фасадов бетонконтактом</t>
  </si>
  <si>
    <t xml:space="preserve">     Окраска стен: цементным молочком</t>
  </si>
  <si>
    <t xml:space="preserve">     Разборка покрытий полов: цементных</t>
  </si>
  <si>
    <t xml:space="preserve">     Ремонт кладки ДВ и ВК</t>
  </si>
  <si>
    <t xml:space="preserve">     Ремонт штукатурки фасадов площадью отдельных мест до 5м2</t>
  </si>
  <si>
    <t xml:space="preserve">     Смена воронки с вышки</t>
  </si>
  <si>
    <t xml:space="preserve">     Смена: прямых звеньев водосточных труб с автовышек</t>
  </si>
  <si>
    <t xml:space="preserve">     Установка частей водосточных труб (отметов)</t>
  </si>
  <si>
    <t xml:space="preserve">     Устройство подливки толщиной 20мм</t>
  </si>
  <si>
    <t xml:space="preserve">     Осмотр оголовков вентиляционных каналов с целью предотвращения их замерзания и закупорки в зимнее вр</t>
  </si>
  <si>
    <t xml:space="preserve">     Очистка  кровли от снега толщ. 10см, сбивание сосулей вышка</t>
  </si>
  <si>
    <t xml:space="preserve">     Очистка воронки и колен от мусора, снега (вышка)</t>
  </si>
  <si>
    <t xml:space="preserve">     Очистка желобов и кровли от снега, сбивание сосулей</t>
  </si>
  <si>
    <t xml:space="preserve">     Проверка исправности канализационных вытяжек</t>
  </si>
  <si>
    <t>1 кв</t>
  </si>
  <si>
    <t xml:space="preserve">     Демонтаж-монтаж ванн чугунных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</si>
  <si>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</si>
  <si>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</si>
  <si>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</si>
  <si>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>Заказчик -         ________________________________________   __________________________________</t>
  </si>
  <si>
    <t>АКТ № 76/12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</si>
  <si>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</si>
  <si>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</si>
  <si>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               _______________________________________      ____________________________________</t>
  </si>
  <si>
    <t>Отчет по бюджету № 76/12-2019</t>
  </si>
  <si>
    <t>Период: с 01.01.2019 по 31.12.2019 года.</t>
  </si>
  <si>
    <t xml:space="preserve">     Услугу по контролю капитального ремонта</t>
  </si>
  <si>
    <t xml:space="preserve">           2. Всего за период с "01"января 2019 г. по "31"декабря 2019 г. выполнено работ на общую сумму 614175.67 руб. (Шестьсот четырнадцать тысяч сто семьдесят пять рублей 67 копеек)</t>
  </si>
  <si>
    <t xml:space="preserve">Исполнитель -           Директор ООО "ТРЭК" Плотников А.А. </t>
  </si>
  <si>
    <t>Отчет по бюджету № 76/12-2020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</si>
  <si>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</si>
  <si>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</si>
  <si>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</si>
  <si>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Дезинфекция мест общего пользования МКД</t>
  </si>
  <si>
    <t xml:space="preserve">     Демонтаж отдельных частей металлического ограждения газонов из труб д.до 40</t>
  </si>
  <si>
    <t>1 м изделий</t>
  </si>
  <si>
    <t xml:space="preserve">     Окраска известковыми составами: по кирпичу и бетону (бордюр. столбики, столбы) за 2019 год</t>
  </si>
  <si>
    <t xml:space="preserve">     Ремонт мусорного контейнера</t>
  </si>
  <si>
    <t xml:space="preserve">     Демонтаж-монтаж отдельных участков трубопроводов канализации диаметр 50 мм</t>
  </si>
  <si>
    <t xml:space="preserve">     Демонтаж-монтаж умывальников</t>
  </si>
  <si>
    <t xml:space="preserve">     Заделка стыков соединений стояков канализации - замена прокладки</t>
  </si>
  <si>
    <t xml:space="preserve">     Замена прокладки со сливом стояка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</si>
  <si>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</si>
  <si>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</si>
  <si>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Подчеканка раструбов канализационных труб диаметром: 101-125 мм</t>
  </si>
  <si>
    <t xml:space="preserve">     Прокладка трубопроводов канализационных из полиэтиленовых труб высокой плотности: 110 мм</t>
  </si>
  <si>
    <t xml:space="preserve">     Прокладка трубопроводов канализационных из полиэтиленовых труб высокой плотности: 50 мм</t>
  </si>
  <si>
    <t xml:space="preserve">     Прочистка трубопровода Д-20</t>
  </si>
  <si>
    <t xml:space="preserve">     Разборка трубопровода из чугунных канализационных труб. диаметром 100мм</t>
  </si>
  <si>
    <t xml:space="preserve">     Разборка трубопровода из чугунных канализационных труб. диаметром 50мм</t>
  </si>
  <si>
    <t xml:space="preserve">     Смена отдельных участков внутренних чугунных канализационных выпусков д.:100мм</t>
  </si>
  <si>
    <t xml:space="preserve">     Смена отдельных участков трубопроводов из полиэтиленовых  труб высокой плотности: диам. 100 мм</t>
  </si>
  <si>
    <t xml:space="preserve">     Смена отдельных участков трубопроводов канализации из полиетх труб высокой пл-ти: вертик. д 100 мм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</si>
  <si>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</si>
  <si>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</si>
  <si>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Демонтаж-монтаж заглушек на трубопроводах диаметром: до 50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</si>
  <si>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</si>
  <si>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</si>
  <si>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</si>
  <si>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Осмотр, замеры, опломбировка ПУ Т/У с представителем</t>
  </si>
  <si>
    <t xml:space="preserve">     Отогрев трубопровода Д-15, Д-20</t>
  </si>
  <si>
    <t xml:space="preserve">     Переборка сборки диаметром: 20 мм</t>
  </si>
  <si>
    <t xml:space="preserve">     Перекрытие потока воды: отопление, ГВС, ХВС</t>
  </si>
  <si>
    <t xml:space="preserve">     Перемотка радиаторной пробки</t>
  </si>
  <si>
    <t xml:space="preserve">     Демонтаж-монтаж частей фановых труб</t>
  </si>
  <si>
    <t xml:space="preserve">     Заделка выбоин в цементных полах площадью до: 0,25 м2</t>
  </si>
  <si>
    <t>100 мест</t>
  </si>
  <si>
    <t xml:space="preserve">     Заделка выбоин в цементных полах площадью до: 1,0 м2</t>
  </si>
  <si>
    <t xml:space="preserve">     Монтаж п/ящиков (1 блок, 4 секции)</t>
  </si>
  <si>
    <t xml:space="preserve">     Монтаж п/ящиков (1 блок, 5 секции)</t>
  </si>
  <si>
    <t xml:space="preserve">     Разборка плинтусов: деревянных и из пластмассовых материалов</t>
  </si>
  <si>
    <t xml:space="preserve">     Разборка покрытий полов: демонтаж техничкских люков, смотрвых окон и т.д.</t>
  </si>
  <si>
    <t xml:space="preserve">     Разборка покрытий полов: из ДВП, фанеры</t>
  </si>
  <si>
    <t xml:space="preserve">     Разборка покрытий полов: из линолиума и релина</t>
  </si>
  <si>
    <t xml:space="preserve">     Смена: колен водосточных труб</t>
  </si>
  <si>
    <t xml:space="preserve">     Смена: прямых звеньев водосточных труб</t>
  </si>
  <si>
    <t xml:space="preserve">     Устройство оснований полов: из фанеры в один слой площадью до 20 м2</t>
  </si>
  <si>
    <t xml:space="preserve">     Устройство плинтусов деревянных.</t>
  </si>
  <si>
    <t xml:space="preserve">     Устройство покрытий: из линолеума насухо с соединением полотнищ  в стыках</t>
  </si>
  <si>
    <t xml:space="preserve">     Очистка  кровли от снега толщ. 10см, сбивание сосулей</t>
  </si>
  <si>
    <t xml:space="preserve">     Очистка  кровли от снега, сбивание сосулей с выходом на кровлю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</si>
  <si>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</si>
  <si>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</si>
  <si>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Исполнитель -           Директор ООО "ТРЭК", Плотников А.А. </t>
  </si>
  <si>
    <t xml:space="preserve">     Очистка дождеприемных колодцев</t>
  </si>
  <si>
    <t xml:space="preserve">     Опрессовка тепловых узлов</t>
  </si>
  <si>
    <t xml:space="preserve">           2. Всего за период с "01"января 2020 г. по "31"декабря 2020 г. выполнено работ на общую сумму 730169.90 руб. (Семьсот тридцать тысяч сто шестьдесят девять рублей 90 копеек)</t>
  </si>
  <si>
    <t xml:space="preserve">                         ____________________________________________      ____________________________________</t>
  </si>
  <si>
    <t>31 марта 2022 г.</t>
  </si>
  <si>
    <t xml:space="preserve">     Уплотнение сгонов без разборки.</t>
  </si>
  <si>
    <t xml:space="preserve">     Устройство решетки на подвальное окно</t>
  </si>
  <si>
    <t xml:space="preserve">     Осмотр, проверка работы приборов ИТП, РХВ</t>
  </si>
  <si>
    <t xml:space="preserve">     Откачка воды из ливневки, приямка. дренажного колодца</t>
  </si>
  <si>
    <t xml:space="preserve">     Отключение системы отопления</t>
  </si>
  <si>
    <t xml:space="preserve">     Окраска масляными составами по дереву: доски объявления</t>
  </si>
  <si>
    <t xml:space="preserve">     Ремонт кирпичной кладки стен отдельными местами</t>
  </si>
  <si>
    <t xml:space="preserve">     Ремонт штукатурки  вн. стен по камню и бетону цем-извес раствором, S отдельных мест до 1м2: до 20 мм</t>
  </si>
  <si>
    <t xml:space="preserve">     Рыхление шлака на чердаке - обследование перекрытия</t>
  </si>
  <si>
    <t xml:space="preserve">     Установка досок объявлений с изготовлением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</si>
  <si>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</si>
  <si>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</si>
  <si>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воронки и колен от мусора, снега</t>
  </si>
  <si>
    <t xml:space="preserve">     Укрепление козырька над входной дверью в подъезд</t>
  </si>
  <si>
    <t xml:space="preserve">     Установка дверных приборов: навесного замка</t>
  </si>
  <si>
    <t xml:space="preserve">     Установка дверных приборов: накладка дверная</t>
  </si>
  <si>
    <t>516325.88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</si>
  <si>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</si>
  <si>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</si>
  <si>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</si>
  <si>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76/12-2021</t>
  </si>
  <si>
    <t>Период: с 01.01.2021 по 31.12.2021 года.</t>
  </si>
  <si>
    <t>Отчет составил: экономист                                 _______________</t>
  </si>
  <si>
    <t>Пятьсот восемьдесят четыре семьсот двенадцать рублей 72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</si>
</sst>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;[Red]\-0.0"/>
    <numFmt numFmtId="168" formatCode="0.000;[Red]\-0.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1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3" fillId="0" borderId="1" xfId="2" applyFont="1" applyBorder="1" applyAlignment="1">
      <alignment vertical="center"/>
    </xf>
    <xf numFmtId="2" fontId="13" fillId="0" borderId="1" xfId="2" applyNumberFormat="1" applyFont="1" applyBorder="1" applyAlignment="1">
      <alignment horizontal="right" vertical="center"/>
    </xf>
    <xf numFmtId="164" fontId="13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14" fillId="0" borderId="1" xfId="2" applyFont="1" applyBorder="1" applyAlignment="1">
      <alignment vertical="top" wrapText="1"/>
    </xf>
    <xf numFmtId="164" fontId="14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8" fillId="0" borderId="1" xfId="2" applyFont="1" applyBorder="1" applyAlignment="1">
      <alignment horizontal="left" vertical="center"/>
    </xf>
    <xf numFmtId="164" fontId="8" fillId="0" borderId="1" xfId="1" applyFont="1" applyBorder="1" applyAlignment="1">
      <alignment horizontal="right" vertical="center"/>
    </xf>
    <xf numFmtId="0" fontId="15" fillId="2" borderId="8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2" fontId="15" fillId="2" borderId="9" xfId="0" applyNumberFormat="1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/>
    </xf>
    <xf numFmtId="2" fontId="16" fillId="0" borderId="3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166" fontId="16" fillId="0" borderId="3" xfId="0" applyNumberFormat="1" applyFont="1" applyFill="1" applyBorder="1" applyAlignment="1">
      <alignment horizontal="center" vertical="center"/>
    </xf>
    <xf numFmtId="165" fontId="16" fillId="0" borderId="3" xfId="0" applyNumberFormat="1" applyFont="1" applyFill="1" applyBorder="1" applyAlignment="1">
      <alignment horizontal="center" vertical="center"/>
    </xf>
    <xf numFmtId="167" fontId="16" fillId="0" borderId="3" xfId="0" applyNumberFormat="1" applyFont="1" applyFill="1" applyBorder="1" applyAlignment="1">
      <alignment horizontal="center" vertical="center"/>
    </xf>
    <xf numFmtId="168" fontId="16" fillId="0" borderId="3" xfId="0" applyNumberFormat="1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164" fontId="0" fillId="0" borderId="0" xfId="0" applyNumberFormat="1" applyAlignment="1"/>
    <xf numFmtId="0" fontId="1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7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9" fillId="0" borderId="0" xfId="1" quotePrefix="1" applyFont="1" applyAlignment="1">
      <alignment horizontal="right" vertical="top" wrapText="1"/>
    </xf>
    <xf numFmtId="164" fontId="19" fillId="0" borderId="0" xfId="1" quotePrefix="1" applyFont="1" applyBorder="1" applyAlignment="1">
      <alignment vertical="top" wrapText="1"/>
    </xf>
    <xf numFmtId="164" fontId="19" fillId="0" borderId="0" xfId="1" quotePrefix="1" applyFont="1" applyAlignment="1">
      <alignment vertical="top" wrapText="1"/>
    </xf>
    <xf numFmtId="164" fontId="19" fillId="0" borderId="0" xfId="1" quotePrefix="1" applyFont="1" applyBorder="1" applyAlignment="1">
      <alignment horizontal="right" vertical="top" wrapText="1"/>
    </xf>
    <xf numFmtId="164" fontId="19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1" xfId="1" applyFont="1" applyBorder="1" applyAlignment="1">
      <alignment wrapText="1"/>
    </xf>
    <xf numFmtId="164" fontId="19" fillId="0" borderId="13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9" fillId="0" borderId="0" xfId="1" applyFont="1" applyBorder="1" applyAlignment="1">
      <alignment horizontal="right" vertical="top" wrapText="1"/>
    </xf>
    <xf numFmtId="164" fontId="19" fillId="0" borderId="0" xfId="1" applyFont="1" applyBorder="1" applyAlignment="1">
      <alignment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7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20" fillId="0" borderId="0" xfId="1" applyFont="1" applyAlignment="1">
      <alignment horizontal="left" vertical="top"/>
    </xf>
    <xf numFmtId="164" fontId="21" fillId="4" borderId="17" xfId="1" applyFont="1" applyFill="1" applyBorder="1" applyAlignment="1">
      <alignment horizontal="left" vertical="center"/>
    </xf>
    <xf numFmtId="164" fontId="20" fillId="0" borderId="0" xfId="1" applyFont="1" applyAlignment="1">
      <alignment horizontal="left" vertical="center"/>
    </xf>
    <xf numFmtId="164" fontId="22" fillId="0" borderId="0" xfId="1" applyFont="1"/>
    <xf numFmtId="164" fontId="20" fillId="0" borderId="0" xfId="1" applyFont="1" applyAlignment="1">
      <alignment horizontal="left"/>
    </xf>
    <xf numFmtId="164" fontId="22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8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/>
    <xf numFmtId="2" fontId="16" fillId="0" borderId="1" xfId="0" applyNumberFormat="1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0" fillId="0" borderId="21" xfId="1" applyFont="1" applyBorder="1" applyAlignment="1">
      <alignment horizontal="center" vertical="top" wrapText="1"/>
    </xf>
    <xf numFmtId="164" fontId="21" fillId="0" borderId="21" xfId="1" applyFont="1" applyBorder="1" applyAlignment="1">
      <alignment horizontal="center" vertical="top"/>
    </xf>
    <xf numFmtId="164" fontId="21" fillId="5" borderId="0" xfId="1" applyFont="1" applyFill="1" applyAlignment="1">
      <alignment horizontal="left" vertical="top"/>
    </xf>
    <xf numFmtId="164" fontId="21" fillId="0" borderId="0" xfId="1" applyFont="1" applyAlignment="1">
      <alignment horizontal="left" vertical="top"/>
    </xf>
    <xf numFmtId="164" fontId="21" fillId="0" borderId="21" xfId="1" applyFont="1" applyBorder="1" applyAlignment="1">
      <alignment horizontal="center" vertical="top" wrapText="1"/>
    </xf>
    <xf numFmtId="164" fontId="25" fillId="0" borderId="0" xfId="1" applyFont="1"/>
    <xf numFmtId="0" fontId="19" fillId="0" borderId="0" xfId="1" quotePrefix="1" applyNumberFormat="1" applyFont="1" applyBorder="1" applyAlignment="1">
      <alignment horizontal="left" vertical="top" wrapText="1"/>
    </xf>
    <xf numFmtId="0" fontId="19" fillId="3" borderId="0" xfId="1" applyNumberFormat="1" applyFont="1" applyFill="1" applyBorder="1" applyAlignment="1">
      <alignment horizontal="left" vertical="top" wrapText="1"/>
    </xf>
    <xf numFmtId="0" fontId="19" fillId="0" borderId="0" xfId="1" applyNumberFormat="1" applyFont="1" applyBorder="1" applyAlignment="1">
      <alignment horizontal="left" vertical="top" wrapText="1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/>
    <xf numFmtId="0" fontId="16" fillId="0" borderId="0" xfId="0" applyFont="1" applyFill="1" applyAlignment="1">
      <alignment horizontal="left" vertical="top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top" wrapText="1"/>
    </xf>
    <xf numFmtId="164" fontId="15" fillId="0" borderId="1" xfId="1" applyNumberFormat="1" applyFont="1" applyFill="1" applyBorder="1" applyAlignment="1">
      <alignment vertical="top" wrapText="1"/>
    </xf>
    <xf numFmtId="164" fontId="13" fillId="0" borderId="1" xfId="1" applyNumberFormat="1" applyFont="1" applyFill="1" applyBorder="1" applyAlignment="1">
      <alignment vertical="center"/>
    </xf>
    <xf numFmtId="164" fontId="16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/>
    </xf>
    <xf numFmtId="0" fontId="19" fillId="0" borderId="0" xfId="1" applyNumberFormat="1" applyFont="1" applyFill="1" applyBorder="1" applyAlignment="1">
      <alignment horizontal="left" vertical="top" wrapText="1"/>
    </xf>
    <xf numFmtId="0" fontId="16" fillId="0" borderId="6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164" fontId="16" fillId="0" borderId="0" xfId="1" applyFont="1" applyAlignment="1">
      <alignment horizontal="left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7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164" fontId="15" fillId="2" borderId="9" xfId="1" applyFont="1" applyFill="1" applyBorder="1" applyAlignment="1">
      <alignment horizontal="center" vertical="center" wrapText="1"/>
    </xf>
    <xf numFmtId="164" fontId="15" fillId="2" borderId="10" xfId="1" applyFont="1" applyFill="1" applyBorder="1" applyAlignment="1">
      <alignment horizontal="center" vertical="center" wrapText="1"/>
    </xf>
    <xf numFmtId="164" fontId="16" fillId="0" borderId="3" xfId="1" applyFont="1" applyFill="1" applyBorder="1" applyAlignment="1">
      <alignment horizontal="center" vertical="center"/>
    </xf>
    <xf numFmtId="164" fontId="16" fillId="0" borderId="4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164" fontId="13" fillId="0" borderId="1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 wrapText="1"/>
    </xf>
    <xf numFmtId="0" fontId="16" fillId="0" borderId="0" xfId="0" applyFont="1" applyAlignment="1">
      <alignment horizontal="justify" vertical="center"/>
    </xf>
    <xf numFmtId="164" fontId="19" fillId="0" borderId="0" xfId="1" quotePrefix="1" applyFont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21" fillId="6" borderId="0" xfId="1" applyFont="1" applyFill="1" applyAlignment="1">
      <alignment horizontal="left" vertical="top"/>
    </xf>
    <xf numFmtId="0" fontId="16" fillId="0" borderId="0" xfId="0" applyFont="1" applyFill="1" applyAlignment="1">
      <alignment horizontal="justify" vertical="center"/>
    </xf>
    <xf numFmtId="0" fontId="16" fillId="0" borderId="22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Continuous" vertical="center" wrapText="1"/>
    </xf>
    <xf numFmtId="0" fontId="17" fillId="0" borderId="28" xfId="0" applyFont="1" applyFill="1" applyBorder="1" applyAlignment="1">
      <alignment vertical="center" wrapText="1"/>
    </xf>
    <xf numFmtId="0" fontId="16" fillId="0" borderId="29" xfId="0" applyFont="1" applyFill="1" applyBorder="1" applyAlignment="1">
      <alignment horizontal="center" vertical="center"/>
    </xf>
    <xf numFmtId="2" fontId="16" fillId="0" borderId="10" xfId="0" applyNumberFormat="1" applyFont="1" applyFill="1" applyBorder="1" applyAlignment="1">
      <alignment horizontal="center" vertical="center"/>
    </xf>
    <xf numFmtId="2" fontId="17" fillId="0" borderId="25" xfId="0" applyNumberFormat="1" applyFont="1" applyFill="1" applyBorder="1" applyAlignment="1">
      <alignment horizontal="center" vertical="center" wrapText="1"/>
    </xf>
    <xf numFmtId="166" fontId="16" fillId="0" borderId="29" xfId="0" applyNumberFormat="1" applyFont="1" applyFill="1" applyBorder="1" applyAlignment="1">
      <alignment horizontal="center" vertical="center"/>
    </xf>
    <xf numFmtId="167" fontId="16" fillId="0" borderId="29" xfId="0" applyNumberFormat="1" applyFont="1" applyFill="1" applyBorder="1" applyAlignment="1">
      <alignment horizontal="center" vertical="center"/>
    </xf>
    <xf numFmtId="165" fontId="16" fillId="0" borderId="29" xfId="0" applyNumberFormat="1" applyFont="1" applyFill="1" applyBorder="1" applyAlignment="1">
      <alignment horizontal="center" vertical="center"/>
    </xf>
    <xf numFmtId="168" fontId="16" fillId="0" borderId="29" xfId="0" applyNumberFormat="1" applyFont="1" applyFill="1" applyBorder="1" applyAlignment="1">
      <alignment horizontal="center" vertical="center"/>
    </xf>
    <xf numFmtId="2" fontId="16" fillId="0" borderId="0" xfId="0" applyNumberFormat="1" applyFont="1" applyFill="1" applyAlignment="1">
      <alignment horizontal="justify" vertical="center"/>
    </xf>
    <xf numFmtId="0" fontId="16" fillId="0" borderId="24" xfId="0" applyFont="1" applyFill="1" applyBorder="1" applyAlignment="1">
      <alignment horizontal="left" vertical="center"/>
    </xf>
    <xf numFmtId="0" fontId="15" fillId="0" borderId="8" xfId="0" applyFont="1" applyFill="1" applyBorder="1" applyAlignment="1">
      <alignment vertical="center" wrapText="1"/>
    </xf>
    <xf numFmtId="164" fontId="15" fillId="0" borderId="9" xfId="1" applyFont="1" applyFill="1" applyBorder="1" applyAlignment="1">
      <alignment horizontal="center" vertical="center" wrapText="1"/>
    </xf>
    <xf numFmtId="164" fontId="15" fillId="0" borderId="10" xfId="1" applyFont="1" applyFill="1" applyBorder="1" applyAlignment="1">
      <alignment horizontal="center" vertical="center" wrapText="1"/>
    </xf>
    <xf numFmtId="0" fontId="3" fillId="0" borderId="0" xfId="0" applyFont="1" applyFill="1"/>
    <xf numFmtId="164" fontId="13" fillId="0" borderId="0" xfId="0" applyNumberFormat="1" applyFont="1" applyFill="1" applyAlignment="1">
      <alignment vertical="center" wrapText="1"/>
    </xf>
    <xf numFmtId="164" fontId="16" fillId="0" borderId="0" xfId="0" applyNumberFormat="1" applyFont="1" applyFill="1" applyAlignment="1">
      <alignment vertical="center" wrapText="1"/>
    </xf>
    <xf numFmtId="0" fontId="16" fillId="0" borderId="0" xfId="0" applyFont="1" applyFill="1" applyAlignment="1">
      <alignment horizontal="justify" vertical="center" wrapText="1"/>
    </xf>
    <xf numFmtId="0" fontId="16" fillId="0" borderId="0" xfId="0" applyFont="1" applyFill="1" applyAlignment="1">
      <alignment vertical="center" wrapText="1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0" fillId="0" borderId="18" xfId="1" applyFont="1" applyBorder="1" applyAlignment="1">
      <alignment horizontal="left" vertical="top" wrapText="1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6" fillId="0" borderId="0" xfId="1" applyFont="1" applyAlignment="1">
      <alignment horizontal="center"/>
    </xf>
    <xf numFmtId="164" fontId="18" fillId="0" borderId="0" xfId="1" quotePrefix="1" applyFont="1" applyBorder="1" applyAlignment="1">
      <alignment horizontal="center" vertical="center" wrapText="1"/>
    </xf>
    <xf numFmtId="164" fontId="19" fillId="0" borderId="0" xfId="1" quotePrefix="1" applyFont="1" applyAlignment="1">
      <alignment horizontal="left" vertical="top" wrapText="1"/>
    </xf>
    <xf numFmtId="164" fontId="19" fillId="0" borderId="12" xfId="1" quotePrefix="1" applyFont="1" applyBorder="1" applyAlignment="1">
      <alignment horizontal="left" vertical="top" wrapText="1"/>
    </xf>
    <xf numFmtId="164" fontId="19" fillId="0" borderId="0" xfId="1" quotePrefix="1" applyFont="1" applyBorder="1" applyAlignment="1">
      <alignment horizontal="left" vertical="top" wrapText="1"/>
    </xf>
    <xf numFmtId="164" fontId="21" fillId="4" borderId="14" xfId="1" applyFont="1" applyFill="1" applyBorder="1" applyAlignment="1">
      <alignment horizontal="left" vertical="center"/>
    </xf>
    <xf numFmtId="164" fontId="21" fillId="4" borderId="15" xfId="1" applyFont="1" applyFill="1" applyBorder="1" applyAlignment="1">
      <alignment horizontal="left" vertical="center"/>
    </xf>
    <xf numFmtId="164" fontId="21" fillId="4" borderId="16" xfId="1" applyFont="1" applyFill="1" applyBorder="1" applyAlignment="1">
      <alignment horizontal="left" vertical="center"/>
    </xf>
    <xf numFmtId="164" fontId="21" fillId="0" borderId="18" xfId="1" applyFont="1" applyBorder="1" applyAlignment="1">
      <alignment horizontal="left" vertical="top" wrapText="1"/>
    </xf>
    <xf numFmtId="164" fontId="21" fillId="0" borderId="19" xfId="1" applyFont="1" applyBorder="1" applyAlignment="1">
      <alignment horizontal="left" vertical="top" wrapText="1"/>
    </xf>
    <xf numFmtId="164" fontId="21" fillId="0" borderId="20" xfId="1" applyFont="1" applyBorder="1" applyAlignment="1">
      <alignment horizontal="left" vertical="top" wrapText="1"/>
    </xf>
    <xf numFmtId="164" fontId="13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26" xfId="0" applyFont="1" applyFill="1" applyBorder="1" applyAlignment="1">
      <alignment horizontal="left" vertical="center" wrapText="1"/>
    </xf>
    <xf numFmtId="0" fontId="15" fillId="0" borderId="27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justify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4"/>
  <sheetViews>
    <sheetView view="pageBreakPreview" topLeftCell="A29" zoomScaleSheetLayoutView="100" workbookViewId="0">
      <selection activeCell="B36" sqref="B36:E36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1" t="s">
        <v>124</v>
      </c>
      <c r="B1" s="171"/>
      <c r="C1" s="171"/>
      <c r="D1" s="171"/>
      <c r="E1" s="171"/>
      <c r="I1" s="3"/>
    </row>
    <row r="2" spans="1:9" ht="29.25" customHeight="1" x14ac:dyDescent="0.2">
      <c r="A2" s="170" t="s">
        <v>125</v>
      </c>
      <c r="B2" s="170"/>
      <c r="C2" s="170"/>
      <c r="D2" s="170"/>
      <c r="E2" s="170"/>
      <c r="I2" s="3"/>
    </row>
    <row r="3" spans="1:9" ht="14.25" x14ac:dyDescent="0.2">
      <c r="A3" s="19" t="s">
        <v>6</v>
      </c>
      <c r="B3" s="20"/>
      <c r="C3" s="20"/>
      <c r="D3" s="172" t="s">
        <v>7</v>
      </c>
      <c r="E3" s="172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5" t="s">
        <v>8</v>
      </c>
      <c r="B6" s="36"/>
      <c r="C6" s="36"/>
      <c r="D6" s="37"/>
      <c r="E6" s="38"/>
      <c r="F6" s="3"/>
    </row>
    <row r="7" spans="1:9" ht="15" x14ac:dyDescent="0.2">
      <c r="A7" s="39" t="s">
        <v>56</v>
      </c>
      <c r="B7" s="40" t="s">
        <v>23</v>
      </c>
      <c r="C7" s="40" t="s">
        <v>11</v>
      </c>
      <c r="D7" s="41">
        <f>E7</f>
        <v>8151.31</v>
      </c>
      <c r="E7" s="42">
        <v>8151.31</v>
      </c>
      <c r="G7" s="17"/>
    </row>
    <row r="8" spans="1:9" ht="14.25" x14ac:dyDescent="0.2">
      <c r="A8" s="35" t="s">
        <v>38</v>
      </c>
      <c r="B8" s="36"/>
      <c r="C8" s="36"/>
      <c r="D8" s="37"/>
      <c r="E8" s="38"/>
      <c r="G8" s="17"/>
    </row>
    <row r="9" spans="1:9" ht="15" x14ac:dyDescent="0.2">
      <c r="A9" s="39" t="s">
        <v>126</v>
      </c>
      <c r="B9" s="40" t="s">
        <v>24</v>
      </c>
      <c r="C9" s="40" t="s">
        <v>12</v>
      </c>
      <c r="D9" s="41">
        <f>E9</f>
        <v>24000</v>
      </c>
      <c r="E9" s="42">
        <v>24000</v>
      </c>
      <c r="G9" s="17"/>
    </row>
    <row r="10" spans="1:9" ht="15" x14ac:dyDescent="0.2">
      <c r="A10" s="39" t="s">
        <v>57</v>
      </c>
      <c r="B10" s="43">
        <v>2200</v>
      </c>
      <c r="C10" s="40" t="s">
        <v>12</v>
      </c>
      <c r="D10" s="41">
        <f>E10/B10</f>
        <v>3.9500045454545454</v>
      </c>
      <c r="E10" s="42">
        <v>8690.01</v>
      </c>
      <c r="G10" s="17"/>
    </row>
    <row r="11" spans="1:9" ht="30" x14ac:dyDescent="0.2">
      <c r="A11" s="39" t="s">
        <v>127</v>
      </c>
      <c r="B11" s="43">
        <v>2</v>
      </c>
      <c r="C11" s="40" t="s">
        <v>13</v>
      </c>
      <c r="D11" s="41">
        <f>E11/B11</f>
        <v>616.16</v>
      </c>
      <c r="E11" s="42">
        <v>1232.32</v>
      </c>
      <c r="G11" s="17"/>
    </row>
    <row r="12" spans="1:9" ht="14.25" x14ac:dyDescent="0.2">
      <c r="A12" s="47" t="s">
        <v>54</v>
      </c>
      <c r="B12" s="36"/>
      <c r="C12" s="36"/>
      <c r="D12" s="37"/>
      <c r="E12" s="38"/>
      <c r="G12" s="17"/>
    </row>
    <row r="13" spans="1:9" ht="30" x14ac:dyDescent="0.2">
      <c r="A13" s="39" t="s">
        <v>58</v>
      </c>
      <c r="B13" s="40" t="s">
        <v>23</v>
      </c>
      <c r="C13" s="40" t="s">
        <v>11</v>
      </c>
      <c r="D13" s="41">
        <f>E13</f>
        <v>59760</v>
      </c>
      <c r="E13" s="42">
        <v>59760</v>
      </c>
      <c r="G13" s="17"/>
    </row>
    <row r="14" spans="1:9" ht="14.25" x14ac:dyDescent="0.2">
      <c r="A14" s="47" t="s">
        <v>98</v>
      </c>
      <c r="B14" s="36"/>
      <c r="C14" s="36"/>
      <c r="D14" s="37"/>
      <c r="E14" s="38"/>
      <c r="G14" s="17"/>
    </row>
    <row r="15" spans="1:9" ht="15" x14ac:dyDescent="0.2">
      <c r="A15" s="39" t="s">
        <v>101</v>
      </c>
      <c r="B15" s="40" t="s">
        <v>24</v>
      </c>
      <c r="C15" s="40" t="s">
        <v>11</v>
      </c>
      <c r="D15" s="41">
        <f>E15</f>
        <v>6045</v>
      </c>
      <c r="E15" s="42">
        <v>6045</v>
      </c>
      <c r="G15" s="17"/>
    </row>
    <row r="16" spans="1:9" ht="30" x14ac:dyDescent="0.2">
      <c r="A16" s="39" t="s">
        <v>102</v>
      </c>
      <c r="B16" s="40" t="s">
        <v>103</v>
      </c>
      <c r="C16" s="40" t="s">
        <v>11</v>
      </c>
      <c r="D16" s="41">
        <f>E16</f>
        <v>3547.92</v>
      </c>
      <c r="E16" s="42">
        <v>3547.92</v>
      </c>
      <c r="G16" s="17"/>
    </row>
    <row r="17" spans="1:7" ht="15" x14ac:dyDescent="0.2">
      <c r="A17" s="39" t="s">
        <v>104</v>
      </c>
      <c r="B17" s="40" t="s">
        <v>103</v>
      </c>
      <c r="C17" s="40" t="s">
        <v>11</v>
      </c>
      <c r="D17" s="41">
        <f>E17</f>
        <v>2624.58</v>
      </c>
      <c r="E17" s="42">
        <v>2624.58</v>
      </c>
      <c r="G17" s="17"/>
    </row>
    <row r="18" spans="1:7" ht="30" x14ac:dyDescent="0.2">
      <c r="A18" s="39" t="s">
        <v>105</v>
      </c>
      <c r="B18" s="40" t="s">
        <v>24</v>
      </c>
      <c r="C18" s="40" t="s">
        <v>11</v>
      </c>
      <c r="D18" s="41">
        <f>E18</f>
        <v>12754.84</v>
      </c>
      <c r="E18" s="42">
        <v>12754.84</v>
      </c>
      <c r="G18" s="17"/>
    </row>
    <row r="19" spans="1:7" ht="14.25" x14ac:dyDescent="0.2">
      <c r="A19" s="47" t="s">
        <v>39</v>
      </c>
      <c r="B19" s="36"/>
      <c r="C19" s="36"/>
      <c r="D19" s="37"/>
      <c r="E19" s="38"/>
      <c r="G19" s="17"/>
    </row>
    <row r="20" spans="1:7" ht="30" x14ac:dyDescent="0.2">
      <c r="A20" s="39" t="s">
        <v>59</v>
      </c>
      <c r="B20" s="40" t="s">
        <v>24</v>
      </c>
      <c r="C20" s="40" t="s">
        <v>11</v>
      </c>
      <c r="D20" s="41">
        <f>E20</f>
        <v>16230.66</v>
      </c>
      <c r="E20" s="42">
        <v>16230.66</v>
      </c>
      <c r="G20" s="17"/>
    </row>
    <row r="21" spans="1:7" ht="14.25" x14ac:dyDescent="0.2">
      <c r="A21" s="35" t="s">
        <v>40</v>
      </c>
      <c r="B21" s="36"/>
      <c r="C21" s="36"/>
      <c r="D21" s="37"/>
      <c r="E21" s="38"/>
      <c r="G21" s="17"/>
    </row>
    <row r="22" spans="1:7" ht="15" x14ac:dyDescent="0.2">
      <c r="A22" s="48" t="s">
        <v>128</v>
      </c>
      <c r="B22" s="44">
        <v>0.02</v>
      </c>
      <c r="C22" s="40" t="s">
        <v>18</v>
      </c>
      <c r="D22" s="41">
        <f t="shared" ref="D22:D45" si="0">E22/B22</f>
        <v>22685.5</v>
      </c>
      <c r="E22" s="42">
        <v>453.71</v>
      </c>
      <c r="G22" s="17"/>
    </row>
    <row r="23" spans="1:7" ht="15" x14ac:dyDescent="0.2">
      <c r="A23" s="39" t="s">
        <v>129</v>
      </c>
      <c r="B23" s="44">
        <v>0.01</v>
      </c>
      <c r="C23" s="40" t="s">
        <v>55</v>
      </c>
      <c r="D23" s="41">
        <f t="shared" si="0"/>
        <v>141844</v>
      </c>
      <c r="E23" s="42">
        <v>1418.44</v>
      </c>
      <c r="G23" s="17"/>
    </row>
    <row r="24" spans="1:7" ht="15" x14ac:dyDescent="0.2">
      <c r="A24" s="39" t="s">
        <v>60</v>
      </c>
      <c r="B24" s="43">
        <v>1</v>
      </c>
      <c r="C24" s="40" t="s">
        <v>14</v>
      </c>
      <c r="D24" s="41">
        <f t="shared" si="0"/>
        <v>796.94</v>
      </c>
      <c r="E24" s="42">
        <v>796.94</v>
      </c>
      <c r="G24" s="17"/>
    </row>
    <row r="25" spans="1:7" ht="15" x14ac:dyDescent="0.2">
      <c r="A25" s="39" t="s">
        <v>106</v>
      </c>
      <c r="B25" s="44">
        <v>0.09</v>
      </c>
      <c r="C25" s="40" t="s">
        <v>15</v>
      </c>
      <c r="D25" s="41">
        <f t="shared" si="0"/>
        <v>4270.8888888888887</v>
      </c>
      <c r="E25" s="42">
        <v>384.38</v>
      </c>
      <c r="G25" s="17"/>
    </row>
    <row r="26" spans="1:7" ht="30" x14ac:dyDescent="0.2">
      <c r="A26" s="39" t="s">
        <v>130</v>
      </c>
      <c r="B26" s="44">
        <v>0.81</v>
      </c>
      <c r="C26" s="40" t="s">
        <v>16</v>
      </c>
      <c r="D26" s="41">
        <f t="shared" si="0"/>
        <v>1582.864197530864</v>
      </c>
      <c r="E26" s="42">
        <v>1282.1199999999999</v>
      </c>
      <c r="G26" s="17"/>
    </row>
    <row r="27" spans="1:7" ht="30.75" customHeight="1" x14ac:dyDescent="0.2">
      <c r="A27" s="39" t="s">
        <v>61</v>
      </c>
      <c r="B27" s="44">
        <v>2.33</v>
      </c>
      <c r="C27" s="40" t="s">
        <v>16</v>
      </c>
      <c r="D27" s="41">
        <f t="shared" si="0"/>
        <v>1582.8755364806866</v>
      </c>
      <c r="E27" s="42">
        <v>3688.1</v>
      </c>
      <c r="G27" s="17"/>
    </row>
    <row r="28" spans="1:7" ht="15" x14ac:dyDescent="0.2">
      <c r="A28" s="39" t="s">
        <v>62</v>
      </c>
      <c r="B28" s="44">
        <v>0.12</v>
      </c>
      <c r="C28" s="40" t="s">
        <v>17</v>
      </c>
      <c r="D28" s="41">
        <f t="shared" si="0"/>
        <v>22645.916666666668</v>
      </c>
      <c r="E28" s="42">
        <v>2717.51</v>
      </c>
      <c r="G28" s="17"/>
    </row>
    <row r="29" spans="1:7" ht="30" x14ac:dyDescent="0.2">
      <c r="A29" s="39" t="s">
        <v>63</v>
      </c>
      <c r="B29" s="45">
        <v>2.2999999999999998</v>
      </c>
      <c r="C29" s="40" t="s">
        <v>16</v>
      </c>
      <c r="D29" s="41">
        <f t="shared" si="0"/>
        <v>1559.1000000000001</v>
      </c>
      <c r="E29" s="42">
        <v>3585.93</v>
      </c>
      <c r="G29" s="17"/>
    </row>
    <row r="30" spans="1:7" ht="15" x14ac:dyDescent="0.2">
      <c r="A30" s="39" t="s">
        <v>64</v>
      </c>
      <c r="B30" s="44">
        <v>0.02</v>
      </c>
      <c r="C30" s="40" t="s">
        <v>18</v>
      </c>
      <c r="D30" s="41">
        <f t="shared" si="0"/>
        <v>21561</v>
      </c>
      <c r="E30" s="42">
        <v>431.22</v>
      </c>
      <c r="G30" s="17"/>
    </row>
    <row r="31" spans="1:7" ht="30" x14ac:dyDescent="0.2">
      <c r="A31" s="39" t="s">
        <v>65</v>
      </c>
      <c r="B31" s="43">
        <v>1</v>
      </c>
      <c r="C31" s="40" t="s">
        <v>14</v>
      </c>
      <c r="D31" s="41">
        <f t="shared" si="0"/>
        <v>384.58</v>
      </c>
      <c r="E31" s="42">
        <v>384.58</v>
      </c>
      <c r="G31" s="17"/>
    </row>
    <row r="32" spans="1:7" ht="15" x14ac:dyDescent="0.2">
      <c r="A32" s="39" t="s">
        <v>66</v>
      </c>
      <c r="B32" s="44">
        <v>1.06</v>
      </c>
      <c r="C32" s="40" t="s">
        <v>15</v>
      </c>
      <c r="D32" s="41">
        <f t="shared" si="0"/>
        <v>12813.264150943394</v>
      </c>
      <c r="E32" s="42">
        <v>13582.06</v>
      </c>
      <c r="G32" s="17"/>
    </row>
    <row r="33" spans="1:7" ht="15" x14ac:dyDescent="0.2">
      <c r="A33" s="39" t="s">
        <v>131</v>
      </c>
      <c r="B33" s="44">
        <v>0.09</v>
      </c>
      <c r="C33" s="40" t="s">
        <v>15</v>
      </c>
      <c r="D33" s="41">
        <f t="shared" si="0"/>
        <v>41910.111111111109</v>
      </c>
      <c r="E33" s="42">
        <v>3771.91</v>
      </c>
      <c r="G33" s="17"/>
    </row>
    <row r="34" spans="1:7" ht="30" x14ac:dyDescent="0.2">
      <c r="A34" s="39" t="s">
        <v>67</v>
      </c>
      <c r="B34" s="43">
        <v>6</v>
      </c>
      <c r="C34" s="40" t="s">
        <v>20</v>
      </c>
      <c r="D34" s="41">
        <f t="shared" si="0"/>
        <v>158.50833333333333</v>
      </c>
      <c r="E34" s="42">
        <v>951.05</v>
      </c>
      <c r="G34" s="17"/>
    </row>
    <row r="35" spans="1:7" ht="15" x14ac:dyDescent="0.2">
      <c r="A35" s="39" t="s">
        <v>107</v>
      </c>
      <c r="B35" s="43">
        <v>1</v>
      </c>
      <c r="C35" s="40" t="s">
        <v>13</v>
      </c>
      <c r="D35" s="41">
        <f t="shared" si="0"/>
        <v>4784.75</v>
      </c>
      <c r="E35" s="42">
        <v>4784.75</v>
      </c>
      <c r="G35" s="17"/>
    </row>
    <row r="36" spans="1:7" ht="15" x14ac:dyDescent="0.2">
      <c r="A36" s="39" t="s">
        <v>83</v>
      </c>
      <c r="B36" s="43">
        <v>58922</v>
      </c>
      <c r="C36" s="40" t="s">
        <v>84</v>
      </c>
      <c r="D36" s="41">
        <f t="shared" si="0"/>
        <v>1.3104828417229559</v>
      </c>
      <c r="E36" s="42">
        <v>77216.27</v>
      </c>
      <c r="G36" s="17"/>
    </row>
    <row r="37" spans="1:7" ht="30" x14ac:dyDescent="0.2">
      <c r="A37" s="39" t="s">
        <v>68</v>
      </c>
      <c r="B37" s="43">
        <v>1</v>
      </c>
      <c r="C37" s="40" t="s">
        <v>21</v>
      </c>
      <c r="D37" s="41">
        <f t="shared" si="0"/>
        <v>519.09</v>
      </c>
      <c r="E37" s="42">
        <v>519.09</v>
      </c>
      <c r="G37" s="17"/>
    </row>
    <row r="38" spans="1:7" ht="30" x14ac:dyDescent="0.2">
      <c r="A38" s="39" t="s">
        <v>132</v>
      </c>
      <c r="B38" s="44">
        <v>0.02</v>
      </c>
      <c r="C38" s="40" t="s">
        <v>18</v>
      </c>
      <c r="D38" s="41">
        <f t="shared" si="0"/>
        <v>65730.5</v>
      </c>
      <c r="E38" s="42">
        <v>1314.61</v>
      </c>
      <c r="G38" s="17"/>
    </row>
    <row r="39" spans="1:7" ht="30" x14ac:dyDescent="0.2">
      <c r="A39" s="39" t="s">
        <v>133</v>
      </c>
      <c r="B39" s="43">
        <v>1</v>
      </c>
      <c r="C39" s="40" t="s">
        <v>134</v>
      </c>
      <c r="D39" s="41">
        <f t="shared" si="0"/>
        <v>950.48</v>
      </c>
      <c r="E39" s="42">
        <v>950.48</v>
      </c>
      <c r="G39" s="17"/>
    </row>
    <row r="40" spans="1:7" ht="30" x14ac:dyDescent="0.2">
      <c r="A40" s="39" t="s">
        <v>135</v>
      </c>
      <c r="B40" s="43">
        <v>1</v>
      </c>
      <c r="C40" s="40" t="s">
        <v>136</v>
      </c>
      <c r="D40" s="41">
        <f t="shared" si="0"/>
        <v>232.69</v>
      </c>
      <c r="E40" s="42">
        <v>232.69</v>
      </c>
      <c r="G40" s="17"/>
    </row>
    <row r="41" spans="1:7" ht="15" x14ac:dyDescent="0.2">
      <c r="A41" s="39" t="s">
        <v>137</v>
      </c>
      <c r="B41" s="43">
        <v>1</v>
      </c>
      <c r="C41" s="40" t="s">
        <v>136</v>
      </c>
      <c r="D41" s="41">
        <f t="shared" si="0"/>
        <v>232.69</v>
      </c>
      <c r="E41" s="42">
        <v>232.69</v>
      </c>
      <c r="G41" s="17"/>
    </row>
    <row r="42" spans="1:7" ht="15" x14ac:dyDescent="0.2">
      <c r="A42" s="39" t="s">
        <v>69</v>
      </c>
      <c r="B42" s="43">
        <v>31</v>
      </c>
      <c r="C42" s="40" t="s">
        <v>21</v>
      </c>
      <c r="D42" s="41">
        <f t="shared" si="0"/>
        <v>229.75064516129035</v>
      </c>
      <c r="E42" s="42">
        <v>7122.27</v>
      </c>
      <c r="G42" s="17"/>
    </row>
    <row r="43" spans="1:7" ht="30.75" customHeight="1" x14ac:dyDescent="0.2">
      <c r="A43" s="39" t="s">
        <v>138</v>
      </c>
      <c r="B43" s="43">
        <v>1</v>
      </c>
      <c r="C43" s="40" t="s">
        <v>139</v>
      </c>
      <c r="D43" s="41">
        <f t="shared" si="0"/>
        <v>62.16</v>
      </c>
      <c r="E43" s="42">
        <v>62.16</v>
      </c>
      <c r="G43" s="17"/>
    </row>
    <row r="44" spans="1:7" ht="15" x14ac:dyDescent="0.2">
      <c r="A44" s="39" t="s">
        <v>140</v>
      </c>
      <c r="B44" s="43">
        <v>3</v>
      </c>
      <c r="C44" s="40" t="s">
        <v>141</v>
      </c>
      <c r="D44" s="41">
        <f t="shared" si="0"/>
        <v>272.33</v>
      </c>
      <c r="E44" s="42">
        <v>816.99</v>
      </c>
      <c r="G44" s="17"/>
    </row>
    <row r="45" spans="1:7" ht="30" x14ac:dyDescent="0.2">
      <c r="A45" s="39" t="s">
        <v>142</v>
      </c>
      <c r="B45" s="43">
        <v>1</v>
      </c>
      <c r="C45" s="40" t="s">
        <v>139</v>
      </c>
      <c r="D45" s="41">
        <f t="shared" si="0"/>
        <v>96.56</v>
      </c>
      <c r="E45" s="42">
        <v>96.56</v>
      </c>
      <c r="G45" s="17"/>
    </row>
    <row r="46" spans="1:7" ht="14.25" x14ac:dyDescent="0.2">
      <c r="A46" s="35" t="s">
        <v>41</v>
      </c>
      <c r="B46" s="36"/>
      <c r="C46" s="36"/>
      <c r="D46" s="37"/>
      <c r="E46" s="38"/>
      <c r="G46" s="17"/>
    </row>
    <row r="47" spans="1:7" ht="15" x14ac:dyDescent="0.2">
      <c r="A47" s="39" t="s">
        <v>143</v>
      </c>
      <c r="B47" s="45">
        <v>0.1</v>
      </c>
      <c r="C47" s="40" t="s">
        <v>144</v>
      </c>
      <c r="D47" s="41">
        <f t="shared" ref="D47:D63" si="1">E47/B47</f>
        <v>1885.5</v>
      </c>
      <c r="E47" s="42">
        <v>188.55</v>
      </c>
      <c r="G47" s="17"/>
    </row>
    <row r="48" spans="1:7" ht="30" x14ac:dyDescent="0.2">
      <c r="A48" s="39" t="s">
        <v>145</v>
      </c>
      <c r="B48" s="43">
        <v>1</v>
      </c>
      <c r="C48" s="40" t="s">
        <v>146</v>
      </c>
      <c r="D48" s="41">
        <f t="shared" si="1"/>
        <v>351.87</v>
      </c>
      <c r="E48" s="42">
        <v>351.87</v>
      </c>
      <c r="G48" s="17"/>
    </row>
    <row r="49" spans="1:7" ht="15" x14ac:dyDescent="0.2">
      <c r="A49" s="39" t="s">
        <v>147</v>
      </c>
      <c r="B49" s="44">
        <v>0.01</v>
      </c>
      <c r="C49" s="40" t="s">
        <v>17</v>
      </c>
      <c r="D49" s="41">
        <f t="shared" si="1"/>
        <v>26105</v>
      </c>
      <c r="E49" s="42">
        <v>261.05</v>
      </c>
      <c r="G49" s="17"/>
    </row>
    <row r="50" spans="1:7" ht="30" x14ac:dyDescent="0.2">
      <c r="A50" s="39" t="s">
        <v>70</v>
      </c>
      <c r="B50" s="44">
        <v>1.88</v>
      </c>
      <c r="C50" s="40" t="s">
        <v>16</v>
      </c>
      <c r="D50" s="41">
        <f t="shared" si="1"/>
        <v>1557.1170212765958</v>
      </c>
      <c r="E50" s="42">
        <v>2927.38</v>
      </c>
      <c r="G50" s="17"/>
    </row>
    <row r="51" spans="1:7" ht="30" x14ac:dyDescent="0.2">
      <c r="A51" s="39" t="s">
        <v>148</v>
      </c>
      <c r="B51" s="46">
        <v>3.0619999999999998</v>
      </c>
      <c r="C51" s="40" t="s">
        <v>16</v>
      </c>
      <c r="D51" s="41">
        <f t="shared" si="1"/>
        <v>1568.8177661659049</v>
      </c>
      <c r="E51" s="42">
        <v>4803.72</v>
      </c>
      <c r="G51" s="17"/>
    </row>
    <row r="52" spans="1:7" ht="30" x14ac:dyDescent="0.2">
      <c r="A52" s="39" t="s">
        <v>85</v>
      </c>
      <c r="B52" s="43">
        <v>150</v>
      </c>
      <c r="C52" s="40" t="s">
        <v>86</v>
      </c>
      <c r="D52" s="41">
        <f t="shared" si="1"/>
        <v>41.485466666666667</v>
      </c>
      <c r="E52" s="42">
        <v>6222.82</v>
      </c>
      <c r="G52" s="17"/>
    </row>
    <row r="53" spans="1:7" ht="30" x14ac:dyDescent="0.2">
      <c r="A53" s="39" t="s">
        <v>87</v>
      </c>
      <c r="B53" s="43">
        <v>80</v>
      </c>
      <c r="C53" s="40" t="s">
        <v>71</v>
      </c>
      <c r="D53" s="41">
        <f t="shared" si="1"/>
        <v>31.294625000000003</v>
      </c>
      <c r="E53" s="42">
        <v>2503.5700000000002</v>
      </c>
      <c r="G53" s="17"/>
    </row>
    <row r="54" spans="1:7" ht="30" x14ac:dyDescent="0.2">
      <c r="A54" s="39" t="s">
        <v>108</v>
      </c>
      <c r="B54" s="43">
        <v>280</v>
      </c>
      <c r="C54" s="40" t="s">
        <v>71</v>
      </c>
      <c r="D54" s="41">
        <f t="shared" si="1"/>
        <v>66.195999999999998</v>
      </c>
      <c r="E54" s="42">
        <v>18534.88</v>
      </c>
      <c r="G54" s="17"/>
    </row>
    <row r="55" spans="1:7" ht="15" x14ac:dyDescent="0.2">
      <c r="A55" s="39" t="s">
        <v>109</v>
      </c>
      <c r="B55" s="43">
        <v>500</v>
      </c>
      <c r="C55" s="40" t="s">
        <v>71</v>
      </c>
      <c r="D55" s="41">
        <f t="shared" si="1"/>
        <v>46.374739999999996</v>
      </c>
      <c r="E55" s="42">
        <v>23187.37</v>
      </c>
      <c r="G55" s="17"/>
    </row>
    <row r="56" spans="1:7" ht="15" x14ac:dyDescent="0.2">
      <c r="A56" s="39" t="s">
        <v>149</v>
      </c>
      <c r="B56" s="46">
        <v>8.7999999999999995E-2</v>
      </c>
      <c r="C56" s="40" t="s">
        <v>15</v>
      </c>
      <c r="D56" s="41">
        <f t="shared" si="1"/>
        <v>59614.318181818191</v>
      </c>
      <c r="E56" s="42">
        <v>5246.06</v>
      </c>
      <c r="G56" s="17"/>
    </row>
    <row r="57" spans="1:7" ht="45" x14ac:dyDescent="0.2">
      <c r="A57" s="39" t="s">
        <v>150</v>
      </c>
      <c r="B57" s="46">
        <v>6.5220000000000002</v>
      </c>
      <c r="C57" s="40" t="s">
        <v>16</v>
      </c>
      <c r="D57" s="41">
        <f t="shared" si="1"/>
        <v>2058.8853112542165</v>
      </c>
      <c r="E57" s="42">
        <v>13428.05</v>
      </c>
      <c r="G57" s="17"/>
    </row>
    <row r="58" spans="1:7" ht="15" x14ac:dyDescent="0.2">
      <c r="A58" s="39" t="s">
        <v>81</v>
      </c>
      <c r="B58" s="44">
        <v>0.02</v>
      </c>
      <c r="C58" s="40" t="s">
        <v>55</v>
      </c>
      <c r="D58" s="41">
        <f t="shared" si="1"/>
        <v>28812.5</v>
      </c>
      <c r="E58" s="42">
        <v>576.25</v>
      </c>
      <c r="G58" s="17"/>
    </row>
    <row r="59" spans="1:7" ht="30" x14ac:dyDescent="0.2">
      <c r="A59" s="39" t="s">
        <v>151</v>
      </c>
      <c r="B59" s="46">
        <v>5.0000000000000001E-3</v>
      </c>
      <c r="C59" s="40" t="s">
        <v>19</v>
      </c>
      <c r="D59" s="41">
        <f t="shared" si="1"/>
        <v>179588</v>
      </c>
      <c r="E59" s="42">
        <v>897.94</v>
      </c>
      <c r="G59" s="17"/>
    </row>
    <row r="60" spans="1:7" ht="45" x14ac:dyDescent="0.2">
      <c r="A60" s="39" t="s">
        <v>152</v>
      </c>
      <c r="B60" s="46">
        <v>8.0000000000000002E-3</v>
      </c>
      <c r="C60" s="40" t="s">
        <v>19</v>
      </c>
      <c r="D60" s="41">
        <f t="shared" si="1"/>
        <v>113842.5</v>
      </c>
      <c r="E60" s="42">
        <v>910.74</v>
      </c>
      <c r="G60" s="17"/>
    </row>
    <row r="61" spans="1:7" ht="15" x14ac:dyDescent="0.2">
      <c r="A61" s="39" t="s">
        <v>153</v>
      </c>
      <c r="B61" s="46">
        <v>1.9E-2</v>
      </c>
      <c r="C61" s="40" t="s">
        <v>19</v>
      </c>
      <c r="D61" s="41">
        <f t="shared" si="1"/>
        <v>13158.947368421053</v>
      </c>
      <c r="E61" s="42">
        <v>250.02</v>
      </c>
      <c r="G61" s="17"/>
    </row>
    <row r="62" spans="1:7" ht="15" x14ac:dyDescent="0.2">
      <c r="A62" s="39" t="s">
        <v>110</v>
      </c>
      <c r="B62" s="46">
        <v>1.4E-2</v>
      </c>
      <c r="C62" s="40" t="s">
        <v>19</v>
      </c>
      <c r="D62" s="41">
        <f t="shared" si="1"/>
        <v>11791.428571428572</v>
      </c>
      <c r="E62" s="42">
        <v>165.08</v>
      </c>
      <c r="G62" s="17"/>
    </row>
    <row r="63" spans="1:7" ht="30" x14ac:dyDescent="0.2">
      <c r="A63" s="39" t="s">
        <v>154</v>
      </c>
      <c r="B63" s="44">
        <v>0.01</v>
      </c>
      <c r="C63" s="40" t="s">
        <v>18</v>
      </c>
      <c r="D63" s="41">
        <f t="shared" si="1"/>
        <v>42332</v>
      </c>
      <c r="E63" s="42">
        <v>423.32</v>
      </c>
    </row>
    <row r="64" spans="1:7" ht="14.25" x14ac:dyDescent="0.2">
      <c r="A64" s="35" t="s">
        <v>82</v>
      </c>
      <c r="B64" s="36"/>
      <c r="C64" s="36"/>
      <c r="D64" s="37"/>
      <c r="E64" s="38"/>
    </row>
    <row r="65" spans="1:5" ht="15" x14ac:dyDescent="0.2">
      <c r="A65" s="39" t="s">
        <v>88</v>
      </c>
      <c r="B65" s="40" t="s">
        <v>91</v>
      </c>
      <c r="C65" s="40" t="s">
        <v>11</v>
      </c>
      <c r="D65" s="41">
        <f>E65/12</f>
        <v>1800</v>
      </c>
      <c r="E65" s="42">
        <v>21600</v>
      </c>
    </row>
    <row r="66" spans="1:5" ht="14.25" x14ac:dyDescent="0.2">
      <c r="A66" s="47" t="s">
        <v>99</v>
      </c>
      <c r="B66" s="36"/>
      <c r="C66" s="36"/>
      <c r="D66" s="37"/>
      <c r="E66" s="38"/>
    </row>
    <row r="67" spans="1:5" ht="15" x14ac:dyDescent="0.2">
      <c r="A67" s="39" t="s">
        <v>111</v>
      </c>
      <c r="B67" s="40" t="s">
        <v>24</v>
      </c>
      <c r="C67" s="40" t="s">
        <v>11</v>
      </c>
      <c r="D67" s="41">
        <f>E67</f>
        <v>5602.36</v>
      </c>
      <c r="E67" s="42">
        <v>5602.36</v>
      </c>
    </row>
    <row r="68" spans="1:5" ht="14.25" x14ac:dyDescent="0.2">
      <c r="A68" s="35" t="s">
        <v>42</v>
      </c>
      <c r="B68" s="36"/>
      <c r="C68" s="36"/>
      <c r="D68" s="37"/>
      <c r="E68" s="38"/>
    </row>
    <row r="69" spans="1:5" ht="15" customHeight="1" x14ac:dyDescent="0.2">
      <c r="A69" s="39" t="s">
        <v>155</v>
      </c>
      <c r="B69" s="43">
        <v>1</v>
      </c>
      <c r="C69" s="40" t="s">
        <v>134</v>
      </c>
      <c r="D69" s="41">
        <f t="shared" ref="D69:D74" si="2">E69/B69</f>
        <v>817.58</v>
      </c>
      <c r="E69" s="42">
        <v>817.58</v>
      </c>
    </row>
    <row r="70" spans="1:5" ht="30" x14ac:dyDescent="0.2">
      <c r="A70" s="39" t="s">
        <v>156</v>
      </c>
      <c r="B70" s="44">
        <v>0.02</v>
      </c>
      <c r="C70" s="40" t="s">
        <v>134</v>
      </c>
      <c r="D70" s="41">
        <f t="shared" si="2"/>
        <v>28864.999999999996</v>
      </c>
      <c r="E70" s="42">
        <v>577.29999999999995</v>
      </c>
    </row>
    <row r="71" spans="1:5" ht="30" x14ac:dyDescent="0.2">
      <c r="A71" s="39" t="s">
        <v>157</v>
      </c>
      <c r="B71" s="46">
        <v>5.6000000000000001E-2</v>
      </c>
      <c r="C71" s="40" t="s">
        <v>15</v>
      </c>
      <c r="D71" s="41">
        <f t="shared" si="2"/>
        <v>60722.321428571428</v>
      </c>
      <c r="E71" s="42">
        <v>3400.45</v>
      </c>
    </row>
    <row r="72" spans="1:5" ht="30" x14ac:dyDescent="0.2">
      <c r="A72" s="39" t="s">
        <v>158</v>
      </c>
      <c r="B72" s="46">
        <v>5.6000000000000001E-2</v>
      </c>
      <c r="C72" s="40" t="s">
        <v>15</v>
      </c>
      <c r="D72" s="41">
        <f t="shared" si="2"/>
        <v>30257.857142857145</v>
      </c>
      <c r="E72" s="42">
        <v>1694.44</v>
      </c>
    </row>
    <row r="73" spans="1:5" ht="15" x14ac:dyDescent="0.2">
      <c r="A73" s="39" t="s">
        <v>159</v>
      </c>
      <c r="B73" s="43">
        <v>1</v>
      </c>
      <c r="C73" s="40" t="s">
        <v>13</v>
      </c>
      <c r="D73" s="41">
        <f t="shared" si="2"/>
        <v>141.84</v>
      </c>
      <c r="E73" s="42">
        <v>141.84</v>
      </c>
    </row>
    <row r="74" spans="1:5" ht="30" x14ac:dyDescent="0.2">
      <c r="A74" s="39" t="s">
        <v>160</v>
      </c>
      <c r="B74" s="44">
        <v>0.01</v>
      </c>
      <c r="C74" s="40" t="s">
        <v>18</v>
      </c>
      <c r="D74" s="41">
        <f t="shared" si="2"/>
        <v>54711</v>
      </c>
      <c r="E74" s="42">
        <v>547.11</v>
      </c>
    </row>
    <row r="75" spans="1:5" ht="14.25" x14ac:dyDescent="0.2">
      <c r="A75" s="47" t="s">
        <v>43</v>
      </c>
      <c r="B75" s="36"/>
      <c r="C75" s="36"/>
      <c r="D75" s="37"/>
      <c r="E75" s="38"/>
    </row>
    <row r="76" spans="1:5" ht="15" x14ac:dyDescent="0.2">
      <c r="A76" s="39" t="s">
        <v>112</v>
      </c>
      <c r="B76" s="44">
        <v>0.01</v>
      </c>
      <c r="C76" s="40" t="s">
        <v>113</v>
      </c>
      <c r="D76" s="41">
        <f t="shared" ref="D76:D86" si="3">E76/B76</f>
        <v>28095.999999999996</v>
      </c>
      <c r="E76" s="42">
        <v>280.95999999999998</v>
      </c>
    </row>
    <row r="77" spans="1:5" ht="15" x14ac:dyDescent="0.2">
      <c r="A77" s="39" t="s">
        <v>114</v>
      </c>
      <c r="B77" s="46">
        <v>3.3000000000000002E-2</v>
      </c>
      <c r="C77" s="40" t="s">
        <v>19</v>
      </c>
      <c r="D77" s="41">
        <f t="shared" si="3"/>
        <v>16795.757575757576</v>
      </c>
      <c r="E77" s="42">
        <v>554.26</v>
      </c>
    </row>
    <row r="78" spans="1:5" ht="15" x14ac:dyDescent="0.2">
      <c r="A78" s="48" t="s">
        <v>72</v>
      </c>
      <c r="B78" s="44">
        <v>0.52</v>
      </c>
      <c r="C78" s="40" t="s">
        <v>18</v>
      </c>
      <c r="D78" s="41">
        <f t="shared" si="3"/>
        <v>4732.9230769230762</v>
      </c>
      <c r="E78" s="42">
        <v>2461.12</v>
      </c>
    </row>
    <row r="79" spans="1:5" ht="30" x14ac:dyDescent="0.2">
      <c r="A79" s="39" t="s">
        <v>161</v>
      </c>
      <c r="B79" s="46">
        <v>5.0000000000000001E-3</v>
      </c>
      <c r="C79" s="40" t="s">
        <v>19</v>
      </c>
      <c r="D79" s="41">
        <f t="shared" si="3"/>
        <v>21062</v>
      </c>
      <c r="E79" s="42">
        <v>105.31</v>
      </c>
    </row>
    <row r="80" spans="1:5" ht="15" customHeight="1" x14ac:dyDescent="0.2">
      <c r="A80" s="39" t="s">
        <v>162</v>
      </c>
      <c r="B80" s="43">
        <v>1</v>
      </c>
      <c r="C80" s="40" t="s">
        <v>19</v>
      </c>
      <c r="D80" s="41">
        <f t="shared" si="3"/>
        <v>4490.2299999999996</v>
      </c>
      <c r="E80" s="42">
        <v>4490.2299999999996</v>
      </c>
    </row>
    <row r="81" spans="1:5" ht="15" x14ac:dyDescent="0.2">
      <c r="A81" s="39" t="s">
        <v>115</v>
      </c>
      <c r="B81" s="44">
        <v>0.75</v>
      </c>
      <c r="C81" s="40" t="s">
        <v>19</v>
      </c>
      <c r="D81" s="41">
        <f t="shared" si="3"/>
        <v>16194.373333333335</v>
      </c>
      <c r="E81" s="42">
        <v>12145.78</v>
      </c>
    </row>
    <row r="82" spans="1:5" ht="30" x14ac:dyDescent="0.2">
      <c r="A82" s="39" t="s">
        <v>163</v>
      </c>
      <c r="B82" s="45">
        <v>1.2</v>
      </c>
      <c r="C82" s="40" t="s">
        <v>12</v>
      </c>
      <c r="D82" s="41">
        <f t="shared" si="3"/>
        <v>354.5916666666667</v>
      </c>
      <c r="E82" s="42">
        <v>425.51</v>
      </c>
    </row>
    <row r="83" spans="1:5" ht="15" x14ac:dyDescent="0.2">
      <c r="A83" s="39" t="s">
        <v>164</v>
      </c>
      <c r="B83" s="44">
        <v>0.02</v>
      </c>
      <c r="C83" s="40" t="s">
        <v>18</v>
      </c>
      <c r="D83" s="41">
        <f t="shared" si="3"/>
        <v>40437</v>
      </c>
      <c r="E83" s="42">
        <v>808.74</v>
      </c>
    </row>
    <row r="84" spans="1:5" ht="30" x14ac:dyDescent="0.2">
      <c r="A84" s="39" t="s">
        <v>73</v>
      </c>
      <c r="B84" s="44">
        <v>0.03</v>
      </c>
      <c r="C84" s="40" t="s">
        <v>18</v>
      </c>
      <c r="D84" s="41">
        <f t="shared" si="3"/>
        <v>58696.000000000007</v>
      </c>
      <c r="E84" s="42">
        <v>1760.88</v>
      </c>
    </row>
    <row r="85" spans="1:5" ht="30" x14ac:dyDescent="0.2">
      <c r="A85" s="39" t="s">
        <v>89</v>
      </c>
      <c r="B85" s="46">
        <v>1.0999999999999999E-2</v>
      </c>
      <c r="C85" s="40" t="s">
        <v>15</v>
      </c>
      <c r="D85" s="41">
        <f t="shared" si="3"/>
        <v>47103.636363636368</v>
      </c>
      <c r="E85" s="42">
        <v>518.14</v>
      </c>
    </row>
    <row r="86" spans="1:5" ht="45" x14ac:dyDescent="0.2">
      <c r="A86" s="39" t="s">
        <v>165</v>
      </c>
      <c r="B86" s="46">
        <v>6.0000000000000001E-3</v>
      </c>
      <c r="C86" s="40" t="s">
        <v>19</v>
      </c>
      <c r="D86" s="41">
        <f t="shared" si="3"/>
        <v>109234.99999999999</v>
      </c>
      <c r="E86" s="42">
        <v>655.41</v>
      </c>
    </row>
    <row r="87" spans="1:5" ht="14.25" x14ac:dyDescent="0.2">
      <c r="A87" s="35" t="s">
        <v>44</v>
      </c>
      <c r="B87" s="36"/>
      <c r="C87" s="36"/>
      <c r="D87" s="37"/>
      <c r="E87" s="38"/>
    </row>
    <row r="88" spans="1:5" ht="15" x14ac:dyDescent="0.2">
      <c r="A88" s="39" t="s">
        <v>74</v>
      </c>
      <c r="B88" s="40" t="s">
        <v>24</v>
      </c>
      <c r="C88" s="40" t="s">
        <v>11</v>
      </c>
      <c r="D88" s="41">
        <f>E88</f>
        <v>3174.84</v>
      </c>
      <c r="E88" s="42">
        <v>3174.84</v>
      </c>
    </row>
    <row r="89" spans="1:5" ht="15" x14ac:dyDescent="0.2">
      <c r="A89" s="39" t="s">
        <v>75</v>
      </c>
      <c r="B89" s="40" t="s">
        <v>24</v>
      </c>
      <c r="C89" s="40" t="s">
        <v>11</v>
      </c>
      <c r="D89" s="41">
        <f>E89</f>
        <v>7456.56</v>
      </c>
      <c r="E89" s="42">
        <v>7456.56</v>
      </c>
    </row>
    <row r="90" spans="1:5" ht="14.25" x14ac:dyDescent="0.2">
      <c r="A90" s="35" t="s">
        <v>100</v>
      </c>
      <c r="B90" s="36"/>
      <c r="C90" s="36"/>
      <c r="D90" s="37"/>
      <c r="E90" s="38"/>
    </row>
    <row r="91" spans="1:5" ht="15" x14ac:dyDescent="0.2">
      <c r="A91" s="39" t="s">
        <v>116</v>
      </c>
      <c r="B91" s="40" t="s">
        <v>90</v>
      </c>
      <c r="C91" s="40" t="s">
        <v>12</v>
      </c>
      <c r="D91" s="41">
        <f>E91</f>
        <v>62075.38</v>
      </c>
      <c r="E91" s="42">
        <v>62075.38</v>
      </c>
    </row>
    <row r="92" spans="1:5" ht="14.25" x14ac:dyDescent="0.2">
      <c r="A92" s="35" t="s">
        <v>9</v>
      </c>
      <c r="B92" s="36"/>
      <c r="C92" s="36"/>
      <c r="D92" s="37"/>
      <c r="E92" s="38"/>
    </row>
    <row r="93" spans="1:5" ht="15" x14ac:dyDescent="0.2">
      <c r="A93" s="39" t="s">
        <v>76</v>
      </c>
      <c r="B93" s="40" t="s">
        <v>90</v>
      </c>
      <c r="C93" s="40" t="s">
        <v>12</v>
      </c>
      <c r="D93" s="41">
        <f>E93</f>
        <v>132302.06</v>
      </c>
      <c r="E93" s="42">
        <v>132302.06</v>
      </c>
    </row>
    <row r="94" spans="1:5" ht="14.25" x14ac:dyDescent="0.2">
      <c r="A94" s="35" t="s">
        <v>123</v>
      </c>
      <c r="B94" s="36"/>
      <c r="C94" s="36"/>
      <c r="D94" s="37"/>
      <c r="E94" s="38"/>
    </row>
    <row r="95" spans="1:5" ht="15" x14ac:dyDescent="0.2">
      <c r="A95" s="39" t="s">
        <v>166</v>
      </c>
      <c r="B95" s="45">
        <v>2012.6</v>
      </c>
      <c r="C95" s="40" t="s">
        <v>12</v>
      </c>
      <c r="D95" s="41">
        <f>E95/B95</f>
        <v>7.0500000000000007</v>
      </c>
      <c r="E95" s="42">
        <v>14188.83</v>
      </c>
    </row>
    <row r="96" spans="1:5" ht="14.25" x14ac:dyDescent="0.2">
      <c r="A96" s="35" t="s">
        <v>10</v>
      </c>
      <c r="B96" s="36"/>
      <c r="C96" s="36"/>
      <c r="D96" s="37"/>
      <c r="E96" s="38"/>
    </row>
    <row r="97" spans="1:5" ht="15" x14ac:dyDescent="0.2">
      <c r="A97" s="39" t="s">
        <v>77</v>
      </c>
      <c r="B97" s="40" t="s">
        <v>23</v>
      </c>
      <c r="C97" s="40" t="s">
        <v>11</v>
      </c>
      <c r="D97" s="41">
        <f>E97</f>
        <v>70581.341</v>
      </c>
      <c r="E97" s="42">
        <f>Бюджет!C35*10%</f>
        <v>70581.341</v>
      </c>
    </row>
    <row r="98" spans="1:5" ht="14.25" x14ac:dyDescent="0.2">
      <c r="A98" s="22" t="s">
        <v>25</v>
      </c>
      <c r="B98" s="23"/>
      <c r="C98" s="22"/>
      <c r="D98" s="23"/>
      <c r="E98" s="24">
        <f>SUM(E7:E97)</f>
        <v>699078.25100000005</v>
      </c>
    </row>
    <row r="100" spans="1:5" ht="15" x14ac:dyDescent="0.2">
      <c r="A100" s="173" t="s">
        <v>31</v>
      </c>
      <c r="B100" s="173"/>
      <c r="C100" s="173"/>
      <c r="D100" s="173"/>
      <c r="E100" s="173"/>
    </row>
    <row r="101" spans="1:5" ht="15" x14ac:dyDescent="0.2">
      <c r="A101" s="173" t="s">
        <v>167</v>
      </c>
      <c r="B101" s="173"/>
      <c r="C101" s="173"/>
      <c r="D101" s="173"/>
      <c r="E101" s="173"/>
    </row>
    <row r="102" spans="1:5" ht="15" x14ac:dyDescent="0.2">
      <c r="A102" s="173" t="s">
        <v>32</v>
      </c>
      <c r="B102" s="173"/>
      <c r="C102" s="173"/>
      <c r="D102" s="173"/>
      <c r="E102" s="173"/>
    </row>
    <row r="103" spans="1:5" ht="15" x14ac:dyDescent="0.2">
      <c r="A103" s="173" t="s">
        <v>33</v>
      </c>
      <c r="B103" s="173"/>
      <c r="C103" s="173"/>
      <c r="D103" s="173"/>
      <c r="E103" s="173"/>
    </row>
    <row r="104" spans="1:5" ht="15" customHeight="1" x14ac:dyDescent="0.2">
      <c r="A104" s="176" t="s">
        <v>78</v>
      </c>
      <c r="B104" s="176"/>
      <c r="C104" s="176"/>
      <c r="D104" s="176"/>
      <c r="E104" s="176"/>
    </row>
    <row r="105" spans="1:5" ht="15" x14ac:dyDescent="0.2">
      <c r="A105" s="176" t="s">
        <v>79</v>
      </c>
      <c r="B105" s="176"/>
      <c r="C105" s="176"/>
      <c r="D105" s="176"/>
      <c r="E105" s="176"/>
    </row>
    <row r="106" spans="1:5" ht="15" x14ac:dyDescent="0.2">
      <c r="A106" s="32"/>
      <c r="B106" s="32"/>
      <c r="C106" s="32"/>
      <c r="D106" s="32"/>
      <c r="E106" s="32"/>
    </row>
    <row r="107" spans="1:5" ht="15" x14ac:dyDescent="0.25">
      <c r="A107" s="5" t="s">
        <v>26</v>
      </c>
      <c r="B107" s="2"/>
      <c r="C107" s="2"/>
      <c r="D107" s="2"/>
      <c r="E107" s="2"/>
    </row>
    <row r="108" spans="1:5" ht="15" x14ac:dyDescent="0.25">
      <c r="A108" s="5"/>
      <c r="B108" s="2"/>
      <c r="C108" s="2"/>
      <c r="D108" s="2"/>
      <c r="E108" s="2"/>
    </row>
    <row r="109" spans="1:5" ht="15" x14ac:dyDescent="0.2">
      <c r="A109" s="177" t="s">
        <v>51</v>
      </c>
      <c r="B109" s="177"/>
      <c r="C109" s="175" t="s">
        <v>30</v>
      </c>
      <c r="D109" s="175"/>
      <c r="E109" s="4"/>
    </row>
    <row r="110" spans="1:5" ht="15" x14ac:dyDescent="0.25">
      <c r="A110" s="175" t="s">
        <v>52</v>
      </c>
      <c r="B110" s="175"/>
      <c r="C110" s="174" t="s">
        <v>27</v>
      </c>
      <c r="D110" s="174"/>
      <c r="E110" s="2"/>
    </row>
    <row r="111" spans="1:5" ht="15" x14ac:dyDescent="0.25">
      <c r="A111" s="5"/>
      <c r="B111" s="2"/>
      <c r="C111" s="2"/>
      <c r="D111" s="2"/>
      <c r="E111" s="2"/>
    </row>
    <row r="112" spans="1:5" ht="15" x14ac:dyDescent="0.25">
      <c r="A112" s="177" t="s">
        <v>29</v>
      </c>
      <c r="B112" s="177"/>
      <c r="C112" s="175" t="s">
        <v>30</v>
      </c>
      <c r="D112" s="175"/>
      <c r="E112" s="2"/>
    </row>
    <row r="113" spans="1:5" ht="15" x14ac:dyDescent="0.25">
      <c r="A113" s="12" t="s">
        <v>28</v>
      </c>
      <c r="B113" s="4"/>
      <c r="C113" s="174" t="s">
        <v>27</v>
      </c>
      <c r="D113" s="174"/>
      <c r="E113" s="2"/>
    </row>
    <row r="114" spans="1:5" ht="15" x14ac:dyDescent="0.25">
      <c r="A114" s="2"/>
      <c r="B114" s="2"/>
      <c r="C114" s="2"/>
      <c r="D114" s="2"/>
      <c r="E114" s="2"/>
    </row>
  </sheetData>
  <mergeCells count="16">
    <mergeCell ref="A2:E2"/>
    <mergeCell ref="A1:E1"/>
    <mergeCell ref="D3:E3"/>
    <mergeCell ref="A100:E100"/>
    <mergeCell ref="C113:D113"/>
    <mergeCell ref="C110:D110"/>
    <mergeCell ref="C109:D109"/>
    <mergeCell ref="C112:D112"/>
    <mergeCell ref="A101:E101"/>
    <mergeCell ref="A102:E102"/>
    <mergeCell ref="A103:E103"/>
    <mergeCell ref="A105:E105"/>
    <mergeCell ref="A110:B110"/>
    <mergeCell ref="A104:E104"/>
    <mergeCell ref="A109:B109"/>
    <mergeCell ref="A112:B11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view="pageBreakPreview" zoomScale="90" zoomScaleSheetLayoutView="90" workbookViewId="0">
      <selection activeCell="D35" sqref="D35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3.85546875" style="2" bestFit="1" customWidth="1"/>
    <col min="6" max="16384" width="9.140625" style="2"/>
  </cols>
  <sheetData>
    <row r="1" spans="1:4" ht="20.25" x14ac:dyDescent="0.3">
      <c r="A1" s="178" t="s">
        <v>117</v>
      </c>
      <c r="B1" s="178"/>
      <c r="C1" s="178"/>
      <c r="D1" s="178"/>
    </row>
    <row r="2" spans="1:4" x14ac:dyDescent="0.25">
      <c r="A2" s="6"/>
      <c r="B2" s="6"/>
      <c r="C2" s="6"/>
      <c r="D2" s="6"/>
    </row>
    <row r="3" spans="1:4" x14ac:dyDescent="0.25">
      <c r="A3" s="7" t="s">
        <v>50</v>
      </c>
      <c r="B3" s="8"/>
      <c r="C3" s="182"/>
      <c r="D3" s="182"/>
    </row>
    <row r="4" spans="1:4" x14ac:dyDescent="0.25">
      <c r="A4" s="7"/>
      <c r="B4" s="8"/>
      <c r="C4" s="11"/>
      <c r="D4" s="11"/>
    </row>
    <row r="5" spans="1:4" x14ac:dyDescent="0.25">
      <c r="A5" s="25" t="s">
        <v>34</v>
      </c>
      <c r="B5" s="25" t="s">
        <v>35</v>
      </c>
      <c r="C5" s="26" t="s">
        <v>36</v>
      </c>
      <c r="D5" s="26" t="s">
        <v>37</v>
      </c>
    </row>
    <row r="6" spans="1:4" x14ac:dyDescent="0.25">
      <c r="A6" s="30" t="s">
        <v>118</v>
      </c>
      <c r="B6" s="29"/>
      <c r="C6" s="31"/>
      <c r="D6" s="31">
        <v>13079.67</v>
      </c>
    </row>
    <row r="7" spans="1:4" x14ac:dyDescent="0.25">
      <c r="A7" s="18" t="s">
        <v>49</v>
      </c>
      <c r="B7" s="27" t="s">
        <v>22</v>
      </c>
      <c r="C7" s="27">
        <v>400933.44</v>
      </c>
      <c r="D7" s="27">
        <v>373952.45</v>
      </c>
    </row>
    <row r="8" spans="1:4" x14ac:dyDescent="0.25">
      <c r="A8" s="18" t="s">
        <v>92</v>
      </c>
      <c r="B8" s="27" t="s">
        <v>22</v>
      </c>
      <c r="C8" s="27">
        <v>2500</v>
      </c>
      <c r="D8" s="27">
        <v>3768.32</v>
      </c>
    </row>
    <row r="9" spans="1:4" x14ac:dyDescent="0.25">
      <c r="A9" s="18" t="s">
        <v>53</v>
      </c>
      <c r="B9" s="27" t="s">
        <v>22</v>
      </c>
      <c r="C9" s="27">
        <v>59762.400000000001</v>
      </c>
      <c r="D9" s="27">
        <v>65535.65</v>
      </c>
    </row>
    <row r="10" spans="1:4" x14ac:dyDescent="0.25">
      <c r="A10" s="18" t="s">
        <v>121</v>
      </c>
      <c r="B10" s="27" t="s">
        <v>22</v>
      </c>
      <c r="C10" s="27"/>
      <c r="D10" s="27"/>
    </row>
    <row r="11" spans="1:4" x14ac:dyDescent="0.25">
      <c r="A11" s="18" t="s">
        <v>93</v>
      </c>
      <c r="B11" s="27" t="s">
        <v>22</v>
      </c>
      <c r="C11" s="27">
        <v>9984.51</v>
      </c>
      <c r="D11" s="27">
        <v>2978.41</v>
      </c>
    </row>
    <row r="12" spans="1:4" x14ac:dyDescent="0.25">
      <c r="A12" s="18" t="s">
        <v>80</v>
      </c>
      <c r="B12" s="27" t="s">
        <v>22</v>
      </c>
      <c r="C12" s="27">
        <v>5275.44</v>
      </c>
      <c r="D12" s="27">
        <v>4668.3</v>
      </c>
    </row>
    <row r="13" spans="1:4" x14ac:dyDescent="0.25">
      <c r="A13" s="18" t="s">
        <v>82</v>
      </c>
      <c r="B13" s="27" t="s">
        <v>22</v>
      </c>
      <c r="C13" s="27">
        <v>21541.439999999999</v>
      </c>
      <c r="D13" s="27">
        <v>14754.04</v>
      </c>
    </row>
    <row r="14" spans="1:4" x14ac:dyDescent="0.25">
      <c r="A14" s="18" t="s">
        <v>94</v>
      </c>
      <c r="B14" s="27" t="s">
        <v>22</v>
      </c>
      <c r="C14" s="27">
        <v>3547.92</v>
      </c>
      <c r="D14" s="27" t="s">
        <v>22</v>
      </c>
    </row>
    <row r="15" spans="1:4" x14ac:dyDescent="0.25">
      <c r="A15" s="18" t="s">
        <v>122</v>
      </c>
      <c r="B15" s="27" t="s">
        <v>22</v>
      </c>
      <c r="C15" s="27">
        <v>6456</v>
      </c>
      <c r="D15" s="27">
        <v>8608</v>
      </c>
    </row>
    <row r="16" spans="1:4" x14ac:dyDescent="0.25">
      <c r="A16" s="18" t="s">
        <v>95</v>
      </c>
      <c r="B16" s="27" t="s">
        <v>22</v>
      </c>
      <c r="C16" s="27">
        <v>180432.84</v>
      </c>
      <c r="D16" s="27">
        <v>345579.1</v>
      </c>
    </row>
    <row r="17" spans="1:4" x14ac:dyDescent="0.25">
      <c r="A17" s="18" t="s">
        <v>96</v>
      </c>
      <c r="B17" s="27" t="s">
        <v>22</v>
      </c>
      <c r="C17" s="27">
        <v>2624.58</v>
      </c>
      <c r="D17" s="27">
        <v>9671.32</v>
      </c>
    </row>
    <row r="18" spans="1:4" x14ac:dyDescent="0.25">
      <c r="A18" s="18" t="s">
        <v>97</v>
      </c>
      <c r="B18" s="27" t="s">
        <v>22</v>
      </c>
      <c r="C18" s="27">
        <v>12754.84</v>
      </c>
      <c r="D18" s="27">
        <v>2161</v>
      </c>
    </row>
    <row r="19" spans="1:4" x14ac:dyDescent="0.25">
      <c r="A19" s="18" t="s">
        <v>8</v>
      </c>
      <c r="B19" s="27">
        <f>Акт!E7</f>
        <v>8151.31</v>
      </c>
      <c r="C19" s="27" t="s">
        <v>22</v>
      </c>
      <c r="D19" s="27" t="s">
        <v>22</v>
      </c>
    </row>
    <row r="20" spans="1:4" x14ac:dyDescent="0.25">
      <c r="A20" s="18" t="s">
        <v>38</v>
      </c>
      <c r="B20" s="27">
        <f>SUM(Акт!E9:E11)</f>
        <v>33922.33</v>
      </c>
      <c r="C20" s="27" t="s">
        <v>22</v>
      </c>
      <c r="D20" s="27" t="s">
        <v>22</v>
      </c>
    </row>
    <row r="21" spans="1:4" x14ac:dyDescent="0.25">
      <c r="A21" s="18" t="s">
        <v>54</v>
      </c>
      <c r="B21" s="27">
        <f>Акт!E13</f>
        <v>59760</v>
      </c>
      <c r="C21" s="27" t="s">
        <v>22</v>
      </c>
      <c r="D21" s="27" t="s">
        <v>22</v>
      </c>
    </row>
    <row r="22" spans="1:4" ht="25.5" x14ac:dyDescent="0.25">
      <c r="A22" s="18" t="s">
        <v>98</v>
      </c>
      <c r="B22" s="27">
        <f>SUM(Акт!E15:E18)</f>
        <v>24972.34</v>
      </c>
      <c r="C22" s="27" t="s">
        <v>22</v>
      </c>
      <c r="D22" s="27" t="s">
        <v>22</v>
      </c>
    </row>
    <row r="23" spans="1:4" ht="25.5" x14ac:dyDescent="0.25">
      <c r="A23" s="18" t="s">
        <v>39</v>
      </c>
      <c r="B23" s="27">
        <f>Акт!E20</f>
        <v>16230.66</v>
      </c>
      <c r="C23" s="27" t="s">
        <v>22</v>
      </c>
      <c r="D23" s="27" t="s">
        <v>22</v>
      </c>
    </row>
    <row r="24" spans="1:4" x14ac:dyDescent="0.25">
      <c r="A24" s="18" t="s">
        <v>40</v>
      </c>
      <c r="B24" s="27">
        <f>SUM(Акт!E22:E45)</f>
        <v>126796.51000000001</v>
      </c>
      <c r="C24" s="27" t="s">
        <v>22</v>
      </c>
      <c r="D24" s="27" t="s">
        <v>22</v>
      </c>
    </row>
    <row r="25" spans="1:4" x14ac:dyDescent="0.25">
      <c r="A25" s="18" t="s">
        <v>41</v>
      </c>
      <c r="B25" s="27">
        <f>SUM(Акт!E47:E63)</f>
        <v>80878.670000000013</v>
      </c>
      <c r="C25" s="27" t="s">
        <v>22</v>
      </c>
      <c r="D25" s="27" t="s">
        <v>22</v>
      </c>
    </row>
    <row r="26" spans="1:4" x14ac:dyDescent="0.25">
      <c r="A26" s="18" t="s">
        <v>82</v>
      </c>
      <c r="B26" s="27">
        <f>Акт!E65</f>
        <v>21600</v>
      </c>
      <c r="C26" s="27" t="s">
        <v>22</v>
      </c>
      <c r="D26" s="27" t="s">
        <v>22</v>
      </c>
    </row>
    <row r="27" spans="1:4" ht="25.5" x14ac:dyDescent="0.25">
      <c r="A27" s="18" t="s">
        <v>99</v>
      </c>
      <c r="B27" s="27">
        <f>Акт!E67</f>
        <v>5602.36</v>
      </c>
      <c r="C27" s="27" t="s">
        <v>22</v>
      </c>
      <c r="D27" s="27" t="s">
        <v>22</v>
      </c>
    </row>
    <row r="28" spans="1:4" x14ac:dyDescent="0.25">
      <c r="A28" s="33" t="s">
        <v>42</v>
      </c>
      <c r="B28" s="34">
        <f>SUM(Акт!E69:E74)</f>
        <v>7178.72</v>
      </c>
      <c r="C28" s="34" t="s">
        <v>22</v>
      </c>
      <c r="D28" s="34" t="s">
        <v>22</v>
      </c>
    </row>
    <row r="29" spans="1:4" x14ac:dyDescent="0.25">
      <c r="A29" s="18" t="s">
        <v>43</v>
      </c>
      <c r="B29" s="27">
        <f>SUM(Акт!E76:E86)</f>
        <v>24206.34</v>
      </c>
      <c r="C29" s="27" t="s">
        <v>22</v>
      </c>
      <c r="D29" s="27" t="s">
        <v>22</v>
      </c>
    </row>
    <row r="30" spans="1:4" x14ac:dyDescent="0.25">
      <c r="A30" s="18" t="s">
        <v>44</v>
      </c>
      <c r="B30" s="27">
        <f>SUM(Акт!E88:E89)</f>
        <v>10631.400000000001</v>
      </c>
      <c r="C30" s="27" t="s">
        <v>22</v>
      </c>
      <c r="D30" s="27" t="s">
        <v>22</v>
      </c>
    </row>
    <row r="31" spans="1:4" x14ac:dyDescent="0.25">
      <c r="A31" s="18" t="s">
        <v>100</v>
      </c>
      <c r="B31" s="27">
        <f>Акт!E91</f>
        <v>62075.38</v>
      </c>
      <c r="C31" s="27" t="s">
        <v>22</v>
      </c>
      <c r="D31" s="27" t="s">
        <v>22</v>
      </c>
    </row>
    <row r="32" spans="1:4" x14ac:dyDescent="0.25">
      <c r="A32" s="18" t="s">
        <v>9</v>
      </c>
      <c r="B32" s="27">
        <f>Акт!E93</f>
        <v>132302.06</v>
      </c>
      <c r="C32" s="27" t="s">
        <v>22</v>
      </c>
      <c r="D32" s="27" t="s">
        <v>22</v>
      </c>
    </row>
    <row r="33" spans="1:5" x14ac:dyDescent="0.25">
      <c r="A33" s="18" t="s">
        <v>123</v>
      </c>
      <c r="B33" s="27">
        <f>Акт!E95</f>
        <v>14188.83</v>
      </c>
      <c r="C33" s="27" t="s">
        <v>22</v>
      </c>
      <c r="D33" s="27" t="s">
        <v>22</v>
      </c>
    </row>
    <row r="34" spans="1:5" x14ac:dyDescent="0.25">
      <c r="A34" s="18" t="s">
        <v>10</v>
      </c>
      <c r="B34" s="27">
        <f>Акт!E97</f>
        <v>70581.341</v>
      </c>
      <c r="C34" s="27" t="s">
        <v>22</v>
      </c>
      <c r="D34" s="27" t="s">
        <v>22</v>
      </c>
    </row>
    <row r="35" spans="1:5" x14ac:dyDescent="0.25">
      <c r="A35" s="28" t="s">
        <v>25</v>
      </c>
      <c r="B35" s="29">
        <f t="shared" ref="B35:C35" si="0">SUM(B7:B34)</f>
        <v>699078.25100000005</v>
      </c>
      <c r="C35" s="29">
        <f t="shared" si="0"/>
        <v>705813.40999999992</v>
      </c>
      <c r="D35" s="29">
        <f>SUM(D7:D34)</f>
        <v>831676.59</v>
      </c>
    </row>
    <row r="36" spans="1:5" s="10" customFormat="1" ht="24.75" customHeight="1" x14ac:dyDescent="0.25">
      <c r="A36" s="179" t="s">
        <v>119</v>
      </c>
      <c r="B36" s="180"/>
      <c r="C36" s="180"/>
      <c r="D36" s="181"/>
      <c r="E36" s="49">
        <f>D6+D35-B35</f>
        <v>145678.00899999996</v>
      </c>
    </row>
    <row r="37" spans="1:5" s="10" customFormat="1" ht="24.75" customHeight="1" x14ac:dyDescent="0.25">
      <c r="A37" s="179" t="s">
        <v>120</v>
      </c>
      <c r="B37" s="180"/>
      <c r="C37" s="180"/>
      <c r="D37" s="181"/>
    </row>
    <row r="38" spans="1:5" s="10" customFormat="1" ht="24.75" customHeight="1" x14ac:dyDescent="0.25">
      <c r="A38" s="2"/>
      <c r="B38" s="2"/>
      <c r="C38" s="2"/>
      <c r="D38" s="2"/>
    </row>
    <row r="39" spans="1:5" x14ac:dyDescent="0.25">
      <c r="A39" s="9" t="s">
        <v>47</v>
      </c>
      <c r="B39" s="8"/>
      <c r="C39" s="8"/>
      <c r="D39" s="6"/>
    </row>
    <row r="40" spans="1:5" ht="22.5" customHeight="1" x14ac:dyDescent="0.25">
      <c r="A40" s="8" t="s">
        <v>48</v>
      </c>
      <c r="B40" s="8"/>
      <c r="C40" s="8"/>
      <c r="D40" s="6"/>
    </row>
    <row r="41" spans="1:5" ht="22.5" customHeight="1" x14ac:dyDescent="0.25">
      <c r="A41" s="9" t="s">
        <v>45</v>
      </c>
      <c r="B41" s="8"/>
      <c r="C41" s="8"/>
      <c r="D41" s="6"/>
    </row>
    <row r="42" spans="1:5" ht="22.5" customHeight="1" x14ac:dyDescent="0.25">
      <c r="A42" s="9" t="s">
        <v>46</v>
      </c>
      <c r="B42" s="8"/>
      <c r="C42" s="8"/>
      <c r="D42" s="6"/>
    </row>
    <row r="43" spans="1:5" ht="22.5" customHeight="1" x14ac:dyDescent="0.25">
      <c r="A43" s="1"/>
      <c r="B43" s="1"/>
      <c r="C43" s="1"/>
    </row>
  </sheetData>
  <mergeCells count="4">
    <mergeCell ref="A1:D1"/>
    <mergeCell ref="A36:D36"/>
    <mergeCell ref="A37:D37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I8" sqref="I8"/>
    </sheetView>
  </sheetViews>
  <sheetFormatPr defaultColWidth="9.140625" defaultRowHeight="15" x14ac:dyDescent="0.25"/>
  <cols>
    <col min="1" max="1" width="12.5703125" style="81" customWidth="1"/>
    <col min="2" max="2" width="14.5703125" style="81" customWidth="1"/>
    <col min="3" max="3" width="19.5703125" style="81" customWidth="1"/>
    <col min="4" max="4" width="14.42578125" style="81" customWidth="1"/>
    <col min="5" max="5" width="18.28515625" style="81" customWidth="1"/>
    <col min="6" max="6" width="16.28515625" style="81" customWidth="1"/>
    <col min="7" max="16384" width="9.140625" style="81"/>
  </cols>
  <sheetData>
    <row r="1" spans="1:19" s="53" customFormat="1" ht="35.25" customHeight="1" x14ac:dyDescent="0.3">
      <c r="A1" s="186" t="s">
        <v>194</v>
      </c>
      <c r="B1" s="186"/>
      <c r="C1" s="186"/>
      <c r="D1" s="186"/>
      <c r="E1" s="186"/>
      <c r="F1" s="186"/>
    </row>
    <row r="2" spans="1:19" s="53" customFormat="1" x14ac:dyDescent="0.25">
      <c r="A2" s="54"/>
      <c r="B2" s="54"/>
      <c r="C2" s="54"/>
      <c r="D2" s="54"/>
      <c r="E2" s="54"/>
      <c r="F2" s="54"/>
    </row>
    <row r="3" spans="1:19" s="53" customFormat="1" ht="19.5" customHeight="1" x14ac:dyDescent="0.25">
      <c r="A3" s="55" t="s">
        <v>168</v>
      </c>
      <c r="B3" s="55"/>
      <c r="C3" s="55"/>
      <c r="D3" s="55"/>
      <c r="E3" s="55"/>
      <c r="F3" s="56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</row>
    <row r="4" spans="1:19" s="53" customFormat="1" ht="19.5" customHeight="1" x14ac:dyDescent="0.25">
      <c r="A4" s="55"/>
      <c r="B4" s="55"/>
      <c r="C4" s="55"/>
      <c r="D4" s="55"/>
      <c r="E4" s="55"/>
      <c r="F4" s="56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</row>
    <row r="5" spans="1:19" s="53" customFormat="1" ht="36.75" customHeight="1" x14ac:dyDescent="0.25">
      <c r="A5" s="187" t="s">
        <v>169</v>
      </c>
      <c r="B5" s="187"/>
      <c r="C5" s="187"/>
      <c r="D5" s="187"/>
      <c r="E5" s="187"/>
      <c r="F5" s="187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</row>
    <row r="6" spans="1:19" s="67" customFormat="1" ht="27.75" customHeight="1" x14ac:dyDescent="0.25">
      <c r="A6" s="103" t="s">
        <v>170</v>
      </c>
      <c r="B6" s="103">
        <v>4</v>
      </c>
      <c r="C6" s="103" t="s">
        <v>171</v>
      </c>
      <c r="D6" s="104">
        <v>3621.3</v>
      </c>
      <c r="E6" s="103" t="s">
        <v>172</v>
      </c>
      <c r="F6" s="105">
        <v>2174</v>
      </c>
      <c r="G6" s="58"/>
      <c r="H6" s="60"/>
      <c r="I6" s="61"/>
      <c r="J6" s="62"/>
      <c r="K6" s="63"/>
      <c r="L6" s="64"/>
      <c r="M6" s="64"/>
      <c r="N6" s="64"/>
      <c r="O6" s="64"/>
      <c r="P6" s="65"/>
      <c r="Q6" s="188"/>
      <c r="R6" s="189"/>
      <c r="S6" s="66"/>
    </row>
    <row r="7" spans="1:19" s="69" customFormat="1" ht="32.25" customHeight="1" x14ac:dyDescent="0.25">
      <c r="A7" s="103" t="s">
        <v>173</v>
      </c>
      <c r="B7" s="103">
        <v>5</v>
      </c>
      <c r="C7" s="103" t="s">
        <v>174</v>
      </c>
      <c r="D7" s="104">
        <v>1603.9</v>
      </c>
      <c r="E7" s="103" t="s">
        <v>175</v>
      </c>
      <c r="F7" s="105">
        <v>1449.3</v>
      </c>
      <c r="G7" s="58"/>
      <c r="H7" s="60"/>
      <c r="I7" s="61"/>
      <c r="J7" s="62"/>
      <c r="K7" s="63"/>
      <c r="L7" s="64"/>
      <c r="M7" s="64"/>
      <c r="N7" s="64"/>
      <c r="O7" s="64"/>
      <c r="P7" s="65"/>
      <c r="Q7" s="188"/>
      <c r="R7" s="190"/>
      <c r="S7" s="68"/>
    </row>
    <row r="8" spans="1:19" s="69" customFormat="1" ht="33.75" customHeight="1" x14ac:dyDescent="0.25">
      <c r="A8" s="103" t="s">
        <v>176</v>
      </c>
      <c r="B8" s="103">
        <v>57</v>
      </c>
      <c r="C8" s="103" t="s">
        <v>177</v>
      </c>
      <c r="D8" s="105">
        <v>452.6</v>
      </c>
      <c r="E8" s="103" t="s">
        <v>178</v>
      </c>
      <c r="F8" s="105">
        <v>563.29999999999995</v>
      </c>
      <c r="G8" s="58"/>
      <c r="H8" s="60"/>
      <c r="I8" s="61"/>
      <c r="J8" s="62"/>
      <c r="K8" s="63"/>
      <c r="L8" s="64"/>
      <c r="M8" s="64"/>
      <c r="N8" s="64"/>
      <c r="O8" s="64"/>
      <c r="P8" s="65"/>
      <c r="Q8" s="188"/>
      <c r="R8" s="189"/>
      <c r="S8" s="68"/>
    </row>
    <row r="9" spans="1:19" s="69" customFormat="1" ht="33.75" customHeight="1" x14ac:dyDescent="0.25">
      <c r="A9" s="59"/>
      <c r="B9" s="62"/>
      <c r="C9" s="59"/>
      <c r="D9" s="70"/>
      <c r="E9" s="62"/>
      <c r="F9" s="71"/>
      <c r="G9" s="58"/>
      <c r="H9" s="60"/>
      <c r="I9" s="61"/>
      <c r="J9" s="62"/>
      <c r="K9" s="63"/>
      <c r="L9" s="64"/>
      <c r="M9" s="64"/>
      <c r="N9" s="64"/>
      <c r="O9" s="64"/>
      <c r="P9" s="58"/>
      <c r="Q9" s="63"/>
      <c r="R9" s="72"/>
      <c r="S9" s="58"/>
    </row>
    <row r="10" spans="1:19" s="75" customFormat="1" ht="15" customHeight="1" thickBot="1" x14ac:dyDescent="0.3">
      <c r="A10" s="73"/>
      <c r="B10" s="73"/>
      <c r="C10" s="73"/>
      <c r="D10" s="73"/>
      <c r="E10" s="73"/>
      <c r="F10" s="74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</row>
    <row r="11" spans="1:19" s="75" customFormat="1" ht="30" customHeight="1" x14ac:dyDescent="0.25">
      <c r="A11" s="191" t="s">
        <v>179</v>
      </c>
      <c r="B11" s="192"/>
      <c r="C11" s="192"/>
      <c r="D11" s="192"/>
      <c r="E11" s="193"/>
      <c r="F11" s="76" t="s">
        <v>180</v>
      </c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</row>
    <row r="12" spans="1:19" s="100" customFormat="1" ht="30" customHeight="1" x14ac:dyDescent="0.25">
      <c r="A12" s="194" t="s">
        <v>181</v>
      </c>
      <c r="B12" s="195"/>
      <c r="C12" s="195"/>
      <c r="D12" s="195"/>
      <c r="E12" s="196"/>
      <c r="F12" s="98">
        <v>151035.26999999999</v>
      </c>
      <c r="G12" s="99"/>
    </row>
    <row r="13" spans="1:19" s="100" customFormat="1" ht="30" customHeight="1" x14ac:dyDescent="0.25">
      <c r="A13" s="194" t="s">
        <v>182</v>
      </c>
      <c r="B13" s="195"/>
      <c r="C13" s="195"/>
      <c r="D13" s="195"/>
      <c r="E13" s="196"/>
      <c r="F13" s="98">
        <f>68721.47+83101.33</f>
        <v>151822.79999999999</v>
      </c>
    </row>
    <row r="14" spans="1:19" s="100" customFormat="1" ht="30" customHeight="1" x14ac:dyDescent="0.25">
      <c r="A14" s="194" t="s">
        <v>183</v>
      </c>
      <c r="B14" s="195"/>
      <c r="C14" s="195"/>
      <c r="D14" s="195"/>
      <c r="E14" s="196"/>
      <c r="F14" s="101">
        <f>SUM(F15:F17)</f>
        <v>710998.75</v>
      </c>
    </row>
    <row r="15" spans="1:19" s="75" customFormat="1" ht="28.5" customHeight="1" x14ac:dyDescent="0.25">
      <c r="A15" s="183" t="s">
        <v>184</v>
      </c>
      <c r="B15" s="184"/>
      <c r="C15" s="184"/>
      <c r="D15" s="184"/>
      <c r="E15" s="185"/>
      <c r="F15" s="97">
        <f>491982.3+17456.59</f>
        <v>509438.89</v>
      </c>
    </row>
    <row r="16" spans="1:19" s="75" customFormat="1" ht="24.75" customHeight="1" x14ac:dyDescent="0.25">
      <c r="A16" s="183" t="s">
        <v>185</v>
      </c>
      <c r="B16" s="184"/>
      <c r="C16" s="184"/>
      <c r="D16" s="184"/>
      <c r="E16" s="185"/>
      <c r="F16" s="97">
        <v>193499.46</v>
      </c>
    </row>
    <row r="17" spans="1:19" s="75" customFormat="1" ht="30" customHeight="1" x14ac:dyDescent="0.25">
      <c r="A17" s="183" t="s">
        <v>186</v>
      </c>
      <c r="B17" s="184"/>
      <c r="C17" s="184"/>
      <c r="D17" s="184"/>
      <c r="E17" s="185"/>
      <c r="F17" s="97">
        <v>8060.4</v>
      </c>
    </row>
    <row r="18" spans="1:19" s="100" customFormat="1" ht="30" customHeight="1" x14ac:dyDescent="0.25">
      <c r="A18" s="194" t="s">
        <v>187</v>
      </c>
      <c r="B18" s="195"/>
      <c r="C18" s="195"/>
      <c r="D18" s="195"/>
      <c r="E18" s="196"/>
      <c r="F18" s="101">
        <f>SUM(F19:F21)</f>
        <v>779523.6</v>
      </c>
    </row>
    <row r="19" spans="1:19" s="75" customFormat="1" ht="30" customHeight="1" x14ac:dyDescent="0.25">
      <c r="A19" s="183" t="s">
        <v>184</v>
      </c>
      <c r="B19" s="184"/>
      <c r="C19" s="184"/>
      <c r="D19" s="184"/>
      <c r="E19" s="185"/>
      <c r="F19" s="97">
        <v>539094.11</v>
      </c>
    </row>
    <row r="20" spans="1:19" s="75" customFormat="1" ht="30" customHeight="1" x14ac:dyDescent="0.25">
      <c r="A20" s="183" t="s">
        <v>185</v>
      </c>
      <c r="B20" s="184"/>
      <c r="C20" s="184"/>
      <c r="D20" s="184"/>
      <c r="E20" s="185"/>
      <c r="F20" s="97">
        <v>232556.59</v>
      </c>
    </row>
    <row r="21" spans="1:19" s="78" customFormat="1" ht="30" customHeight="1" x14ac:dyDescent="0.2">
      <c r="A21" s="183" t="s">
        <v>186</v>
      </c>
      <c r="B21" s="184"/>
      <c r="C21" s="184"/>
      <c r="D21" s="184"/>
      <c r="E21" s="185"/>
      <c r="F21" s="97">
        <v>7872.9</v>
      </c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</row>
    <row r="22" spans="1:19" s="102" customFormat="1" ht="30" customHeight="1" x14ac:dyDescent="0.25">
      <c r="A22" s="194" t="s">
        <v>188</v>
      </c>
      <c r="B22" s="195"/>
      <c r="C22" s="195"/>
      <c r="D22" s="195"/>
      <c r="E22" s="196"/>
      <c r="F22" s="101">
        <f>F12+F18</f>
        <v>930558.87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2" customFormat="1" ht="30" customHeight="1" x14ac:dyDescent="0.25">
      <c r="A23" s="194" t="s">
        <v>189</v>
      </c>
      <c r="B23" s="195"/>
      <c r="C23" s="195"/>
      <c r="D23" s="195"/>
      <c r="E23" s="196"/>
      <c r="F23" s="101">
        <f>'Акт (2)'!E141</f>
        <v>746553.75299999979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2" customFormat="1" ht="30" customHeight="1" x14ac:dyDescent="0.25">
      <c r="A24" s="194" t="s">
        <v>190</v>
      </c>
      <c r="B24" s="195"/>
      <c r="C24" s="195"/>
      <c r="D24" s="195"/>
      <c r="E24" s="196"/>
      <c r="F24" s="101">
        <f>F22-F23</f>
        <v>184005.1170000002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2" customFormat="1" ht="30" customHeight="1" x14ac:dyDescent="0.25">
      <c r="A25" s="194" t="s">
        <v>191</v>
      </c>
      <c r="B25" s="195"/>
      <c r="C25" s="195"/>
      <c r="D25" s="195"/>
      <c r="E25" s="196"/>
      <c r="F25" s="98">
        <f>F13+F14-F18</f>
        <v>83297.95000000007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8" customFormat="1" ht="11.45" customHeight="1" x14ac:dyDescent="0.25">
      <c r="A26" s="79"/>
      <c r="B26" s="79"/>
      <c r="C26" s="79"/>
      <c r="D26" s="79"/>
      <c r="E26" s="79"/>
      <c r="F26" s="79"/>
    </row>
    <row r="27" spans="1:19" s="80" customFormat="1" ht="64.5" customHeight="1" x14ac:dyDescent="0.2">
      <c r="A27" s="197" t="s">
        <v>192</v>
      </c>
      <c r="B27" s="197"/>
      <c r="C27" s="197"/>
      <c r="D27" s="197"/>
    </row>
    <row r="28" spans="1:19" s="53" customFormat="1" ht="21.75" customHeight="1" x14ac:dyDescent="0.25">
      <c r="A28" s="198" t="s">
        <v>193</v>
      </c>
      <c r="B28" s="198"/>
      <c r="C28" s="198"/>
      <c r="D28" s="198"/>
    </row>
    <row r="29" spans="1:19" s="53" customFormat="1" ht="22.5" customHeight="1" x14ac:dyDescent="0.25">
      <c r="A29" s="197" t="s">
        <v>45</v>
      </c>
      <c r="B29" s="197"/>
      <c r="C29" s="197"/>
      <c r="D29" s="197"/>
    </row>
    <row r="30" spans="1:19" s="53" customFormat="1" ht="22.5" customHeight="1" x14ac:dyDescent="0.25">
      <c r="A30" s="197" t="s">
        <v>46</v>
      </c>
      <c r="B30" s="197"/>
      <c r="C30" s="197"/>
      <c r="D30" s="54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7"/>
  <sheetViews>
    <sheetView view="pageBreakPreview" topLeftCell="A37" zoomScaleSheetLayoutView="100" workbookViewId="0">
      <selection activeCell="A139" sqref="A139:XFD140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71" t="s">
        <v>292</v>
      </c>
      <c r="B1" s="171"/>
      <c r="C1" s="171"/>
      <c r="D1" s="171"/>
      <c r="E1" s="171"/>
      <c r="I1" s="3"/>
    </row>
    <row r="2" spans="1:9" ht="29.25" customHeight="1" x14ac:dyDescent="0.2">
      <c r="A2" s="170" t="s">
        <v>125</v>
      </c>
      <c r="B2" s="170"/>
      <c r="C2" s="170"/>
      <c r="D2" s="170"/>
      <c r="E2" s="170"/>
      <c r="I2" s="3"/>
    </row>
    <row r="3" spans="1:9" ht="14.25" x14ac:dyDescent="0.2">
      <c r="A3" s="19" t="s">
        <v>6</v>
      </c>
      <c r="B3" s="50"/>
      <c r="C3" s="50"/>
      <c r="D3" s="172" t="s">
        <v>293</v>
      </c>
      <c r="E3" s="172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s="91" customFormat="1" ht="14.25" x14ac:dyDescent="0.2">
      <c r="A6" s="89" t="s">
        <v>8</v>
      </c>
      <c r="B6" s="90"/>
      <c r="C6" s="90"/>
      <c r="D6" s="90"/>
      <c r="E6" s="90"/>
    </row>
    <row r="7" spans="1:9" s="82" customFormat="1" ht="15" x14ac:dyDescent="0.25">
      <c r="A7" s="83" t="s">
        <v>56</v>
      </c>
      <c r="B7" s="84" t="s">
        <v>23</v>
      </c>
      <c r="C7" s="84" t="s">
        <v>11</v>
      </c>
      <c r="D7" s="85">
        <f>E7</f>
        <v>8151.31</v>
      </c>
      <c r="E7" s="85">
        <v>8151.31</v>
      </c>
    </row>
    <row r="8" spans="1:9" s="91" customFormat="1" ht="14.25" x14ac:dyDescent="0.2">
      <c r="A8" s="89" t="s">
        <v>38</v>
      </c>
      <c r="B8" s="90"/>
      <c r="C8" s="90"/>
      <c r="D8" s="93"/>
      <c r="E8" s="90"/>
    </row>
    <row r="9" spans="1:9" s="82" customFormat="1" ht="15" x14ac:dyDescent="0.25">
      <c r="A9" s="83" t="s">
        <v>195</v>
      </c>
      <c r="B9" s="84" t="s">
        <v>24</v>
      </c>
      <c r="C9" s="84" t="s">
        <v>11</v>
      </c>
      <c r="D9" s="85">
        <f>E9</f>
        <v>7000</v>
      </c>
      <c r="E9" s="85">
        <v>7000</v>
      </c>
    </row>
    <row r="10" spans="1:9" s="82" customFormat="1" ht="30" x14ac:dyDescent="0.25">
      <c r="A10" s="83" t="s">
        <v>196</v>
      </c>
      <c r="B10" s="85">
        <v>0.17</v>
      </c>
      <c r="C10" s="84" t="s">
        <v>19</v>
      </c>
      <c r="D10" s="85">
        <f>E10/B10</f>
        <v>4734.411764705882</v>
      </c>
      <c r="E10" s="85">
        <v>804.85</v>
      </c>
    </row>
    <row r="11" spans="1:9" s="82" customFormat="1" ht="15" x14ac:dyDescent="0.25">
      <c r="A11" s="83" t="s">
        <v>197</v>
      </c>
      <c r="B11" s="86">
        <v>2</v>
      </c>
      <c r="C11" s="84" t="s">
        <v>13</v>
      </c>
      <c r="D11" s="85">
        <f t="shared" ref="D11:D73" si="0">E11/B11</f>
        <v>303.65499999999997</v>
      </c>
      <c r="E11" s="85">
        <v>607.30999999999995</v>
      </c>
    </row>
    <row r="12" spans="1:9" s="82" customFormat="1" ht="30" x14ac:dyDescent="0.25">
      <c r="A12" s="83" t="s">
        <v>198</v>
      </c>
      <c r="B12" s="85">
        <v>1.02</v>
      </c>
      <c r="C12" s="84" t="s">
        <v>19</v>
      </c>
      <c r="D12" s="85">
        <f t="shared" si="0"/>
        <v>37749.960784313727</v>
      </c>
      <c r="E12" s="85">
        <v>38504.959999999999</v>
      </c>
    </row>
    <row r="13" spans="1:9" s="82" customFormat="1" ht="15" x14ac:dyDescent="0.25">
      <c r="A13" s="83" t="s">
        <v>199</v>
      </c>
      <c r="B13" s="86">
        <v>3</v>
      </c>
      <c r="C13" s="84" t="s">
        <v>13</v>
      </c>
      <c r="D13" s="85">
        <f t="shared" si="0"/>
        <v>661.68999999999994</v>
      </c>
      <c r="E13" s="85">
        <v>1985.07</v>
      </c>
    </row>
    <row r="14" spans="1:9" s="82" customFormat="1" ht="30" x14ac:dyDescent="0.25">
      <c r="A14" s="83" t="s">
        <v>200</v>
      </c>
      <c r="B14" s="87">
        <v>0.155</v>
      </c>
      <c r="C14" s="84" t="s">
        <v>19</v>
      </c>
      <c r="D14" s="85">
        <f t="shared" si="0"/>
        <v>90521.612903225803</v>
      </c>
      <c r="E14" s="85">
        <v>14030.85</v>
      </c>
    </row>
    <row r="15" spans="1:9" s="82" customFormat="1" ht="15" x14ac:dyDescent="0.25">
      <c r="A15" s="83" t="s">
        <v>201</v>
      </c>
      <c r="B15" s="86">
        <v>1</v>
      </c>
      <c r="C15" s="84" t="s">
        <v>13</v>
      </c>
      <c r="D15" s="85">
        <f t="shared" si="0"/>
        <v>774.18</v>
      </c>
      <c r="E15" s="85">
        <v>774.18</v>
      </c>
    </row>
    <row r="16" spans="1:9" s="82" customFormat="1" ht="15" x14ac:dyDescent="0.25">
      <c r="A16" s="83" t="s">
        <v>202</v>
      </c>
      <c r="B16" s="86">
        <v>1</v>
      </c>
      <c r="C16" s="84" t="s">
        <v>203</v>
      </c>
      <c r="D16" s="85">
        <f t="shared" si="0"/>
        <v>3894.11</v>
      </c>
      <c r="E16" s="85">
        <v>3894.11</v>
      </c>
    </row>
    <row r="17" spans="1:5" s="82" customFormat="1" ht="15" x14ac:dyDescent="0.25">
      <c r="A17" s="83" t="s">
        <v>204</v>
      </c>
      <c r="B17" s="86">
        <v>1</v>
      </c>
      <c r="C17" s="84" t="s">
        <v>13</v>
      </c>
      <c r="D17" s="85">
        <f t="shared" si="0"/>
        <v>2123.5500000000002</v>
      </c>
      <c r="E17" s="85">
        <v>2123.5500000000002</v>
      </c>
    </row>
    <row r="18" spans="1:5" s="91" customFormat="1" ht="28.5" x14ac:dyDescent="0.2">
      <c r="A18" s="89" t="s">
        <v>54</v>
      </c>
      <c r="B18" s="90"/>
      <c r="C18" s="90"/>
      <c r="D18" s="85"/>
      <c r="E18" s="90"/>
    </row>
    <row r="19" spans="1:5" s="82" customFormat="1" ht="30" x14ac:dyDescent="0.25">
      <c r="A19" s="83" t="s">
        <v>205</v>
      </c>
      <c r="B19" s="84" t="s">
        <v>23</v>
      </c>
      <c r="C19" s="84" t="s">
        <v>11</v>
      </c>
      <c r="D19" s="85">
        <f>E19</f>
        <v>58418.64</v>
      </c>
      <c r="E19" s="85">
        <v>58418.64</v>
      </c>
    </row>
    <row r="20" spans="1:5" s="91" customFormat="1" ht="15" x14ac:dyDescent="0.2">
      <c r="A20" s="89" t="s">
        <v>206</v>
      </c>
      <c r="B20" s="90"/>
      <c r="C20" s="90"/>
      <c r="D20" s="85"/>
      <c r="E20" s="90"/>
    </row>
    <row r="21" spans="1:5" s="82" customFormat="1" ht="15" x14ac:dyDescent="0.25">
      <c r="A21" s="83" t="s">
        <v>207</v>
      </c>
      <c r="B21" s="84" t="s">
        <v>24</v>
      </c>
      <c r="C21" s="84" t="s">
        <v>13</v>
      </c>
      <c r="D21" s="85">
        <f t="shared" ref="D21:D25" si="1">E21</f>
        <v>400</v>
      </c>
      <c r="E21" s="85">
        <v>400</v>
      </c>
    </row>
    <row r="22" spans="1:5" s="91" customFormat="1" ht="28.5" x14ac:dyDescent="0.2">
      <c r="A22" s="89" t="s">
        <v>98</v>
      </c>
      <c r="B22" s="90"/>
      <c r="C22" s="90"/>
      <c r="D22" s="85"/>
      <c r="E22" s="90"/>
    </row>
    <row r="23" spans="1:5" s="82" customFormat="1" ht="30" x14ac:dyDescent="0.25">
      <c r="A23" s="83" t="s">
        <v>208</v>
      </c>
      <c r="B23" s="84" t="s">
        <v>24</v>
      </c>
      <c r="C23" s="84" t="s">
        <v>11</v>
      </c>
      <c r="D23" s="85">
        <f t="shared" si="1"/>
        <v>31978.62</v>
      </c>
      <c r="E23" s="85">
        <v>31978.62</v>
      </c>
    </row>
    <row r="24" spans="1:5" s="91" customFormat="1" ht="15" x14ac:dyDescent="0.2">
      <c r="A24" s="89" t="s">
        <v>209</v>
      </c>
      <c r="B24" s="90"/>
      <c r="C24" s="90"/>
      <c r="D24" s="85"/>
      <c r="E24" s="90"/>
    </row>
    <row r="25" spans="1:5" s="82" customFormat="1" ht="15" x14ac:dyDescent="0.25">
      <c r="A25" s="83" t="s">
        <v>210</v>
      </c>
      <c r="B25" s="84" t="s">
        <v>294</v>
      </c>
      <c r="C25" s="84" t="s">
        <v>211</v>
      </c>
      <c r="D25" s="85">
        <f t="shared" si="1"/>
        <v>21714.6</v>
      </c>
      <c r="E25" s="85">
        <v>21714.6</v>
      </c>
    </row>
    <row r="26" spans="1:5" s="91" customFormat="1" ht="28.5" x14ac:dyDescent="0.2">
      <c r="A26" s="89" t="s">
        <v>39</v>
      </c>
      <c r="B26" s="90"/>
      <c r="C26" s="90"/>
      <c r="D26" s="85"/>
      <c r="E26" s="90"/>
    </row>
    <row r="27" spans="1:5" s="82" customFormat="1" ht="30" x14ac:dyDescent="0.25">
      <c r="A27" s="83" t="s">
        <v>212</v>
      </c>
      <c r="B27" s="86">
        <v>3</v>
      </c>
      <c r="C27" s="84" t="s">
        <v>13</v>
      </c>
      <c r="D27" s="85">
        <f t="shared" si="0"/>
        <v>2603.3533333333335</v>
      </c>
      <c r="E27" s="85">
        <v>7810.06</v>
      </c>
    </row>
    <row r="28" spans="1:5" s="82" customFormat="1" ht="30" x14ac:dyDescent="0.25">
      <c r="A28" s="83" t="s">
        <v>59</v>
      </c>
      <c r="B28" s="84" t="s">
        <v>295</v>
      </c>
      <c r="C28" s="84" t="s">
        <v>11</v>
      </c>
      <c r="D28" s="85">
        <f>E28</f>
        <v>22564.829999999998</v>
      </c>
      <c r="E28" s="85">
        <f>3111.21+19453.62</f>
        <v>22564.829999999998</v>
      </c>
    </row>
    <row r="29" spans="1:5" s="82" customFormat="1" ht="15" x14ac:dyDescent="0.25">
      <c r="A29" s="83" t="s">
        <v>213</v>
      </c>
      <c r="B29" s="86">
        <v>1</v>
      </c>
      <c r="C29" s="84" t="s">
        <v>13</v>
      </c>
      <c r="D29" s="85">
        <f t="shared" si="0"/>
        <v>5146.8999999999996</v>
      </c>
      <c r="E29" s="85">
        <v>5146.8999999999996</v>
      </c>
    </row>
    <row r="30" spans="1:5" s="91" customFormat="1" ht="15" x14ac:dyDescent="0.2">
      <c r="A30" s="89" t="s">
        <v>40</v>
      </c>
      <c r="B30" s="90"/>
      <c r="C30" s="90"/>
      <c r="D30" s="85"/>
      <c r="E30" s="90"/>
    </row>
    <row r="31" spans="1:5" s="82" customFormat="1" ht="15" x14ac:dyDescent="0.25">
      <c r="A31" s="83" t="s">
        <v>214</v>
      </c>
      <c r="B31" s="87">
        <v>7.4999999999999997E-2</v>
      </c>
      <c r="C31" s="84" t="s">
        <v>215</v>
      </c>
      <c r="D31" s="85">
        <f t="shared" si="0"/>
        <v>2966.8</v>
      </c>
      <c r="E31" s="85">
        <v>222.51</v>
      </c>
    </row>
    <row r="32" spans="1:5" s="82" customFormat="1" ht="30" x14ac:dyDescent="0.25">
      <c r="A32" s="83" t="s">
        <v>128</v>
      </c>
      <c r="B32" s="85">
        <v>0.03</v>
      </c>
      <c r="C32" s="84" t="s">
        <v>18</v>
      </c>
      <c r="D32" s="85">
        <f t="shared" si="0"/>
        <v>13436.666666666668</v>
      </c>
      <c r="E32" s="85">
        <v>403.1</v>
      </c>
    </row>
    <row r="33" spans="1:5" s="82" customFormat="1" ht="15" x14ac:dyDescent="0.25">
      <c r="A33" s="83" t="s">
        <v>216</v>
      </c>
      <c r="B33" s="86">
        <v>1</v>
      </c>
      <c r="C33" s="84" t="s">
        <v>217</v>
      </c>
      <c r="D33" s="85">
        <f t="shared" si="0"/>
        <v>83.75</v>
      </c>
      <c r="E33" s="85">
        <v>83.75</v>
      </c>
    </row>
    <row r="34" spans="1:5" s="82" customFormat="1" ht="15" x14ac:dyDescent="0.25">
      <c r="A34" s="83" t="s">
        <v>60</v>
      </c>
      <c r="B34" s="86">
        <v>1</v>
      </c>
      <c r="C34" s="84" t="s">
        <v>14</v>
      </c>
      <c r="D34" s="85">
        <f t="shared" si="0"/>
        <v>839.52</v>
      </c>
      <c r="E34" s="85">
        <v>839.52</v>
      </c>
    </row>
    <row r="35" spans="1:5" s="82" customFormat="1" ht="30" x14ac:dyDescent="0.25">
      <c r="A35" s="83" t="s">
        <v>218</v>
      </c>
      <c r="B35" s="86">
        <v>4</v>
      </c>
      <c r="C35" s="84" t="s">
        <v>211</v>
      </c>
      <c r="D35" s="85">
        <f t="shared" si="0"/>
        <v>469.1825</v>
      </c>
      <c r="E35" s="85">
        <v>1876.73</v>
      </c>
    </row>
    <row r="36" spans="1:5" s="82" customFormat="1" ht="15" x14ac:dyDescent="0.25">
      <c r="A36" s="83" t="s">
        <v>106</v>
      </c>
      <c r="B36" s="85">
        <v>0.09</v>
      </c>
      <c r="C36" s="84" t="s">
        <v>15</v>
      </c>
      <c r="D36" s="85">
        <f t="shared" si="0"/>
        <v>6088.8888888888887</v>
      </c>
      <c r="E36" s="85">
        <v>548</v>
      </c>
    </row>
    <row r="37" spans="1:5" s="82" customFormat="1" ht="30" x14ac:dyDescent="0.25">
      <c r="A37" s="83" t="s">
        <v>219</v>
      </c>
      <c r="B37" s="86">
        <v>4</v>
      </c>
      <c r="C37" s="84" t="s">
        <v>14</v>
      </c>
      <c r="D37" s="85">
        <f t="shared" si="0"/>
        <v>254.74</v>
      </c>
      <c r="E37" s="85">
        <v>1018.96</v>
      </c>
    </row>
    <row r="38" spans="1:5" s="82" customFormat="1" ht="30" x14ac:dyDescent="0.25">
      <c r="A38" s="83" t="s">
        <v>130</v>
      </c>
      <c r="B38" s="85">
        <v>0.81</v>
      </c>
      <c r="C38" s="84" t="s">
        <v>16</v>
      </c>
      <c r="D38" s="85">
        <f t="shared" si="0"/>
        <v>1727.641975308642</v>
      </c>
      <c r="E38" s="85">
        <v>1399.39</v>
      </c>
    </row>
    <row r="39" spans="1:5" s="82" customFormat="1" ht="15" x14ac:dyDescent="0.25">
      <c r="A39" s="83" t="s">
        <v>62</v>
      </c>
      <c r="B39" s="85">
        <v>0.09</v>
      </c>
      <c r="C39" s="84" t="s">
        <v>17</v>
      </c>
      <c r="D39" s="85">
        <f t="shared" si="0"/>
        <v>25327.333333333336</v>
      </c>
      <c r="E39" s="85">
        <v>2279.46</v>
      </c>
    </row>
    <row r="40" spans="1:5" s="82" customFormat="1" ht="30" x14ac:dyDescent="0.25">
      <c r="A40" s="83" t="s">
        <v>63</v>
      </c>
      <c r="B40" s="87">
        <v>6.6870000000000003</v>
      </c>
      <c r="C40" s="84" t="s">
        <v>16</v>
      </c>
      <c r="D40" s="85">
        <f t="shared" si="0"/>
        <v>1678.7498130701358</v>
      </c>
      <c r="E40" s="85">
        <v>11225.8</v>
      </c>
    </row>
    <row r="41" spans="1:5" s="82" customFormat="1" ht="15" x14ac:dyDescent="0.25">
      <c r="A41" s="83" t="s">
        <v>220</v>
      </c>
      <c r="B41" s="85">
        <v>0.01</v>
      </c>
      <c r="C41" s="84" t="s">
        <v>17</v>
      </c>
      <c r="D41" s="85">
        <f t="shared" si="0"/>
        <v>24540</v>
      </c>
      <c r="E41" s="85">
        <v>245.4</v>
      </c>
    </row>
    <row r="42" spans="1:5" s="82" customFormat="1" ht="30" x14ac:dyDescent="0.25">
      <c r="A42" s="83" t="s">
        <v>65</v>
      </c>
      <c r="B42" s="86">
        <v>1</v>
      </c>
      <c r="C42" s="84" t="s">
        <v>14</v>
      </c>
      <c r="D42" s="85">
        <f t="shared" si="0"/>
        <v>503.4</v>
      </c>
      <c r="E42" s="85">
        <v>503.4</v>
      </c>
    </row>
    <row r="43" spans="1:5" s="82" customFormat="1" ht="15" x14ac:dyDescent="0.25">
      <c r="A43" s="83" t="s">
        <v>221</v>
      </c>
      <c r="B43" s="88">
        <v>1.5</v>
      </c>
      <c r="C43" s="84" t="s">
        <v>86</v>
      </c>
      <c r="D43" s="85">
        <f t="shared" si="0"/>
        <v>1032.9533333333334</v>
      </c>
      <c r="E43" s="85">
        <v>1549.43</v>
      </c>
    </row>
    <row r="44" spans="1:5" s="82" customFormat="1" ht="15" x14ac:dyDescent="0.25">
      <c r="A44" s="83" t="s">
        <v>66</v>
      </c>
      <c r="B44" s="85">
        <v>0.11</v>
      </c>
      <c r="C44" s="84" t="s">
        <v>15</v>
      </c>
      <c r="D44" s="85">
        <f t="shared" si="0"/>
        <v>14687.818181818182</v>
      </c>
      <c r="E44" s="85">
        <v>1615.66</v>
      </c>
    </row>
    <row r="45" spans="1:5" s="82" customFormat="1" ht="30" x14ac:dyDescent="0.25">
      <c r="A45" s="83" t="s">
        <v>67</v>
      </c>
      <c r="B45" s="86">
        <v>3</v>
      </c>
      <c r="C45" s="84" t="s">
        <v>20</v>
      </c>
      <c r="D45" s="85">
        <f t="shared" si="0"/>
        <v>218.60666666666668</v>
      </c>
      <c r="E45" s="85">
        <v>655.82</v>
      </c>
    </row>
    <row r="46" spans="1:5" s="82" customFormat="1" ht="15" x14ac:dyDescent="0.25">
      <c r="A46" s="83" t="s">
        <v>222</v>
      </c>
      <c r="B46" s="86">
        <v>2</v>
      </c>
      <c r="C46" s="84" t="s">
        <v>217</v>
      </c>
      <c r="D46" s="85">
        <f t="shared" si="0"/>
        <v>67.14</v>
      </c>
      <c r="E46" s="85">
        <v>134.28</v>
      </c>
    </row>
    <row r="47" spans="1:5" s="82" customFormat="1" ht="15" x14ac:dyDescent="0.25">
      <c r="A47" s="83" t="s">
        <v>107</v>
      </c>
      <c r="B47" s="86">
        <v>1</v>
      </c>
      <c r="C47" s="84" t="s">
        <v>13</v>
      </c>
      <c r="D47" s="85">
        <f t="shared" si="0"/>
        <v>5327.8</v>
      </c>
      <c r="E47" s="85">
        <v>5327.8</v>
      </c>
    </row>
    <row r="48" spans="1:5" s="82" customFormat="1" ht="30" x14ac:dyDescent="0.25">
      <c r="A48" s="83" t="s">
        <v>223</v>
      </c>
      <c r="B48" s="85">
        <v>0.04</v>
      </c>
      <c r="C48" s="84" t="s">
        <v>55</v>
      </c>
      <c r="D48" s="85">
        <f t="shared" si="0"/>
        <v>6591.2499999999991</v>
      </c>
      <c r="E48" s="85">
        <v>263.64999999999998</v>
      </c>
    </row>
    <row r="49" spans="1:5" s="82" customFormat="1" ht="15" x14ac:dyDescent="0.25">
      <c r="A49" s="83" t="s">
        <v>83</v>
      </c>
      <c r="B49" s="87">
        <v>1E-3</v>
      </c>
      <c r="C49" s="84" t="s">
        <v>84</v>
      </c>
      <c r="D49" s="85">
        <v>0</v>
      </c>
      <c r="E49" s="92">
        <v>0</v>
      </c>
    </row>
    <row r="50" spans="1:5" s="82" customFormat="1" ht="15" x14ac:dyDescent="0.25">
      <c r="A50" s="83" t="s">
        <v>224</v>
      </c>
      <c r="B50" s="86">
        <v>1</v>
      </c>
      <c r="C50" s="84" t="s">
        <v>13</v>
      </c>
      <c r="D50" s="85">
        <f t="shared" si="0"/>
        <v>1254.21</v>
      </c>
      <c r="E50" s="85">
        <v>1254.21</v>
      </c>
    </row>
    <row r="51" spans="1:5" s="82" customFormat="1" ht="15" x14ac:dyDescent="0.25">
      <c r="A51" s="83" t="s">
        <v>225</v>
      </c>
      <c r="B51" s="86">
        <v>1</v>
      </c>
      <c r="C51" s="84" t="s">
        <v>13</v>
      </c>
      <c r="D51" s="85">
        <f t="shared" si="0"/>
        <v>177.62</v>
      </c>
      <c r="E51" s="85">
        <v>177.62</v>
      </c>
    </row>
    <row r="52" spans="1:5" s="82" customFormat="1" ht="30" x14ac:dyDescent="0.25">
      <c r="A52" s="83" t="s">
        <v>132</v>
      </c>
      <c r="B52" s="85">
        <v>0.01</v>
      </c>
      <c r="C52" s="84" t="s">
        <v>18</v>
      </c>
      <c r="D52" s="85">
        <f t="shared" si="0"/>
        <v>48409</v>
      </c>
      <c r="E52" s="85">
        <v>484.09</v>
      </c>
    </row>
    <row r="53" spans="1:5" s="82" customFormat="1" ht="30" x14ac:dyDescent="0.25">
      <c r="A53" s="83" t="s">
        <v>226</v>
      </c>
      <c r="B53" s="86">
        <v>1</v>
      </c>
      <c r="C53" s="84" t="s">
        <v>13</v>
      </c>
      <c r="D53" s="85">
        <f t="shared" si="0"/>
        <v>251.95</v>
      </c>
      <c r="E53" s="85">
        <v>251.95</v>
      </c>
    </row>
    <row r="54" spans="1:5" s="82" customFormat="1" ht="30" x14ac:dyDescent="0.25">
      <c r="A54" s="83" t="s">
        <v>135</v>
      </c>
      <c r="B54" s="86">
        <v>2</v>
      </c>
      <c r="C54" s="84" t="s">
        <v>136</v>
      </c>
      <c r="D54" s="85">
        <f t="shared" si="0"/>
        <v>253.14</v>
      </c>
      <c r="E54" s="85">
        <v>506.28</v>
      </c>
    </row>
    <row r="55" spans="1:5" s="82" customFormat="1" ht="15" x14ac:dyDescent="0.25">
      <c r="A55" s="83" t="s">
        <v>137</v>
      </c>
      <c r="B55" s="86">
        <v>1</v>
      </c>
      <c r="C55" s="84" t="s">
        <v>136</v>
      </c>
      <c r="D55" s="85">
        <f t="shared" si="0"/>
        <v>258.39999999999998</v>
      </c>
      <c r="E55" s="85">
        <v>258.39999999999998</v>
      </c>
    </row>
    <row r="56" spans="1:5" s="82" customFormat="1" ht="15" x14ac:dyDescent="0.25">
      <c r="A56" s="83" t="s">
        <v>69</v>
      </c>
      <c r="B56" s="86">
        <v>31</v>
      </c>
      <c r="C56" s="84" t="s">
        <v>21</v>
      </c>
      <c r="D56" s="85">
        <f t="shared" si="0"/>
        <v>254.40516129032258</v>
      </c>
      <c r="E56" s="85">
        <v>7886.56</v>
      </c>
    </row>
    <row r="57" spans="1:5" s="82" customFormat="1" ht="45" x14ac:dyDescent="0.25">
      <c r="A57" s="83" t="s">
        <v>138</v>
      </c>
      <c r="B57" s="86">
        <v>3</v>
      </c>
      <c r="C57" s="84" t="s">
        <v>139</v>
      </c>
      <c r="D57" s="85">
        <f t="shared" si="0"/>
        <v>66.53</v>
      </c>
      <c r="E57" s="85">
        <v>199.59</v>
      </c>
    </row>
    <row r="58" spans="1:5" s="91" customFormat="1" ht="15" x14ac:dyDescent="0.2">
      <c r="A58" s="89" t="s">
        <v>41</v>
      </c>
      <c r="B58" s="90"/>
      <c r="C58" s="90"/>
      <c r="D58" s="85"/>
      <c r="E58" s="90"/>
    </row>
    <row r="59" spans="1:5" s="82" customFormat="1" ht="15" x14ac:dyDescent="0.25">
      <c r="A59" s="83" t="s">
        <v>227</v>
      </c>
      <c r="B59" s="87">
        <v>0.115</v>
      </c>
      <c r="C59" s="84" t="s">
        <v>228</v>
      </c>
      <c r="D59" s="85">
        <f t="shared" si="0"/>
        <v>3306</v>
      </c>
      <c r="E59" s="85">
        <v>380.19</v>
      </c>
    </row>
    <row r="60" spans="1:5" s="82" customFormat="1" ht="15" x14ac:dyDescent="0.25">
      <c r="A60" s="83" t="s">
        <v>229</v>
      </c>
      <c r="B60" s="87">
        <v>0.113</v>
      </c>
      <c r="C60" s="84" t="s">
        <v>84</v>
      </c>
      <c r="D60" s="85">
        <f t="shared" si="0"/>
        <v>24597.87610619469</v>
      </c>
      <c r="E60" s="85">
        <v>2779.56</v>
      </c>
    </row>
    <row r="61" spans="1:5" s="82" customFormat="1" ht="15" x14ac:dyDescent="0.25">
      <c r="A61" s="83" t="s">
        <v>230</v>
      </c>
      <c r="B61" s="88">
        <v>1.2</v>
      </c>
      <c r="C61" s="84" t="s">
        <v>144</v>
      </c>
      <c r="D61" s="85">
        <f t="shared" si="0"/>
        <v>1896.6833333333334</v>
      </c>
      <c r="E61" s="85">
        <v>2276.02</v>
      </c>
    </row>
    <row r="62" spans="1:5" s="82" customFormat="1" ht="15" x14ac:dyDescent="0.25">
      <c r="A62" s="83" t="s">
        <v>147</v>
      </c>
      <c r="B62" s="85">
        <v>0.02</v>
      </c>
      <c r="C62" s="84" t="s">
        <v>17</v>
      </c>
      <c r="D62" s="85">
        <f t="shared" si="0"/>
        <v>26505</v>
      </c>
      <c r="E62" s="85">
        <v>530.1</v>
      </c>
    </row>
    <row r="63" spans="1:5" s="82" customFormat="1" ht="15" x14ac:dyDescent="0.25">
      <c r="A63" s="83" t="s">
        <v>231</v>
      </c>
      <c r="B63" s="85">
        <v>0.27</v>
      </c>
      <c r="C63" s="84" t="s">
        <v>16</v>
      </c>
      <c r="D63" s="85">
        <f t="shared" si="0"/>
        <v>1520.9259259259256</v>
      </c>
      <c r="E63" s="85">
        <v>410.65</v>
      </c>
    </row>
    <row r="64" spans="1:5" s="82" customFormat="1" ht="30" x14ac:dyDescent="0.25">
      <c r="A64" s="83" t="s">
        <v>148</v>
      </c>
      <c r="B64" s="87">
        <v>2.3370000000000002</v>
      </c>
      <c r="C64" s="84" t="s">
        <v>16</v>
      </c>
      <c r="D64" s="85">
        <f t="shared" si="0"/>
        <v>1651.2922550278133</v>
      </c>
      <c r="E64" s="85">
        <v>3859.07</v>
      </c>
    </row>
    <row r="65" spans="1:5" s="82" customFormat="1" ht="15" x14ac:dyDescent="0.25">
      <c r="A65" s="83" t="s">
        <v>232</v>
      </c>
      <c r="B65" s="86">
        <v>227</v>
      </c>
      <c r="C65" s="84" t="s">
        <v>71</v>
      </c>
      <c r="D65" s="85">
        <f t="shared" si="0"/>
        <v>61.420176211453743</v>
      </c>
      <c r="E65" s="85">
        <v>13942.38</v>
      </c>
    </row>
    <row r="66" spans="1:5" s="82" customFormat="1" ht="30" x14ac:dyDescent="0.25">
      <c r="A66" s="83" t="s">
        <v>233</v>
      </c>
      <c r="B66" s="86">
        <v>128</v>
      </c>
      <c r="C66" s="84" t="s">
        <v>234</v>
      </c>
      <c r="D66" s="85">
        <f t="shared" si="0"/>
        <v>77.174296874999996</v>
      </c>
      <c r="E66" s="85">
        <v>9878.31</v>
      </c>
    </row>
    <row r="67" spans="1:5" s="82" customFormat="1" ht="15" x14ac:dyDescent="0.25">
      <c r="A67" s="83" t="s">
        <v>235</v>
      </c>
      <c r="B67" s="86">
        <v>14</v>
      </c>
      <c r="C67" s="84" t="s">
        <v>211</v>
      </c>
      <c r="D67" s="85">
        <f t="shared" si="0"/>
        <v>205.8857142857143</v>
      </c>
      <c r="E67" s="85">
        <v>2882.4</v>
      </c>
    </row>
    <row r="68" spans="1:5" s="82" customFormat="1" ht="15" x14ac:dyDescent="0.25">
      <c r="A68" s="83" t="s">
        <v>109</v>
      </c>
      <c r="B68" s="86">
        <v>14</v>
      </c>
      <c r="C68" s="84" t="s">
        <v>71</v>
      </c>
      <c r="D68" s="85">
        <f t="shared" si="0"/>
        <v>50.606428571428573</v>
      </c>
      <c r="E68" s="85">
        <v>708.49</v>
      </c>
    </row>
    <row r="69" spans="1:5" s="82" customFormat="1" ht="15" x14ac:dyDescent="0.25">
      <c r="A69" s="83" t="s">
        <v>236</v>
      </c>
      <c r="B69" s="87">
        <v>2.1999999999999999E-2</v>
      </c>
      <c r="C69" s="84" t="s">
        <v>15</v>
      </c>
      <c r="D69" s="85">
        <f t="shared" si="0"/>
        <v>39736.818181818184</v>
      </c>
      <c r="E69" s="85">
        <v>874.21</v>
      </c>
    </row>
    <row r="70" spans="1:5" s="82" customFormat="1" ht="30" x14ac:dyDescent="0.25">
      <c r="A70" s="83" t="s">
        <v>237</v>
      </c>
      <c r="B70" s="84" t="s">
        <v>22</v>
      </c>
      <c r="C70" s="84" t="s">
        <v>12</v>
      </c>
      <c r="D70" s="85">
        <f>E70</f>
        <v>24914.29</v>
      </c>
      <c r="E70" s="85">
        <v>24914.29</v>
      </c>
    </row>
    <row r="71" spans="1:5" s="82" customFormat="1" ht="30" x14ac:dyDescent="0.25">
      <c r="A71" s="83" t="s">
        <v>238</v>
      </c>
      <c r="B71" s="88">
        <v>0.6</v>
      </c>
      <c r="C71" s="84" t="s">
        <v>16</v>
      </c>
      <c r="D71" s="85">
        <f t="shared" si="0"/>
        <v>1827.6666666666665</v>
      </c>
      <c r="E71" s="85">
        <v>1096.5999999999999</v>
      </c>
    </row>
    <row r="72" spans="1:5" s="82" customFormat="1" ht="15" x14ac:dyDescent="0.25">
      <c r="A72" s="83" t="s">
        <v>239</v>
      </c>
      <c r="B72" s="85">
        <v>0.06</v>
      </c>
      <c r="C72" s="84" t="s">
        <v>16</v>
      </c>
      <c r="D72" s="85">
        <f t="shared" si="0"/>
        <v>1817.1666666666667</v>
      </c>
      <c r="E72" s="85">
        <v>109.03</v>
      </c>
    </row>
    <row r="73" spans="1:5" s="82" customFormat="1" ht="15" x14ac:dyDescent="0.25">
      <c r="A73" s="83" t="s">
        <v>240</v>
      </c>
      <c r="B73" s="85">
        <v>0.04</v>
      </c>
      <c r="C73" s="84" t="s">
        <v>15</v>
      </c>
      <c r="D73" s="85">
        <f t="shared" si="0"/>
        <v>10926.25</v>
      </c>
      <c r="E73" s="85">
        <v>437.05</v>
      </c>
    </row>
    <row r="74" spans="1:5" s="82" customFormat="1" ht="15" x14ac:dyDescent="0.25">
      <c r="A74" s="83" t="s">
        <v>81</v>
      </c>
      <c r="B74" s="85">
        <v>0.02</v>
      </c>
      <c r="C74" s="84" t="s">
        <v>55</v>
      </c>
      <c r="D74" s="85">
        <f t="shared" ref="D74:D128" si="2">E74/B74</f>
        <v>28860</v>
      </c>
      <c r="E74" s="85">
        <v>577.20000000000005</v>
      </c>
    </row>
    <row r="75" spans="1:5" s="82" customFormat="1" ht="15" x14ac:dyDescent="0.25">
      <c r="A75" s="83" t="s">
        <v>241</v>
      </c>
      <c r="B75" s="85">
        <v>0.02</v>
      </c>
      <c r="C75" s="84" t="s">
        <v>55</v>
      </c>
      <c r="D75" s="85">
        <f t="shared" si="2"/>
        <v>31231.5</v>
      </c>
      <c r="E75" s="85">
        <v>624.63</v>
      </c>
    </row>
    <row r="76" spans="1:5" s="82" customFormat="1" ht="15" x14ac:dyDescent="0.25">
      <c r="A76" s="83" t="s">
        <v>242</v>
      </c>
      <c r="B76" s="85">
        <v>0.02</v>
      </c>
      <c r="C76" s="84" t="s">
        <v>55</v>
      </c>
      <c r="D76" s="85">
        <f t="shared" si="2"/>
        <v>48199.5</v>
      </c>
      <c r="E76" s="85">
        <v>963.99</v>
      </c>
    </row>
    <row r="77" spans="1:5" s="82" customFormat="1" ht="15" x14ac:dyDescent="0.25">
      <c r="A77" s="83" t="s">
        <v>243</v>
      </c>
      <c r="B77" s="85">
        <v>0.01</v>
      </c>
      <c r="C77" s="84" t="s">
        <v>55</v>
      </c>
      <c r="D77" s="85">
        <f t="shared" si="2"/>
        <v>24690</v>
      </c>
      <c r="E77" s="85">
        <v>246.9</v>
      </c>
    </row>
    <row r="78" spans="1:5" s="82" customFormat="1" ht="15" x14ac:dyDescent="0.25">
      <c r="A78" s="83" t="s">
        <v>244</v>
      </c>
      <c r="B78" s="85">
        <v>0.01</v>
      </c>
      <c r="C78" s="84" t="s">
        <v>18</v>
      </c>
      <c r="D78" s="85">
        <f t="shared" si="2"/>
        <v>29513</v>
      </c>
      <c r="E78" s="85">
        <v>295.13</v>
      </c>
    </row>
    <row r="79" spans="1:5" s="82" customFormat="1" ht="30" x14ac:dyDescent="0.25">
      <c r="A79" s="83" t="s">
        <v>151</v>
      </c>
      <c r="B79" s="87">
        <v>6.0000000000000001E-3</v>
      </c>
      <c r="C79" s="84" t="s">
        <v>19</v>
      </c>
      <c r="D79" s="85">
        <f t="shared" si="2"/>
        <v>194855</v>
      </c>
      <c r="E79" s="85">
        <v>1169.1300000000001</v>
      </c>
    </row>
    <row r="80" spans="1:5" s="82" customFormat="1" ht="30" x14ac:dyDescent="0.25">
      <c r="A80" s="83" t="s">
        <v>245</v>
      </c>
      <c r="B80" s="87">
        <v>7.0000000000000001E-3</v>
      </c>
      <c r="C80" s="84" t="s">
        <v>19</v>
      </c>
      <c r="D80" s="85">
        <f t="shared" si="2"/>
        <v>8032.8571428571422</v>
      </c>
      <c r="E80" s="85">
        <v>56.23</v>
      </c>
    </row>
    <row r="81" spans="1:5" s="91" customFormat="1" ht="15" x14ac:dyDescent="0.2">
      <c r="A81" s="89" t="s">
        <v>82</v>
      </c>
      <c r="B81" s="90"/>
      <c r="C81" s="90"/>
      <c r="D81" s="85"/>
      <c r="E81" s="90"/>
    </row>
    <row r="82" spans="1:5" s="82" customFormat="1" ht="15" x14ac:dyDescent="0.25">
      <c r="A82" s="83" t="s">
        <v>88</v>
      </c>
      <c r="B82" s="84" t="s">
        <v>294</v>
      </c>
      <c r="C82" s="84" t="s">
        <v>11</v>
      </c>
      <c r="D82" s="85">
        <f>E82</f>
        <v>21600</v>
      </c>
      <c r="E82" s="85">
        <v>21600</v>
      </c>
    </row>
    <row r="83" spans="1:5" s="91" customFormat="1" ht="28.5" x14ac:dyDescent="0.2">
      <c r="A83" s="89" t="s">
        <v>99</v>
      </c>
      <c r="B83" s="90"/>
      <c r="C83" s="90"/>
      <c r="D83" s="85"/>
      <c r="E83" s="90"/>
    </row>
    <row r="84" spans="1:5" s="82" customFormat="1" ht="15" x14ac:dyDescent="0.25">
      <c r="A84" s="83" t="s">
        <v>111</v>
      </c>
      <c r="B84" s="84" t="s">
        <v>24</v>
      </c>
      <c r="C84" s="84" t="s">
        <v>11</v>
      </c>
      <c r="D84" s="85">
        <f>E84</f>
        <v>2000</v>
      </c>
      <c r="E84" s="85">
        <v>2000</v>
      </c>
    </row>
    <row r="85" spans="1:5" s="91" customFormat="1" ht="15" x14ac:dyDescent="0.2">
      <c r="A85" s="89" t="s">
        <v>42</v>
      </c>
      <c r="B85" s="90"/>
      <c r="C85" s="90"/>
      <c r="D85" s="85"/>
      <c r="E85" s="90"/>
    </row>
    <row r="86" spans="1:5" s="82" customFormat="1" ht="15" x14ac:dyDescent="0.25">
      <c r="A86" s="83" t="s">
        <v>246</v>
      </c>
      <c r="B86" s="88">
        <v>10.5</v>
      </c>
      <c r="C86" s="84" t="s">
        <v>86</v>
      </c>
      <c r="D86" s="85">
        <f t="shared" si="2"/>
        <v>837.8152380952381</v>
      </c>
      <c r="E86" s="85">
        <v>8797.06</v>
      </c>
    </row>
    <row r="87" spans="1:5" s="82" customFormat="1" ht="30" x14ac:dyDescent="0.25">
      <c r="A87" s="83" t="s">
        <v>247</v>
      </c>
      <c r="B87" s="85">
        <v>0.08</v>
      </c>
      <c r="C87" s="84" t="s">
        <v>248</v>
      </c>
      <c r="D87" s="85">
        <f t="shared" si="2"/>
        <v>20970.75</v>
      </c>
      <c r="E87" s="85">
        <v>1677.66</v>
      </c>
    </row>
    <row r="88" spans="1:5" s="82" customFormat="1" ht="15" x14ac:dyDescent="0.25">
      <c r="A88" s="83" t="s">
        <v>249</v>
      </c>
      <c r="B88" s="85">
        <v>0.01</v>
      </c>
      <c r="C88" s="84" t="s">
        <v>250</v>
      </c>
      <c r="D88" s="85">
        <f t="shared" si="2"/>
        <v>25297</v>
      </c>
      <c r="E88" s="85">
        <v>252.97</v>
      </c>
    </row>
    <row r="89" spans="1:5" s="82" customFormat="1" ht="45" x14ac:dyDescent="0.25">
      <c r="A89" s="83" t="s">
        <v>251</v>
      </c>
      <c r="B89" s="85">
        <v>0.04</v>
      </c>
      <c r="C89" s="84" t="s">
        <v>15</v>
      </c>
      <c r="D89" s="85">
        <f t="shared" si="2"/>
        <v>19283</v>
      </c>
      <c r="E89" s="85">
        <v>771.32</v>
      </c>
    </row>
    <row r="90" spans="1:5" s="82" customFormat="1" ht="45" x14ac:dyDescent="0.25">
      <c r="A90" s="83" t="s">
        <v>252</v>
      </c>
      <c r="B90" s="85">
        <v>0.04</v>
      </c>
      <c r="C90" s="84" t="s">
        <v>18</v>
      </c>
      <c r="D90" s="85">
        <f t="shared" si="2"/>
        <v>2593.5</v>
      </c>
      <c r="E90" s="85">
        <v>103.74</v>
      </c>
    </row>
    <row r="91" spans="1:5" s="82" customFormat="1" ht="30" x14ac:dyDescent="0.25">
      <c r="A91" s="83" t="s">
        <v>253</v>
      </c>
      <c r="B91" s="86">
        <v>1</v>
      </c>
      <c r="C91" s="84" t="s">
        <v>134</v>
      </c>
      <c r="D91" s="85">
        <f t="shared" si="2"/>
        <v>999.82</v>
      </c>
      <c r="E91" s="85">
        <v>999.82</v>
      </c>
    </row>
    <row r="92" spans="1:5" s="82" customFormat="1" ht="45" x14ac:dyDescent="0.25">
      <c r="A92" s="83" t="s">
        <v>254</v>
      </c>
      <c r="B92" s="86">
        <v>1</v>
      </c>
      <c r="C92" s="84" t="s">
        <v>134</v>
      </c>
      <c r="D92" s="85">
        <f t="shared" si="2"/>
        <v>432.11</v>
      </c>
      <c r="E92" s="85">
        <v>432.11</v>
      </c>
    </row>
    <row r="93" spans="1:5" s="82" customFormat="1" ht="30" x14ac:dyDescent="0.25">
      <c r="A93" s="83" t="s">
        <v>255</v>
      </c>
      <c r="B93" s="86">
        <v>1</v>
      </c>
      <c r="C93" s="84" t="s">
        <v>13</v>
      </c>
      <c r="D93" s="85">
        <f t="shared" si="2"/>
        <v>567.29999999999995</v>
      </c>
      <c r="E93" s="85">
        <v>567.29999999999995</v>
      </c>
    </row>
    <row r="94" spans="1:5" s="82" customFormat="1" ht="30" x14ac:dyDescent="0.25">
      <c r="A94" s="83" t="s">
        <v>256</v>
      </c>
      <c r="B94" s="86">
        <v>1</v>
      </c>
      <c r="C94" s="84" t="s">
        <v>13</v>
      </c>
      <c r="D94" s="85">
        <f t="shared" si="2"/>
        <v>3634.67</v>
      </c>
      <c r="E94" s="85">
        <v>3634.67</v>
      </c>
    </row>
    <row r="95" spans="1:5" s="82" customFormat="1" ht="15" x14ac:dyDescent="0.25">
      <c r="A95" s="83" t="s">
        <v>257</v>
      </c>
      <c r="B95" s="86">
        <v>1</v>
      </c>
      <c r="C95" s="84" t="s">
        <v>13</v>
      </c>
      <c r="D95" s="85">
        <f t="shared" si="2"/>
        <v>1965.63</v>
      </c>
      <c r="E95" s="85">
        <v>1965.63</v>
      </c>
    </row>
    <row r="96" spans="1:5" s="91" customFormat="1" ht="28.5" x14ac:dyDescent="0.2">
      <c r="A96" s="89" t="s">
        <v>43</v>
      </c>
      <c r="B96" s="90"/>
      <c r="C96" s="90"/>
      <c r="D96" s="85"/>
      <c r="E96" s="90"/>
    </row>
    <row r="97" spans="1:5" s="82" customFormat="1" ht="30" x14ac:dyDescent="0.25">
      <c r="A97" s="83" t="s">
        <v>258</v>
      </c>
      <c r="B97" s="87">
        <v>1.4E-2</v>
      </c>
      <c r="C97" s="84" t="s">
        <v>19</v>
      </c>
      <c r="D97" s="85">
        <f t="shared" si="2"/>
        <v>2695.7142857142858</v>
      </c>
      <c r="E97" s="85">
        <v>37.74</v>
      </c>
    </row>
    <row r="98" spans="1:5" s="82" customFormat="1" ht="30" x14ac:dyDescent="0.25">
      <c r="A98" s="83" t="s">
        <v>259</v>
      </c>
      <c r="B98" s="87">
        <v>1.4E-2</v>
      </c>
      <c r="C98" s="84" t="s">
        <v>19</v>
      </c>
      <c r="D98" s="85">
        <f t="shared" si="2"/>
        <v>10618.571428571428</v>
      </c>
      <c r="E98" s="85">
        <v>148.66</v>
      </c>
    </row>
    <row r="99" spans="1:5" s="82" customFormat="1" ht="15" x14ac:dyDescent="0.25">
      <c r="A99" s="83" t="s">
        <v>260</v>
      </c>
      <c r="B99" s="87">
        <v>2.4E-2</v>
      </c>
      <c r="C99" s="84" t="s">
        <v>261</v>
      </c>
      <c r="D99" s="85">
        <f t="shared" si="2"/>
        <v>24127.916666666668</v>
      </c>
      <c r="E99" s="85">
        <v>579.07000000000005</v>
      </c>
    </row>
    <row r="100" spans="1:5" s="82" customFormat="1" ht="45" x14ac:dyDescent="0.25">
      <c r="A100" s="83" t="s">
        <v>262</v>
      </c>
      <c r="B100" s="87">
        <v>1.2999999999999999E-2</v>
      </c>
      <c r="C100" s="84" t="s">
        <v>19</v>
      </c>
      <c r="D100" s="85">
        <f t="shared" si="2"/>
        <v>41182.307692307695</v>
      </c>
      <c r="E100" s="85">
        <v>535.37</v>
      </c>
    </row>
    <row r="101" spans="1:5" s="82" customFormat="1" ht="30" x14ac:dyDescent="0.25">
      <c r="A101" s="83" t="s">
        <v>263</v>
      </c>
      <c r="B101" s="87">
        <v>2.1999999999999999E-2</v>
      </c>
      <c r="C101" s="84" t="s">
        <v>19</v>
      </c>
      <c r="D101" s="85">
        <f t="shared" si="2"/>
        <v>4624.545454545455</v>
      </c>
      <c r="E101" s="85">
        <v>101.74</v>
      </c>
    </row>
    <row r="102" spans="1:5" s="82" customFormat="1" ht="15" x14ac:dyDescent="0.25">
      <c r="A102" s="83" t="s">
        <v>264</v>
      </c>
      <c r="B102" s="85">
        <v>0.02</v>
      </c>
      <c r="C102" s="84" t="s">
        <v>18</v>
      </c>
      <c r="D102" s="85">
        <f t="shared" si="2"/>
        <v>15973.500000000002</v>
      </c>
      <c r="E102" s="85">
        <v>319.47000000000003</v>
      </c>
    </row>
    <row r="103" spans="1:5" s="82" customFormat="1" ht="15" x14ac:dyDescent="0.25">
      <c r="A103" s="83" t="s">
        <v>265</v>
      </c>
      <c r="B103" s="86">
        <v>1</v>
      </c>
      <c r="C103" s="84" t="s">
        <v>13</v>
      </c>
      <c r="D103" s="85">
        <f t="shared" si="2"/>
        <v>538.5</v>
      </c>
      <c r="E103" s="85">
        <v>538.5</v>
      </c>
    </row>
    <row r="104" spans="1:5" s="82" customFormat="1" ht="15" x14ac:dyDescent="0.25">
      <c r="A104" s="83" t="s">
        <v>266</v>
      </c>
      <c r="B104" s="85">
        <v>0.33</v>
      </c>
      <c r="C104" s="84" t="s">
        <v>267</v>
      </c>
      <c r="D104" s="85">
        <f t="shared" si="2"/>
        <v>13064.818181818182</v>
      </c>
      <c r="E104" s="85">
        <v>4311.3900000000003</v>
      </c>
    </row>
    <row r="105" spans="1:5" s="82" customFormat="1" ht="15" x14ac:dyDescent="0.25">
      <c r="A105" s="83" t="s">
        <v>114</v>
      </c>
      <c r="B105" s="87">
        <v>7.0000000000000001E-3</v>
      </c>
      <c r="C105" s="84" t="s">
        <v>19</v>
      </c>
      <c r="D105" s="85">
        <f t="shared" si="2"/>
        <v>18782.857142857141</v>
      </c>
      <c r="E105" s="85">
        <v>131.47999999999999</v>
      </c>
    </row>
    <row r="106" spans="1:5" s="82" customFormat="1" ht="30" x14ac:dyDescent="0.25">
      <c r="A106" s="83" t="s">
        <v>268</v>
      </c>
      <c r="B106" s="85">
        <v>0.02</v>
      </c>
      <c r="C106" s="84" t="s">
        <v>18</v>
      </c>
      <c r="D106" s="85">
        <f t="shared" si="2"/>
        <v>35906</v>
      </c>
      <c r="E106" s="85">
        <v>718.12</v>
      </c>
    </row>
    <row r="107" spans="1:5" s="82" customFormat="1" ht="30" x14ac:dyDescent="0.25">
      <c r="A107" s="83" t="s">
        <v>269</v>
      </c>
      <c r="B107" s="87">
        <v>3.4000000000000002E-2</v>
      </c>
      <c r="C107" s="84" t="s">
        <v>19</v>
      </c>
      <c r="D107" s="85">
        <f t="shared" si="2"/>
        <v>24745.882352941175</v>
      </c>
      <c r="E107" s="85">
        <v>841.36</v>
      </c>
    </row>
    <row r="108" spans="1:5" s="82" customFormat="1" ht="45" x14ac:dyDescent="0.25">
      <c r="A108" s="83" t="s">
        <v>270</v>
      </c>
      <c r="B108" s="87">
        <v>0.17199999999999999</v>
      </c>
      <c r="C108" s="84" t="s">
        <v>19</v>
      </c>
      <c r="D108" s="85">
        <f t="shared" si="2"/>
        <v>6713.0232558139542</v>
      </c>
      <c r="E108" s="85">
        <v>1154.6400000000001</v>
      </c>
    </row>
    <row r="109" spans="1:5" s="82" customFormat="1" ht="30" x14ac:dyDescent="0.25">
      <c r="A109" s="83" t="s">
        <v>271</v>
      </c>
      <c r="B109" s="85">
        <v>0.15</v>
      </c>
      <c r="C109" s="84" t="s">
        <v>19</v>
      </c>
      <c r="D109" s="85">
        <f t="shared" si="2"/>
        <v>20986.799999999999</v>
      </c>
      <c r="E109" s="85">
        <v>3148.02</v>
      </c>
    </row>
    <row r="110" spans="1:5" s="82" customFormat="1" ht="30" x14ac:dyDescent="0.25">
      <c r="A110" s="83" t="s">
        <v>272</v>
      </c>
      <c r="B110" s="87">
        <v>1.2999999999999999E-2</v>
      </c>
      <c r="C110" s="84" t="s">
        <v>19</v>
      </c>
      <c r="D110" s="85">
        <f t="shared" si="2"/>
        <v>41248.461538461539</v>
      </c>
      <c r="E110" s="85">
        <v>536.23</v>
      </c>
    </row>
    <row r="111" spans="1:5" s="82" customFormat="1" ht="15" x14ac:dyDescent="0.25">
      <c r="A111" s="83" t="s">
        <v>273</v>
      </c>
      <c r="B111" s="86">
        <v>12</v>
      </c>
      <c r="C111" s="84" t="s">
        <v>12</v>
      </c>
      <c r="D111" s="85">
        <f t="shared" si="2"/>
        <v>484.81750000000005</v>
      </c>
      <c r="E111" s="85">
        <v>5817.81</v>
      </c>
    </row>
    <row r="112" spans="1:5" s="82" customFormat="1" ht="30" x14ac:dyDescent="0.25">
      <c r="A112" s="83" t="s">
        <v>274</v>
      </c>
      <c r="B112" s="87">
        <v>1.7000000000000001E-2</v>
      </c>
      <c r="C112" s="84" t="s">
        <v>215</v>
      </c>
      <c r="D112" s="85">
        <f t="shared" si="2"/>
        <v>489825.29411764705</v>
      </c>
      <c r="E112" s="85">
        <v>8327.0300000000007</v>
      </c>
    </row>
    <row r="113" spans="1:5" s="82" customFormat="1" ht="15" x14ac:dyDescent="0.25">
      <c r="A113" s="83" t="s">
        <v>275</v>
      </c>
      <c r="B113" s="85">
        <v>1.02</v>
      </c>
      <c r="C113" s="84" t="s">
        <v>19</v>
      </c>
      <c r="D113" s="85">
        <f t="shared" si="2"/>
        <v>17224.117647058822</v>
      </c>
      <c r="E113" s="85">
        <v>17568.599999999999</v>
      </c>
    </row>
    <row r="114" spans="1:5" s="82" customFormat="1" ht="15" x14ac:dyDescent="0.25">
      <c r="A114" s="83" t="s">
        <v>276</v>
      </c>
      <c r="B114" s="87">
        <v>1.6E-2</v>
      </c>
      <c r="C114" s="84" t="s">
        <v>215</v>
      </c>
      <c r="D114" s="85">
        <f t="shared" si="2"/>
        <v>128982.49999999999</v>
      </c>
      <c r="E114" s="85">
        <v>2063.7199999999998</v>
      </c>
    </row>
    <row r="115" spans="1:5" s="82" customFormat="1" ht="45" x14ac:dyDescent="0.25">
      <c r="A115" s="83" t="s">
        <v>277</v>
      </c>
      <c r="B115" s="86">
        <v>1</v>
      </c>
      <c r="C115" s="84" t="s">
        <v>13</v>
      </c>
      <c r="D115" s="85">
        <f t="shared" si="2"/>
        <v>369.34</v>
      </c>
      <c r="E115" s="85">
        <v>369.34</v>
      </c>
    </row>
    <row r="116" spans="1:5" s="82" customFormat="1" ht="30" x14ac:dyDescent="0.25">
      <c r="A116" s="83" t="s">
        <v>278</v>
      </c>
      <c r="B116" s="85">
        <v>0.06</v>
      </c>
      <c r="C116" s="84" t="s">
        <v>15</v>
      </c>
      <c r="D116" s="85">
        <f t="shared" si="2"/>
        <v>54684.500000000007</v>
      </c>
      <c r="E116" s="85">
        <v>3281.07</v>
      </c>
    </row>
    <row r="117" spans="1:5" s="82" customFormat="1" ht="15" x14ac:dyDescent="0.25">
      <c r="A117" s="83" t="s">
        <v>279</v>
      </c>
      <c r="B117" s="87">
        <v>2.992</v>
      </c>
      <c r="C117" s="84" t="s">
        <v>12</v>
      </c>
      <c r="D117" s="85">
        <f t="shared" si="2"/>
        <v>3617.0220588235293</v>
      </c>
      <c r="E117" s="85">
        <v>10822.13</v>
      </c>
    </row>
    <row r="118" spans="1:5" s="82" customFormat="1" ht="30" x14ac:dyDescent="0.25">
      <c r="A118" s="83" t="s">
        <v>280</v>
      </c>
      <c r="B118" s="85">
        <v>0.05</v>
      </c>
      <c r="C118" s="84" t="s">
        <v>15</v>
      </c>
      <c r="D118" s="85">
        <f t="shared" si="2"/>
        <v>63376.999999999993</v>
      </c>
      <c r="E118" s="85">
        <v>3168.85</v>
      </c>
    </row>
    <row r="119" spans="1:5" s="82" customFormat="1" ht="30" x14ac:dyDescent="0.25">
      <c r="A119" s="83" t="s">
        <v>281</v>
      </c>
      <c r="B119" s="87">
        <v>1.0999999999999999E-2</v>
      </c>
      <c r="C119" s="84" t="s">
        <v>19</v>
      </c>
      <c r="D119" s="85">
        <f t="shared" si="2"/>
        <v>136119.09090909091</v>
      </c>
      <c r="E119" s="85">
        <v>1497.31</v>
      </c>
    </row>
    <row r="120" spans="1:5" s="82" customFormat="1" ht="45" x14ac:dyDescent="0.25">
      <c r="A120" s="83" t="s">
        <v>282</v>
      </c>
      <c r="B120" s="85">
        <v>0.01</v>
      </c>
      <c r="C120" s="84" t="s">
        <v>19</v>
      </c>
      <c r="D120" s="85">
        <f t="shared" si="2"/>
        <v>263738</v>
      </c>
      <c r="E120" s="85">
        <v>2637.38</v>
      </c>
    </row>
    <row r="121" spans="1:5" s="82" customFormat="1" ht="30" x14ac:dyDescent="0.25">
      <c r="A121" s="83" t="s">
        <v>283</v>
      </c>
      <c r="B121" s="85">
        <v>1.36</v>
      </c>
      <c r="C121" s="84" t="s">
        <v>12</v>
      </c>
      <c r="D121" s="85">
        <f t="shared" si="2"/>
        <v>838.77941176470586</v>
      </c>
      <c r="E121" s="85">
        <v>1140.74</v>
      </c>
    </row>
    <row r="122" spans="1:5" s="82" customFormat="1" ht="15" x14ac:dyDescent="0.25">
      <c r="A122" s="83" t="s">
        <v>284</v>
      </c>
      <c r="B122" s="85">
        <v>0.01</v>
      </c>
      <c r="C122" s="84" t="s">
        <v>55</v>
      </c>
      <c r="D122" s="85">
        <f t="shared" si="2"/>
        <v>69190</v>
      </c>
      <c r="E122" s="85">
        <v>691.9</v>
      </c>
    </row>
    <row r="123" spans="1:5" s="82" customFormat="1" ht="30" x14ac:dyDescent="0.25">
      <c r="A123" s="83" t="s">
        <v>73</v>
      </c>
      <c r="B123" s="85">
        <v>0.01</v>
      </c>
      <c r="C123" s="84" t="s">
        <v>18</v>
      </c>
      <c r="D123" s="85">
        <f t="shared" si="2"/>
        <v>50424</v>
      </c>
      <c r="E123" s="85">
        <v>504.24</v>
      </c>
    </row>
    <row r="124" spans="1:5" s="82" customFormat="1" ht="15" x14ac:dyDescent="0.25">
      <c r="A124" s="83" t="s">
        <v>285</v>
      </c>
      <c r="B124" s="85">
        <v>0.16</v>
      </c>
      <c r="C124" s="84" t="s">
        <v>19</v>
      </c>
      <c r="D124" s="85">
        <f t="shared" si="2"/>
        <v>9752.375</v>
      </c>
      <c r="E124" s="85">
        <v>1560.38</v>
      </c>
    </row>
    <row r="125" spans="1:5" s="82" customFormat="1" ht="30" x14ac:dyDescent="0.25">
      <c r="A125" s="83" t="s">
        <v>286</v>
      </c>
      <c r="B125" s="87">
        <v>1E-3</v>
      </c>
      <c r="C125" s="84" t="s">
        <v>261</v>
      </c>
      <c r="D125" s="85">
        <f t="shared" si="2"/>
        <v>192290</v>
      </c>
      <c r="E125" s="85">
        <v>192.29</v>
      </c>
    </row>
    <row r="126" spans="1:5" s="82" customFormat="1" ht="15" x14ac:dyDescent="0.25">
      <c r="A126" s="83" t="s">
        <v>287</v>
      </c>
      <c r="B126" s="85">
        <v>0.01</v>
      </c>
      <c r="C126" s="84" t="s">
        <v>18</v>
      </c>
      <c r="D126" s="85">
        <f t="shared" si="2"/>
        <v>47934</v>
      </c>
      <c r="E126" s="85">
        <v>479.34</v>
      </c>
    </row>
    <row r="127" spans="1:5" s="82" customFormat="1" ht="15" x14ac:dyDescent="0.25">
      <c r="A127" s="83" t="s">
        <v>288</v>
      </c>
      <c r="B127" s="85">
        <v>0.12</v>
      </c>
      <c r="C127" s="84" t="s">
        <v>19</v>
      </c>
      <c r="D127" s="85">
        <f t="shared" si="2"/>
        <v>18206.833333333336</v>
      </c>
      <c r="E127" s="85">
        <v>2184.8200000000002</v>
      </c>
    </row>
    <row r="128" spans="1:5" s="82" customFormat="1" ht="30" x14ac:dyDescent="0.25">
      <c r="A128" s="83" t="s">
        <v>289</v>
      </c>
      <c r="B128" s="87">
        <v>1.0999999999999999E-2</v>
      </c>
      <c r="C128" s="84" t="s">
        <v>19</v>
      </c>
      <c r="D128" s="85">
        <f t="shared" si="2"/>
        <v>38193.636363636368</v>
      </c>
      <c r="E128" s="85">
        <v>420.13</v>
      </c>
    </row>
    <row r="129" spans="1:5" s="91" customFormat="1" ht="14.25" x14ac:dyDescent="0.2">
      <c r="A129" s="89" t="s">
        <v>44</v>
      </c>
      <c r="B129" s="90"/>
      <c r="C129" s="90"/>
      <c r="D129" s="93"/>
      <c r="E129" s="90"/>
    </row>
    <row r="130" spans="1:5" s="82" customFormat="1" ht="15" x14ac:dyDescent="0.25">
      <c r="A130" s="83" t="s">
        <v>74</v>
      </c>
      <c r="B130" s="84" t="s">
        <v>24</v>
      </c>
      <c r="C130" s="84" t="s">
        <v>11</v>
      </c>
      <c r="D130" s="85">
        <f>E130</f>
        <v>6434.75</v>
      </c>
      <c r="E130" s="85">
        <v>6434.75</v>
      </c>
    </row>
    <row r="131" spans="1:5" s="82" customFormat="1" ht="15" x14ac:dyDescent="0.25">
      <c r="A131" s="83" t="s">
        <v>75</v>
      </c>
      <c r="B131" s="84" t="s">
        <v>24</v>
      </c>
      <c r="C131" s="84" t="s">
        <v>11</v>
      </c>
      <c r="D131" s="85">
        <f t="shared" ref="D131:D138" si="3">E131</f>
        <v>5650</v>
      </c>
      <c r="E131" s="85">
        <v>5650</v>
      </c>
    </row>
    <row r="132" spans="1:5" s="91" customFormat="1" ht="15" x14ac:dyDescent="0.2">
      <c r="A132" s="89" t="s">
        <v>100</v>
      </c>
      <c r="B132" s="90"/>
      <c r="C132" s="90"/>
      <c r="D132" s="85"/>
      <c r="E132" s="90"/>
    </row>
    <row r="133" spans="1:5" s="82" customFormat="1" ht="15" x14ac:dyDescent="0.25">
      <c r="A133" s="83" t="s">
        <v>116</v>
      </c>
      <c r="B133" s="84" t="s">
        <v>296</v>
      </c>
      <c r="C133" s="84" t="s">
        <v>12</v>
      </c>
      <c r="D133" s="85">
        <f t="shared" si="3"/>
        <v>62075.38</v>
      </c>
      <c r="E133" s="85">
        <v>62075.38</v>
      </c>
    </row>
    <row r="134" spans="1:5" s="91" customFormat="1" ht="15" x14ac:dyDescent="0.2">
      <c r="A134" s="89" t="s">
        <v>9</v>
      </c>
      <c r="B134" s="90"/>
      <c r="C134" s="90"/>
      <c r="D134" s="85"/>
      <c r="E134" s="90"/>
    </row>
    <row r="135" spans="1:5" s="82" customFormat="1" ht="15" x14ac:dyDescent="0.25">
      <c r="A135" s="83" t="s">
        <v>76</v>
      </c>
      <c r="B135" s="84" t="s">
        <v>296</v>
      </c>
      <c r="C135" s="84" t="s">
        <v>12</v>
      </c>
      <c r="D135" s="85">
        <f t="shared" si="3"/>
        <v>140992.06</v>
      </c>
      <c r="E135" s="85">
        <v>140992.06</v>
      </c>
    </row>
    <row r="136" spans="1:5" s="82" customFormat="1" ht="30" x14ac:dyDescent="0.25">
      <c r="A136" s="83" t="s">
        <v>290</v>
      </c>
      <c r="B136" s="84" t="s">
        <v>24</v>
      </c>
      <c r="C136" s="84" t="s">
        <v>11</v>
      </c>
      <c r="D136" s="85">
        <f t="shared" si="3"/>
        <v>4683.08</v>
      </c>
      <c r="E136" s="85">
        <v>4683.08</v>
      </c>
    </row>
    <row r="137" spans="1:5" s="91" customFormat="1" ht="15" x14ac:dyDescent="0.2">
      <c r="A137" s="89" t="s">
        <v>123</v>
      </c>
      <c r="B137" s="90"/>
      <c r="C137" s="90"/>
      <c r="D137" s="85"/>
      <c r="E137" s="90"/>
    </row>
    <row r="138" spans="1:5" s="82" customFormat="1" ht="15" x14ac:dyDescent="0.25">
      <c r="A138" s="83" t="s">
        <v>291</v>
      </c>
      <c r="B138" s="84" t="s">
        <v>24</v>
      </c>
      <c r="C138" s="84" t="s">
        <v>12</v>
      </c>
      <c r="D138" s="85">
        <f t="shared" si="3"/>
        <v>4086.05</v>
      </c>
      <c r="E138" s="85">
        <v>4086.05</v>
      </c>
    </row>
    <row r="139" spans="1:5" ht="14.25" x14ac:dyDescent="0.2">
      <c r="A139" s="35" t="s">
        <v>10</v>
      </c>
      <c r="B139" s="36"/>
      <c r="C139" s="36"/>
      <c r="D139" s="37"/>
      <c r="E139" s="38"/>
    </row>
    <row r="140" spans="1:5" ht="15" x14ac:dyDescent="0.2">
      <c r="A140" s="39" t="s">
        <v>77</v>
      </c>
      <c r="B140" s="40" t="s">
        <v>23</v>
      </c>
      <c r="C140" s="40" t="s">
        <v>11</v>
      </c>
      <c r="D140" s="41">
        <f>E140</f>
        <v>67868.522999999986</v>
      </c>
      <c r="E140" s="42">
        <f>SUM(E7:E138)*10%</f>
        <v>67868.522999999986</v>
      </c>
    </row>
    <row r="141" spans="1:5" ht="14.25" x14ac:dyDescent="0.2">
      <c r="A141" s="22" t="s">
        <v>25</v>
      </c>
      <c r="B141" s="23"/>
      <c r="C141" s="22"/>
      <c r="D141" s="23"/>
      <c r="E141" s="24">
        <f>SUM(E7:E140)</f>
        <v>746553.75299999979</v>
      </c>
    </row>
    <row r="142" spans="1:5" ht="15" customHeight="1" x14ac:dyDescent="0.2"/>
    <row r="143" spans="1:5" ht="15" customHeight="1" x14ac:dyDescent="0.2">
      <c r="A143" s="199" t="s">
        <v>299</v>
      </c>
      <c r="B143" s="199"/>
      <c r="C143" s="199"/>
      <c r="D143" s="199"/>
      <c r="E143" s="199"/>
    </row>
    <row r="144" spans="1:5" ht="15" customHeight="1" x14ac:dyDescent="0.2">
      <c r="A144" s="199"/>
      <c r="B144" s="199"/>
      <c r="C144" s="199"/>
      <c r="D144" s="199"/>
      <c r="E144" s="199"/>
    </row>
    <row r="145" spans="1:5" ht="15" customHeight="1" x14ac:dyDescent="0.2">
      <c r="A145" s="173" t="s">
        <v>32</v>
      </c>
      <c r="B145" s="173"/>
      <c r="C145" s="173"/>
      <c r="D145" s="173"/>
      <c r="E145" s="173"/>
    </row>
    <row r="146" spans="1:5" ht="15" customHeight="1" x14ac:dyDescent="0.2">
      <c r="A146" s="173" t="s">
        <v>33</v>
      </c>
      <c r="B146" s="173"/>
      <c r="C146" s="173"/>
      <c r="D146" s="173"/>
      <c r="E146" s="173"/>
    </row>
    <row r="147" spans="1:5" ht="15" customHeight="1" x14ac:dyDescent="0.2">
      <c r="A147" s="200" t="s">
        <v>297</v>
      </c>
      <c r="B147" s="200"/>
      <c r="C147" s="200"/>
      <c r="D147" s="200"/>
      <c r="E147" s="200"/>
    </row>
    <row r="148" spans="1:5" ht="15" customHeight="1" x14ac:dyDescent="0.2">
      <c r="A148" s="200"/>
      <c r="B148" s="200"/>
      <c r="C148" s="200"/>
      <c r="D148" s="200"/>
      <c r="E148" s="200"/>
    </row>
    <row r="149" spans="1:5" ht="15" customHeight="1" x14ac:dyDescent="0.2">
      <c r="A149" s="176"/>
      <c r="B149" s="176"/>
      <c r="C149" s="176"/>
      <c r="D149" s="176"/>
      <c r="E149" s="176"/>
    </row>
    <row r="150" spans="1:5" ht="15" x14ac:dyDescent="0.2">
      <c r="A150" s="52"/>
      <c r="B150" s="94"/>
      <c r="C150" s="94"/>
      <c r="D150" s="95"/>
      <c r="E150" s="94"/>
    </row>
    <row r="151" spans="1:5" ht="15" customHeight="1" x14ac:dyDescent="0.2">
      <c r="A151" s="5" t="s">
        <v>26</v>
      </c>
      <c r="B151" s="51"/>
      <c r="C151" s="51"/>
      <c r="D151" s="96"/>
      <c r="E151" s="51"/>
    </row>
    <row r="152" spans="1:5" ht="15" x14ac:dyDescent="0.2">
      <c r="A152" s="5"/>
      <c r="B152" s="51"/>
      <c r="C152" s="51" t="s">
        <v>22</v>
      </c>
      <c r="D152" s="96" t="s">
        <v>22</v>
      </c>
      <c r="E152" s="51"/>
    </row>
    <row r="153" spans="1:5" ht="15" customHeight="1" x14ac:dyDescent="0.2">
      <c r="A153" s="177" t="s">
        <v>298</v>
      </c>
      <c r="B153" s="177"/>
      <c r="C153" s="175" t="s">
        <v>30</v>
      </c>
      <c r="D153" s="175"/>
      <c r="E153" s="51"/>
    </row>
    <row r="154" spans="1:5" ht="15" customHeight="1" x14ac:dyDescent="0.2">
      <c r="A154" s="175" t="s">
        <v>52</v>
      </c>
      <c r="B154" s="175"/>
      <c r="C154" s="175" t="s">
        <v>27</v>
      </c>
      <c r="D154" s="175"/>
      <c r="E154" s="51"/>
    </row>
    <row r="155" spans="1:5" ht="15" customHeight="1" x14ac:dyDescent="0.2">
      <c r="A155" s="5"/>
      <c r="B155" s="51"/>
      <c r="C155" s="51"/>
      <c r="D155" s="96"/>
      <c r="E155" s="51"/>
    </row>
    <row r="156" spans="1:5" ht="15" customHeight="1" x14ac:dyDescent="0.2">
      <c r="A156" s="177" t="s">
        <v>29</v>
      </c>
      <c r="B156" s="177"/>
      <c r="C156" s="175" t="s">
        <v>30</v>
      </c>
      <c r="D156" s="175"/>
      <c r="E156" s="51"/>
    </row>
    <row r="157" spans="1:5" ht="15" x14ac:dyDescent="0.2">
      <c r="A157" s="12" t="s">
        <v>28</v>
      </c>
      <c r="B157" s="51"/>
      <c r="C157" s="175" t="s">
        <v>27</v>
      </c>
      <c r="D157" s="175"/>
      <c r="E157" s="51"/>
    </row>
  </sheetData>
  <mergeCells count="15">
    <mergeCell ref="A1:E1"/>
    <mergeCell ref="A2:E2"/>
    <mergeCell ref="D3:E3"/>
    <mergeCell ref="A145:E145"/>
    <mergeCell ref="A156:B156"/>
    <mergeCell ref="C157:D157"/>
    <mergeCell ref="C156:D156"/>
    <mergeCell ref="A143:E144"/>
    <mergeCell ref="A147:E148"/>
    <mergeCell ref="A149:E149"/>
    <mergeCell ref="A154:B154"/>
    <mergeCell ref="C154:D154"/>
    <mergeCell ref="A146:E146"/>
    <mergeCell ref="A153:B153"/>
    <mergeCell ref="C153:D15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3" workbookViewId="0">
      <selection activeCell="F23" sqref="F23"/>
    </sheetView>
  </sheetViews>
  <sheetFormatPr defaultColWidth="9.140625" defaultRowHeight="15" x14ac:dyDescent="0.25"/>
  <cols>
    <col min="1" max="1" width="12.5703125" style="81" customWidth="1"/>
    <col min="2" max="2" width="14.5703125" style="81" customWidth="1"/>
    <col min="3" max="3" width="19.5703125" style="81" customWidth="1"/>
    <col min="4" max="4" width="14.42578125" style="81" customWidth="1"/>
    <col min="5" max="5" width="18.28515625" style="81" customWidth="1"/>
    <col min="6" max="6" width="16.28515625" style="81" customWidth="1"/>
    <col min="7" max="16384" width="9.140625" style="81"/>
  </cols>
  <sheetData>
    <row r="1" spans="1:19" s="53" customFormat="1" ht="35.25" customHeight="1" x14ac:dyDescent="0.3">
      <c r="A1" s="186" t="s">
        <v>371</v>
      </c>
      <c r="B1" s="186"/>
      <c r="C1" s="186"/>
      <c r="D1" s="186"/>
      <c r="E1" s="186"/>
      <c r="F1" s="186"/>
    </row>
    <row r="2" spans="1:19" s="53" customFormat="1" x14ac:dyDescent="0.25">
      <c r="A2" s="54"/>
      <c r="B2" s="54"/>
      <c r="C2" s="54"/>
      <c r="D2" s="54"/>
      <c r="E2" s="54"/>
      <c r="F2" s="54"/>
    </row>
    <row r="3" spans="1:19" s="53" customFormat="1" ht="19.5" customHeight="1" x14ac:dyDescent="0.25">
      <c r="A3" s="55" t="s">
        <v>372</v>
      </c>
      <c r="B3" s="55"/>
      <c r="C3" s="55"/>
      <c r="D3" s="55"/>
      <c r="E3" s="55"/>
      <c r="F3" s="56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</row>
    <row r="4" spans="1:19" s="53" customFormat="1" ht="19.5" customHeight="1" x14ac:dyDescent="0.25">
      <c r="A4" s="55"/>
      <c r="B4" s="55"/>
      <c r="C4" s="55"/>
      <c r="D4" s="55"/>
      <c r="E4" s="55"/>
      <c r="F4" s="56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</row>
    <row r="5" spans="1:19" s="53" customFormat="1" ht="36.75" customHeight="1" x14ac:dyDescent="0.25">
      <c r="A5" s="187" t="s">
        <v>169</v>
      </c>
      <c r="B5" s="187"/>
      <c r="C5" s="187"/>
      <c r="D5" s="187"/>
      <c r="E5" s="187"/>
      <c r="F5" s="187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</row>
    <row r="6" spans="1:19" s="67" customFormat="1" ht="27.75" customHeight="1" x14ac:dyDescent="0.25">
      <c r="A6" s="103" t="s">
        <v>170</v>
      </c>
      <c r="B6" s="103">
        <v>4</v>
      </c>
      <c r="C6" s="103" t="s">
        <v>171</v>
      </c>
      <c r="D6" s="126">
        <v>3621.3</v>
      </c>
      <c r="E6" s="103" t="s">
        <v>172</v>
      </c>
      <c r="F6" s="105">
        <v>2174</v>
      </c>
      <c r="G6" s="58"/>
      <c r="H6" s="60"/>
      <c r="I6" s="61"/>
      <c r="J6" s="62"/>
      <c r="K6" s="106"/>
      <c r="L6" s="64"/>
      <c r="M6" s="64"/>
      <c r="N6" s="64"/>
      <c r="O6" s="64"/>
      <c r="P6" s="65"/>
      <c r="Q6" s="188"/>
      <c r="R6" s="189"/>
      <c r="S6" s="66"/>
    </row>
    <row r="7" spans="1:19" s="69" customFormat="1" ht="32.25" customHeight="1" x14ac:dyDescent="0.25">
      <c r="A7" s="103" t="s">
        <v>173</v>
      </c>
      <c r="B7" s="103">
        <v>5</v>
      </c>
      <c r="C7" s="103" t="s">
        <v>174</v>
      </c>
      <c r="D7" s="126">
        <v>1603.9</v>
      </c>
      <c r="E7" s="103" t="s">
        <v>175</v>
      </c>
      <c r="F7" s="105">
        <v>1449.3</v>
      </c>
      <c r="G7" s="58"/>
      <c r="H7" s="60"/>
      <c r="I7" s="61"/>
      <c r="J7" s="62"/>
      <c r="K7" s="106"/>
      <c r="L7" s="64"/>
      <c r="M7" s="64"/>
      <c r="N7" s="64"/>
      <c r="O7" s="64"/>
      <c r="P7" s="65"/>
      <c r="Q7" s="188"/>
      <c r="R7" s="190"/>
      <c r="S7" s="68"/>
    </row>
    <row r="8" spans="1:19" s="69" customFormat="1" ht="43.5" customHeight="1" x14ac:dyDescent="0.25">
      <c r="A8" s="103" t="s">
        <v>176</v>
      </c>
      <c r="B8" s="103">
        <v>57</v>
      </c>
      <c r="C8" s="103" t="s">
        <v>177</v>
      </c>
      <c r="D8" s="105">
        <v>452.6</v>
      </c>
      <c r="E8" s="103" t="s">
        <v>178</v>
      </c>
      <c r="F8" s="105">
        <v>563.29999999999995</v>
      </c>
      <c r="G8" s="58"/>
      <c r="H8" s="60"/>
      <c r="I8" s="61"/>
      <c r="J8" s="62"/>
      <c r="K8" s="106"/>
      <c r="L8" s="64"/>
      <c r="M8" s="64"/>
      <c r="N8" s="64"/>
      <c r="O8" s="64"/>
      <c r="P8" s="65"/>
      <c r="Q8" s="188"/>
      <c r="R8" s="189"/>
      <c r="S8" s="68"/>
    </row>
    <row r="9" spans="1:19" s="69" customFormat="1" ht="33.75" customHeight="1" x14ac:dyDescent="0.25">
      <c r="A9" s="59"/>
      <c r="B9" s="62"/>
      <c r="C9" s="59"/>
      <c r="D9" s="70"/>
      <c r="E9" s="62"/>
      <c r="F9" s="71"/>
      <c r="G9" s="58"/>
      <c r="H9" s="60"/>
      <c r="I9" s="61"/>
      <c r="J9" s="62"/>
      <c r="K9" s="106"/>
      <c r="L9" s="64"/>
      <c r="M9" s="64"/>
      <c r="N9" s="64"/>
      <c r="O9" s="64"/>
      <c r="P9" s="58"/>
      <c r="Q9" s="106"/>
      <c r="R9" s="107"/>
      <c r="S9" s="58"/>
    </row>
    <row r="10" spans="1:19" s="75" customFormat="1" ht="15" customHeight="1" thickBot="1" x14ac:dyDescent="0.3">
      <c r="A10" s="73"/>
      <c r="B10" s="73"/>
      <c r="C10" s="73"/>
      <c r="D10" s="73"/>
      <c r="E10" s="73"/>
      <c r="F10" s="108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</row>
    <row r="11" spans="1:19" s="75" customFormat="1" ht="30" customHeight="1" x14ac:dyDescent="0.25">
      <c r="A11" s="191" t="s">
        <v>179</v>
      </c>
      <c r="B11" s="192"/>
      <c r="C11" s="192"/>
      <c r="D11" s="192"/>
      <c r="E11" s="193"/>
      <c r="F11" s="76" t="s">
        <v>180</v>
      </c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</row>
    <row r="12" spans="1:19" s="100" customFormat="1" ht="30" customHeight="1" x14ac:dyDescent="0.25">
      <c r="A12" s="194" t="s">
        <v>181</v>
      </c>
      <c r="B12" s="195"/>
      <c r="C12" s="195"/>
      <c r="D12" s="195"/>
      <c r="E12" s="196"/>
      <c r="F12" s="98">
        <v>184005.1170000002</v>
      </c>
      <c r="G12" s="99"/>
    </row>
    <row r="13" spans="1:19" s="100" customFormat="1" ht="30" customHeight="1" x14ac:dyDescent="0.25">
      <c r="A13" s="194" t="s">
        <v>182</v>
      </c>
      <c r="B13" s="195"/>
      <c r="C13" s="195"/>
      <c r="D13" s="195"/>
      <c r="E13" s="196"/>
      <c r="F13" s="98">
        <f>83297.95</f>
        <v>83297.95</v>
      </c>
    </row>
    <row r="14" spans="1:19" s="100" customFormat="1" ht="30" customHeight="1" x14ac:dyDescent="0.25">
      <c r="A14" s="194" t="s">
        <v>183</v>
      </c>
      <c r="B14" s="195"/>
      <c r="C14" s="195"/>
      <c r="D14" s="195"/>
      <c r="E14" s="196"/>
      <c r="F14" s="101">
        <f>SUM(F15:F17)</f>
        <v>712339.60000000009</v>
      </c>
    </row>
    <row r="15" spans="1:19" s="75" customFormat="1" ht="28.5" customHeight="1" x14ac:dyDescent="0.25">
      <c r="A15" s="183" t="s">
        <v>184</v>
      </c>
      <c r="B15" s="184"/>
      <c r="C15" s="184"/>
      <c r="D15" s="184"/>
      <c r="E15" s="185"/>
      <c r="F15" s="97">
        <f>1568.07+473636.09+27026.25-913.44</f>
        <v>501316.97000000003</v>
      </c>
    </row>
    <row r="16" spans="1:19" s="75" customFormat="1" ht="24.75" customHeight="1" x14ac:dyDescent="0.25">
      <c r="A16" s="183" t="s">
        <v>185</v>
      </c>
      <c r="B16" s="184"/>
      <c r="C16" s="184"/>
      <c r="D16" s="184"/>
      <c r="E16" s="185"/>
      <c r="F16" s="97">
        <v>202737.23</v>
      </c>
    </row>
    <row r="17" spans="1:19" s="75" customFormat="1" ht="30" customHeight="1" x14ac:dyDescent="0.25">
      <c r="A17" s="183" t="s">
        <v>186</v>
      </c>
      <c r="B17" s="184"/>
      <c r="C17" s="184"/>
      <c r="D17" s="184"/>
      <c r="E17" s="185"/>
      <c r="F17" s="97">
        <v>8285.4</v>
      </c>
    </row>
    <row r="18" spans="1:19" s="100" customFormat="1" ht="30" customHeight="1" x14ac:dyDescent="0.25">
      <c r="A18" s="194" t="s">
        <v>187</v>
      </c>
      <c r="B18" s="195"/>
      <c r="C18" s="195"/>
      <c r="D18" s="195"/>
      <c r="E18" s="196"/>
      <c r="F18" s="101">
        <f>SUM(F19:F21)</f>
        <v>680548.21000000008</v>
      </c>
    </row>
    <row r="19" spans="1:19" s="75" customFormat="1" ht="30" customHeight="1" x14ac:dyDescent="0.25">
      <c r="A19" s="183" t="s">
        <v>184</v>
      </c>
      <c r="B19" s="184"/>
      <c r="C19" s="184"/>
      <c r="D19" s="184"/>
      <c r="E19" s="185"/>
      <c r="F19" s="97">
        <f>482059.01+1700+1568.07</f>
        <v>485327.08</v>
      </c>
    </row>
    <row r="20" spans="1:19" s="75" customFormat="1" ht="30" customHeight="1" x14ac:dyDescent="0.25">
      <c r="A20" s="183" t="s">
        <v>185</v>
      </c>
      <c r="B20" s="184"/>
      <c r="C20" s="184"/>
      <c r="D20" s="184"/>
      <c r="E20" s="185"/>
      <c r="F20" s="97">
        <v>187004.48</v>
      </c>
    </row>
    <row r="21" spans="1:19" s="78" customFormat="1" ht="30" customHeight="1" x14ac:dyDescent="0.2">
      <c r="A21" s="183" t="s">
        <v>186</v>
      </c>
      <c r="B21" s="184"/>
      <c r="C21" s="184"/>
      <c r="D21" s="184"/>
      <c r="E21" s="185"/>
      <c r="F21" s="97">
        <v>8216.65</v>
      </c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</row>
    <row r="22" spans="1:19" s="102" customFormat="1" ht="30" customHeight="1" x14ac:dyDescent="0.25">
      <c r="A22" s="194" t="s">
        <v>188</v>
      </c>
      <c r="B22" s="195"/>
      <c r="C22" s="195"/>
      <c r="D22" s="195"/>
      <c r="E22" s="196"/>
      <c r="F22" s="101">
        <f>F12+F18</f>
        <v>864553.32700000028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2" customFormat="1" ht="30" customHeight="1" x14ac:dyDescent="0.25">
      <c r="A23" s="194" t="s">
        <v>189</v>
      </c>
      <c r="B23" s="195"/>
      <c r="C23" s="195"/>
      <c r="D23" s="195"/>
      <c r="E23" s="196"/>
      <c r="F23" s="101">
        <f>Лист3!E109</f>
        <v>614175.67200000002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2" customFormat="1" ht="30" customHeight="1" x14ac:dyDescent="0.25">
      <c r="A24" s="194" t="s">
        <v>190</v>
      </c>
      <c r="B24" s="195"/>
      <c r="C24" s="195"/>
      <c r="D24" s="195"/>
      <c r="E24" s="196"/>
      <c r="F24" s="101">
        <f>F22-F23</f>
        <v>250377.65500000026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2" customFormat="1" ht="30" customHeight="1" x14ac:dyDescent="0.25">
      <c r="A25" s="194" t="s">
        <v>191</v>
      </c>
      <c r="B25" s="195"/>
      <c r="C25" s="195"/>
      <c r="D25" s="195"/>
      <c r="E25" s="196"/>
      <c r="F25" s="98">
        <f>F13+F14-F18-34129.52+913.44</f>
        <v>81873.25999999998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8" customFormat="1" ht="11.45" customHeight="1" x14ac:dyDescent="0.25">
      <c r="A26" s="79"/>
      <c r="B26" s="79"/>
      <c r="C26" s="79"/>
      <c r="D26" s="79"/>
      <c r="E26" s="79"/>
      <c r="F26" s="79"/>
    </row>
    <row r="27" spans="1:19" s="80" customFormat="1" ht="64.5" customHeight="1" x14ac:dyDescent="0.2">
      <c r="A27" s="197" t="s">
        <v>192</v>
      </c>
      <c r="B27" s="197"/>
      <c r="C27" s="197"/>
      <c r="D27" s="197"/>
    </row>
    <row r="28" spans="1:19" s="53" customFormat="1" ht="21.75" customHeight="1" x14ac:dyDescent="0.25">
      <c r="A28" s="198" t="s">
        <v>193</v>
      </c>
      <c r="B28" s="198"/>
      <c r="C28" s="198"/>
      <c r="D28" s="198"/>
    </row>
    <row r="29" spans="1:19" s="53" customFormat="1" ht="22.5" customHeight="1" x14ac:dyDescent="0.25">
      <c r="A29" s="197" t="s">
        <v>45</v>
      </c>
      <c r="B29" s="197"/>
      <c r="C29" s="197"/>
      <c r="D29" s="197"/>
    </row>
    <row r="30" spans="1:19" s="53" customFormat="1" ht="22.5" customHeight="1" x14ac:dyDescent="0.25">
      <c r="A30" s="197" t="s">
        <v>46</v>
      </c>
      <c r="B30" s="197"/>
      <c r="C30" s="197"/>
      <c r="D30" s="54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2"/>
  <sheetViews>
    <sheetView view="pageBreakPreview" topLeftCell="A39" zoomScale="60" workbookViewId="0">
      <selection activeCell="E59" sqref="E59"/>
    </sheetView>
  </sheetViews>
  <sheetFormatPr defaultRowHeight="15" x14ac:dyDescent="0.25"/>
  <cols>
    <col min="1" max="1" width="53.85546875" style="82" customWidth="1"/>
    <col min="2" max="2" width="13.85546875" style="121" customWidth="1"/>
    <col min="3" max="3" width="11.28515625" style="122" customWidth="1"/>
    <col min="4" max="4" width="17.5703125" style="121" customWidth="1"/>
    <col min="5" max="5" width="14.7109375" style="121" customWidth="1"/>
    <col min="6" max="255" width="9.140625" style="82"/>
    <col min="256" max="256" width="8.7109375" style="82" customWidth="1"/>
    <col min="257" max="257" width="31.5703125" style="82" customWidth="1"/>
    <col min="258" max="258" width="13.85546875" style="82" customWidth="1"/>
    <col min="259" max="259" width="19.140625" style="82" customWidth="1"/>
    <col min="260" max="260" width="17.5703125" style="82" customWidth="1"/>
    <col min="261" max="261" width="14.7109375" style="82" customWidth="1"/>
    <col min="262" max="511" width="9.140625" style="82"/>
    <col min="512" max="512" width="8.7109375" style="82" customWidth="1"/>
    <col min="513" max="513" width="31.5703125" style="82" customWidth="1"/>
    <col min="514" max="514" width="13.85546875" style="82" customWidth="1"/>
    <col min="515" max="515" width="19.140625" style="82" customWidth="1"/>
    <col min="516" max="516" width="17.5703125" style="82" customWidth="1"/>
    <col min="517" max="517" width="14.7109375" style="82" customWidth="1"/>
    <col min="518" max="767" width="9.140625" style="82"/>
    <col min="768" max="768" width="8.7109375" style="82" customWidth="1"/>
    <col min="769" max="769" width="31.5703125" style="82" customWidth="1"/>
    <col min="770" max="770" width="13.85546875" style="82" customWidth="1"/>
    <col min="771" max="771" width="19.140625" style="82" customWidth="1"/>
    <col min="772" max="772" width="17.5703125" style="82" customWidth="1"/>
    <col min="773" max="773" width="14.7109375" style="82" customWidth="1"/>
    <col min="774" max="1023" width="9.140625" style="82"/>
    <col min="1024" max="1024" width="8.7109375" style="82" customWidth="1"/>
    <col min="1025" max="1025" width="31.5703125" style="82" customWidth="1"/>
    <col min="1026" max="1026" width="13.85546875" style="82" customWidth="1"/>
    <col min="1027" max="1027" width="19.140625" style="82" customWidth="1"/>
    <col min="1028" max="1028" width="17.5703125" style="82" customWidth="1"/>
    <col min="1029" max="1029" width="14.7109375" style="82" customWidth="1"/>
    <col min="1030" max="1279" width="9.140625" style="82"/>
    <col min="1280" max="1280" width="8.7109375" style="82" customWidth="1"/>
    <col min="1281" max="1281" width="31.5703125" style="82" customWidth="1"/>
    <col min="1282" max="1282" width="13.85546875" style="82" customWidth="1"/>
    <col min="1283" max="1283" width="19.140625" style="82" customWidth="1"/>
    <col min="1284" max="1284" width="17.5703125" style="82" customWidth="1"/>
    <col min="1285" max="1285" width="14.7109375" style="82" customWidth="1"/>
    <col min="1286" max="1535" width="9.140625" style="82"/>
    <col min="1536" max="1536" width="8.7109375" style="82" customWidth="1"/>
    <col min="1537" max="1537" width="31.5703125" style="82" customWidth="1"/>
    <col min="1538" max="1538" width="13.85546875" style="82" customWidth="1"/>
    <col min="1539" max="1539" width="19.140625" style="82" customWidth="1"/>
    <col min="1540" max="1540" width="17.5703125" style="82" customWidth="1"/>
    <col min="1541" max="1541" width="14.7109375" style="82" customWidth="1"/>
    <col min="1542" max="1791" width="9.140625" style="82"/>
    <col min="1792" max="1792" width="8.7109375" style="82" customWidth="1"/>
    <col min="1793" max="1793" width="31.5703125" style="82" customWidth="1"/>
    <col min="1794" max="1794" width="13.85546875" style="82" customWidth="1"/>
    <col min="1795" max="1795" width="19.140625" style="82" customWidth="1"/>
    <col min="1796" max="1796" width="17.5703125" style="82" customWidth="1"/>
    <col min="1797" max="1797" width="14.7109375" style="82" customWidth="1"/>
    <col min="1798" max="2047" width="9.140625" style="82"/>
    <col min="2048" max="2048" width="8.7109375" style="82" customWidth="1"/>
    <col min="2049" max="2049" width="31.5703125" style="82" customWidth="1"/>
    <col min="2050" max="2050" width="13.85546875" style="82" customWidth="1"/>
    <col min="2051" max="2051" width="19.140625" style="82" customWidth="1"/>
    <col min="2052" max="2052" width="17.5703125" style="82" customWidth="1"/>
    <col min="2053" max="2053" width="14.7109375" style="82" customWidth="1"/>
    <col min="2054" max="2303" width="9.140625" style="82"/>
    <col min="2304" max="2304" width="8.7109375" style="82" customWidth="1"/>
    <col min="2305" max="2305" width="31.5703125" style="82" customWidth="1"/>
    <col min="2306" max="2306" width="13.85546875" style="82" customWidth="1"/>
    <col min="2307" max="2307" width="19.140625" style="82" customWidth="1"/>
    <col min="2308" max="2308" width="17.5703125" style="82" customWidth="1"/>
    <col min="2309" max="2309" width="14.7109375" style="82" customWidth="1"/>
    <col min="2310" max="2559" width="9.140625" style="82"/>
    <col min="2560" max="2560" width="8.7109375" style="82" customWidth="1"/>
    <col min="2561" max="2561" width="31.5703125" style="82" customWidth="1"/>
    <col min="2562" max="2562" width="13.85546875" style="82" customWidth="1"/>
    <col min="2563" max="2563" width="19.140625" style="82" customWidth="1"/>
    <col min="2564" max="2564" width="17.5703125" style="82" customWidth="1"/>
    <col min="2565" max="2565" width="14.7109375" style="82" customWidth="1"/>
    <col min="2566" max="2815" width="9.140625" style="82"/>
    <col min="2816" max="2816" width="8.7109375" style="82" customWidth="1"/>
    <col min="2817" max="2817" width="31.5703125" style="82" customWidth="1"/>
    <col min="2818" max="2818" width="13.85546875" style="82" customWidth="1"/>
    <col min="2819" max="2819" width="19.140625" style="82" customWidth="1"/>
    <col min="2820" max="2820" width="17.5703125" style="82" customWidth="1"/>
    <col min="2821" max="2821" width="14.7109375" style="82" customWidth="1"/>
    <col min="2822" max="3071" width="9.140625" style="82"/>
    <col min="3072" max="3072" width="8.7109375" style="82" customWidth="1"/>
    <col min="3073" max="3073" width="31.5703125" style="82" customWidth="1"/>
    <col min="3074" max="3074" width="13.85546875" style="82" customWidth="1"/>
    <col min="3075" max="3075" width="19.140625" style="82" customWidth="1"/>
    <col min="3076" max="3076" width="17.5703125" style="82" customWidth="1"/>
    <col min="3077" max="3077" width="14.7109375" style="82" customWidth="1"/>
    <col min="3078" max="3327" width="9.140625" style="82"/>
    <col min="3328" max="3328" width="8.7109375" style="82" customWidth="1"/>
    <col min="3329" max="3329" width="31.5703125" style="82" customWidth="1"/>
    <col min="3330" max="3330" width="13.85546875" style="82" customWidth="1"/>
    <col min="3331" max="3331" width="19.140625" style="82" customWidth="1"/>
    <col min="3332" max="3332" width="17.5703125" style="82" customWidth="1"/>
    <col min="3333" max="3333" width="14.7109375" style="82" customWidth="1"/>
    <col min="3334" max="3583" width="9.140625" style="82"/>
    <col min="3584" max="3584" width="8.7109375" style="82" customWidth="1"/>
    <col min="3585" max="3585" width="31.5703125" style="82" customWidth="1"/>
    <col min="3586" max="3586" width="13.85546875" style="82" customWidth="1"/>
    <col min="3587" max="3587" width="19.140625" style="82" customWidth="1"/>
    <col min="3588" max="3588" width="17.5703125" style="82" customWidth="1"/>
    <col min="3589" max="3589" width="14.7109375" style="82" customWidth="1"/>
    <col min="3590" max="3839" width="9.140625" style="82"/>
    <col min="3840" max="3840" width="8.7109375" style="82" customWidth="1"/>
    <col min="3841" max="3841" width="31.5703125" style="82" customWidth="1"/>
    <col min="3842" max="3842" width="13.85546875" style="82" customWidth="1"/>
    <col min="3843" max="3843" width="19.140625" style="82" customWidth="1"/>
    <col min="3844" max="3844" width="17.5703125" style="82" customWidth="1"/>
    <col min="3845" max="3845" width="14.7109375" style="82" customWidth="1"/>
    <col min="3846" max="4095" width="9.140625" style="82"/>
    <col min="4096" max="4096" width="8.7109375" style="82" customWidth="1"/>
    <col min="4097" max="4097" width="31.5703125" style="82" customWidth="1"/>
    <col min="4098" max="4098" width="13.85546875" style="82" customWidth="1"/>
    <col min="4099" max="4099" width="19.140625" style="82" customWidth="1"/>
    <col min="4100" max="4100" width="17.5703125" style="82" customWidth="1"/>
    <col min="4101" max="4101" width="14.7109375" style="82" customWidth="1"/>
    <col min="4102" max="4351" width="9.140625" style="82"/>
    <col min="4352" max="4352" width="8.7109375" style="82" customWidth="1"/>
    <col min="4353" max="4353" width="31.5703125" style="82" customWidth="1"/>
    <col min="4354" max="4354" width="13.85546875" style="82" customWidth="1"/>
    <col min="4355" max="4355" width="19.140625" style="82" customWidth="1"/>
    <col min="4356" max="4356" width="17.5703125" style="82" customWidth="1"/>
    <col min="4357" max="4357" width="14.7109375" style="82" customWidth="1"/>
    <col min="4358" max="4607" width="9.140625" style="82"/>
    <col min="4608" max="4608" width="8.7109375" style="82" customWidth="1"/>
    <col min="4609" max="4609" width="31.5703125" style="82" customWidth="1"/>
    <col min="4610" max="4610" width="13.85546875" style="82" customWidth="1"/>
    <col min="4611" max="4611" width="19.140625" style="82" customWidth="1"/>
    <col min="4612" max="4612" width="17.5703125" style="82" customWidth="1"/>
    <col min="4613" max="4613" width="14.7109375" style="82" customWidth="1"/>
    <col min="4614" max="4863" width="9.140625" style="82"/>
    <col min="4864" max="4864" width="8.7109375" style="82" customWidth="1"/>
    <col min="4865" max="4865" width="31.5703125" style="82" customWidth="1"/>
    <col min="4866" max="4866" width="13.85546875" style="82" customWidth="1"/>
    <col min="4867" max="4867" width="19.140625" style="82" customWidth="1"/>
    <col min="4868" max="4868" width="17.5703125" style="82" customWidth="1"/>
    <col min="4869" max="4869" width="14.7109375" style="82" customWidth="1"/>
    <col min="4870" max="5119" width="9.140625" style="82"/>
    <col min="5120" max="5120" width="8.7109375" style="82" customWidth="1"/>
    <col min="5121" max="5121" width="31.5703125" style="82" customWidth="1"/>
    <col min="5122" max="5122" width="13.85546875" style="82" customWidth="1"/>
    <col min="5123" max="5123" width="19.140625" style="82" customWidth="1"/>
    <col min="5124" max="5124" width="17.5703125" style="82" customWidth="1"/>
    <col min="5125" max="5125" width="14.7109375" style="82" customWidth="1"/>
    <col min="5126" max="5375" width="9.140625" style="82"/>
    <col min="5376" max="5376" width="8.7109375" style="82" customWidth="1"/>
    <col min="5377" max="5377" width="31.5703125" style="82" customWidth="1"/>
    <col min="5378" max="5378" width="13.85546875" style="82" customWidth="1"/>
    <col min="5379" max="5379" width="19.140625" style="82" customWidth="1"/>
    <col min="5380" max="5380" width="17.5703125" style="82" customWidth="1"/>
    <col min="5381" max="5381" width="14.7109375" style="82" customWidth="1"/>
    <col min="5382" max="5631" width="9.140625" style="82"/>
    <col min="5632" max="5632" width="8.7109375" style="82" customWidth="1"/>
    <col min="5633" max="5633" width="31.5703125" style="82" customWidth="1"/>
    <col min="5634" max="5634" width="13.85546875" style="82" customWidth="1"/>
    <col min="5635" max="5635" width="19.140625" style="82" customWidth="1"/>
    <col min="5636" max="5636" width="17.5703125" style="82" customWidth="1"/>
    <col min="5637" max="5637" width="14.7109375" style="82" customWidth="1"/>
    <col min="5638" max="5887" width="9.140625" style="82"/>
    <col min="5888" max="5888" width="8.7109375" style="82" customWidth="1"/>
    <col min="5889" max="5889" width="31.5703125" style="82" customWidth="1"/>
    <col min="5890" max="5890" width="13.85546875" style="82" customWidth="1"/>
    <col min="5891" max="5891" width="19.140625" style="82" customWidth="1"/>
    <col min="5892" max="5892" width="17.5703125" style="82" customWidth="1"/>
    <col min="5893" max="5893" width="14.7109375" style="82" customWidth="1"/>
    <col min="5894" max="6143" width="9.140625" style="82"/>
    <col min="6144" max="6144" width="8.7109375" style="82" customWidth="1"/>
    <col min="6145" max="6145" width="31.5703125" style="82" customWidth="1"/>
    <col min="6146" max="6146" width="13.85546875" style="82" customWidth="1"/>
    <col min="6147" max="6147" width="19.140625" style="82" customWidth="1"/>
    <col min="6148" max="6148" width="17.5703125" style="82" customWidth="1"/>
    <col min="6149" max="6149" width="14.7109375" style="82" customWidth="1"/>
    <col min="6150" max="6399" width="9.140625" style="82"/>
    <col min="6400" max="6400" width="8.7109375" style="82" customWidth="1"/>
    <col min="6401" max="6401" width="31.5703125" style="82" customWidth="1"/>
    <col min="6402" max="6402" width="13.85546875" style="82" customWidth="1"/>
    <col min="6403" max="6403" width="19.140625" style="82" customWidth="1"/>
    <col min="6404" max="6404" width="17.5703125" style="82" customWidth="1"/>
    <col min="6405" max="6405" width="14.7109375" style="82" customWidth="1"/>
    <col min="6406" max="6655" width="9.140625" style="82"/>
    <col min="6656" max="6656" width="8.7109375" style="82" customWidth="1"/>
    <col min="6657" max="6657" width="31.5703125" style="82" customWidth="1"/>
    <col min="6658" max="6658" width="13.85546875" style="82" customWidth="1"/>
    <col min="6659" max="6659" width="19.140625" style="82" customWidth="1"/>
    <col min="6660" max="6660" width="17.5703125" style="82" customWidth="1"/>
    <col min="6661" max="6661" width="14.7109375" style="82" customWidth="1"/>
    <col min="6662" max="6911" width="9.140625" style="82"/>
    <col min="6912" max="6912" width="8.7109375" style="82" customWidth="1"/>
    <col min="6913" max="6913" width="31.5703125" style="82" customWidth="1"/>
    <col min="6914" max="6914" width="13.85546875" style="82" customWidth="1"/>
    <col min="6915" max="6915" width="19.140625" style="82" customWidth="1"/>
    <col min="6916" max="6916" width="17.5703125" style="82" customWidth="1"/>
    <col min="6917" max="6917" width="14.7109375" style="82" customWidth="1"/>
    <col min="6918" max="7167" width="9.140625" style="82"/>
    <col min="7168" max="7168" width="8.7109375" style="82" customWidth="1"/>
    <col min="7169" max="7169" width="31.5703125" style="82" customWidth="1"/>
    <col min="7170" max="7170" width="13.85546875" style="82" customWidth="1"/>
    <col min="7171" max="7171" width="19.140625" style="82" customWidth="1"/>
    <col min="7172" max="7172" width="17.5703125" style="82" customWidth="1"/>
    <col min="7173" max="7173" width="14.7109375" style="82" customWidth="1"/>
    <col min="7174" max="7423" width="9.140625" style="82"/>
    <col min="7424" max="7424" width="8.7109375" style="82" customWidth="1"/>
    <col min="7425" max="7425" width="31.5703125" style="82" customWidth="1"/>
    <col min="7426" max="7426" width="13.85546875" style="82" customWidth="1"/>
    <col min="7427" max="7427" width="19.140625" style="82" customWidth="1"/>
    <col min="7428" max="7428" width="17.5703125" style="82" customWidth="1"/>
    <col min="7429" max="7429" width="14.7109375" style="82" customWidth="1"/>
    <col min="7430" max="7679" width="9.140625" style="82"/>
    <col min="7680" max="7680" width="8.7109375" style="82" customWidth="1"/>
    <col min="7681" max="7681" width="31.5703125" style="82" customWidth="1"/>
    <col min="7682" max="7682" width="13.85546875" style="82" customWidth="1"/>
    <col min="7683" max="7683" width="19.140625" style="82" customWidth="1"/>
    <col min="7684" max="7684" width="17.5703125" style="82" customWidth="1"/>
    <col min="7685" max="7685" width="14.7109375" style="82" customWidth="1"/>
    <col min="7686" max="7935" width="9.140625" style="82"/>
    <col min="7936" max="7936" width="8.7109375" style="82" customWidth="1"/>
    <col min="7937" max="7937" width="31.5703125" style="82" customWidth="1"/>
    <col min="7938" max="7938" width="13.85546875" style="82" customWidth="1"/>
    <col min="7939" max="7939" width="19.140625" style="82" customWidth="1"/>
    <col min="7940" max="7940" width="17.5703125" style="82" customWidth="1"/>
    <col min="7941" max="7941" width="14.7109375" style="82" customWidth="1"/>
    <col min="7942" max="8191" width="9.140625" style="82"/>
    <col min="8192" max="8192" width="8.7109375" style="82" customWidth="1"/>
    <col min="8193" max="8193" width="31.5703125" style="82" customWidth="1"/>
    <col min="8194" max="8194" width="13.85546875" style="82" customWidth="1"/>
    <col min="8195" max="8195" width="19.140625" style="82" customWidth="1"/>
    <col min="8196" max="8196" width="17.5703125" style="82" customWidth="1"/>
    <col min="8197" max="8197" width="14.7109375" style="82" customWidth="1"/>
    <col min="8198" max="8447" width="9.140625" style="82"/>
    <col min="8448" max="8448" width="8.7109375" style="82" customWidth="1"/>
    <col min="8449" max="8449" width="31.5703125" style="82" customWidth="1"/>
    <col min="8450" max="8450" width="13.85546875" style="82" customWidth="1"/>
    <col min="8451" max="8451" width="19.140625" style="82" customWidth="1"/>
    <col min="8452" max="8452" width="17.5703125" style="82" customWidth="1"/>
    <col min="8453" max="8453" width="14.7109375" style="82" customWidth="1"/>
    <col min="8454" max="8703" width="9.140625" style="82"/>
    <col min="8704" max="8704" width="8.7109375" style="82" customWidth="1"/>
    <col min="8705" max="8705" width="31.5703125" style="82" customWidth="1"/>
    <col min="8706" max="8706" width="13.85546875" style="82" customWidth="1"/>
    <col min="8707" max="8707" width="19.140625" style="82" customWidth="1"/>
    <col min="8708" max="8708" width="17.5703125" style="82" customWidth="1"/>
    <col min="8709" max="8709" width="14.7109375" style="82" customWidth="1"/>
    <col min="8710" max="8959" width="9.140625" style="82"/>
    <col min="8960" max="8960" width="8.7109375" style="82" customWidth="1"/>
    <col min="8961" max="8961" width="31.5703125" style="82" customWidth="1"/>
    <col min="8962" max="8962" width="13.85546875" style="82" customWidth="1"/>
    <col min="8963" max="8963" width="19.140625" style="82" customWidth="1"/>
    <col min="8964" max="8964" width="17.5703125" style="82" customWidth="1"/>
    <col min="8965" max="8965" width="14.7109375" style="82" customWidth="1"/>
    <col min="8966" max="9215" width="9.140625" style="82"/>
    <col min="9216" max="9216" width="8.7109375" style="82" customWidth="1"/>
    <col min="9217" max="9217" width="31.5703125" style="82" customWidth="1"/>
    <col min="9218" max="9218" width="13.85546875" style="82" customWidth="1"/>
    <col min="9219" max="9219" width="19.140625" style="82" customWidth="1"/>
    <col min="9220" max="9220" width="17.5703125" style="82" customWidth="1"/>
    <col min="9221" max="9221" width="14.7109375" style="82" customWidth="1"/>
    <col min="9222" max="9471" width="9.140625" style="82"/>
    <col min="9472" max="9472" width="8.7109375" style="82" customWidth="1"/>
    <col min="9473" max="9473" width="31.5703125" style="82" customWidth="1"/>
    <col min="9474" max="9474" width="13.85546875" style="82" customWidth="1"/>
    <col min="9475" max="9475" width="19.140625" style="82" customWidth="1"/>
    <col min="9476" max="9476" width="17.5703125" style="82" customWidth="1"/>
    <col min="9477" max="9477" width="14.7109375" style="82" customWidth="1"/>
    <col min="9478" max="9727" width="9.140625" style="82"/>
    <col min="9728" max="9728" width="8.7109375" style="82" customWidth="1"/>
    <col min="9729" max="9729" width="31.5703125" style="82" customWidth="1"/>
    <col min="9730" max="9730" width="13.85546875" style="82" customWidth="1"/>
    <col min="9731" max="9731" width="19.140625" style="82" customWidth="1"/>
    <col min="9732" max="9732" width="17.5703125" style="82" customWidth="1"/>
    <col min="9733" max="9733" width="14.7109375" style="82" customWidth="1"/>
    <col min="9734" max="9983" width="9.140625" style="82"/>
    <col min="9984" max="9984" width="8.7109375" style="82" customWidth="1"/>
    <col min="9985" max="9985" width="31.5703125" style="82" customWidth="1"/>
    <col min="9986" max="9986" width="13.85546875" style="82" customWidth="1"/>
    <col min="9987" max="9987" width="19.140625" style="82" customWidth="1"/>
    <col min="9988" max="9988" width="17.5703125" style="82" customWidth="1"/>
    <col min="9989" max="9989" width="14.7109375" style="82" customWidth="1"/>
    <col min="9990" max="10239" width="9.140625" style="82"/>
    <col min="10240" max="10240" width="8.7109375" style="82" customWidth="1"/>
    <col min="10241" max="10241" width="31.5703125" style="82" customWidth="1"/>
    <col min="10242" max="10242" width="13.85546875" style="82" customWidth="1"/>
    <col min="10243" max="10243" width="19.140625" style="82" customWidth="1"/>
    <col min="10244" max="10244" width="17.5703125" style="82" customWidth="1"/>
    <col min="10245" max="10245" width="14.7109375" style="82" customWidth="1"/>
    <col min="10246" max="10495" width="9.140625" style="82"/>
    <col min="10496" max="10496" width="8.7109375" style="82" customWidth="1"/>
    <col min="10497" max="10497" width="31.5703125" style="82" customWidth="1"/>
    <col min="10498" max="10498" width="13.85546875" style="82" customWidth="1"/>
    <col min="10499" max="10499" width="19.140625" style="82" customWidth="1"/>
    <col min="10500" max="10500" width="17.5703125" style="82" customWidth="1"/>
    <col min="10501" max="10501" width="14.7109375" style="82" customWidth="1"/>
    <col min="10502" max="10751" width="9.140625" style="82"/>
    <col min="10752" max="10752" width="8.7109375" style="82" customWidth="1"/>
    <col min="10753" max="10753" width="31.5703125" style="82" customWidth="1"/>
    <col min="10754" max="10754" width="13.85546875" style="82" customWidth="1"/>
    <col min="10755" max="10755" width="19.140625" style="82" customWidth="1"/>
    <col min="10756" max="10756" width="17.5703125" style="82" customWidth="1"/>
    <col min="10757" max="10757" width="14.7109375" style="82" customWidth="1"/>
    <col min="10758" max="11007" width="9.140625" style="82"/>
    <col min="11008" max="11008" width="8.7109375" style="82" customWidth="1"/>
    <col min="11009" max="11009" width="31.5703125" style="82" customWidth="1"/>
    <col min="11010" max="11010" width="13.85546875" style="82" customWidth="1"/>
    <col min="11011" max="11011" width="19.140625" style="82" customWidth="1"/>
    <col min="11012" max="11012" width="17.5703125" style="82" customWidth="1"/>
    <col min="11013" max="11013" width="14.7109375" style="82" customWidth="1"/>
    <col min="11014" max="11263" width="9.140625" style="82"/>
    <col min="11264" max="11264" width="8.7109375" style="82" customWidth="1"/>
    <col min="11265" max="11265" width="31.5703125" style="82" customWidth="1"/>
    <col min="11266" max="11266" width="13.85546875" style="82" customWidth="1"/>
    <col min="11267" max="11267" width="19.140625" style="82" customWidth="1"/>
    <col min="11268" max="11268" width="17.5703125" style="82" customWidth="1"/>
    <col min="11269" max="11269" width="14.7109375" style="82" customWidth="1"/>
    <col min="11270" max="11519" width="9.140625" style="82"/>
    <col min="11520" max="11520" width="8.7109375" style="82" customWidth="1"/>
    <col min="11521" max="11521" width="31.5703125" style="82" customWidth="1"/>
    <col min="11522" max="11522" width="13.85546875" style="82" customWidth="1"/>
    <col min="11523" max="11523" width="19.140625" style="82" customWidth="1"/>
    <col min="11524" max="11524" width="17.5703125" style="82" customWidth="1"/>
    <col min="11525" max="11525" width="14.7109375" style="82" customWidth="1"/>
    <col min="11526" max="11775" width="9.140625" style="82"/>
    <col min="11776" max="11776" width="8.7109375" style="82" customWidth="1"/>
    <col min="11777" max="11777" width="31.5703125" style="82" customWidth="1"/>
    <col min="11778" max="11778" width="13.85546875" style="82" customWidth="1"/>
    <col min="11779" max="11779" width="19.140625" style="82" customWidth="1"/>
    <col min="11780" max="11780" width="17.5703125" style="82" customWidth="1"/>
    <col min="11781" max="11781" width="14.7109375" style="82" customWidth="1"/>
    <col min="11782" max="12031" width="9.140625" style="82"/>
    <col min="12032" max="12032" width="8.7109375" style="82" customWidth="1"/>
    <col min="12033" max="12033" width="31.5703125" style="82" customWidth="1"/>
    <col min="12034" max="12034" width="13.85546875" style="82" customWidth="1"/>
    <col min="12035" max="12035" width="19.140625" style="82" customWidth="1"/>
    <col min="12036" max="12036" width="17.5703125" style="82" customWidth="1"/>
    <col min="12037" max="12037" width="14.7109375" style="82" customWidth="1"/>
    <col min="12038" max="12287" width="9.140625" style="82"/>
    <col min="12288" max="12288" width="8.7109375" style="82" customWidth="1"/>
    <col min="12289" max="12289" width="31.5703125" style="82" customWidth="1"/>
    <col min="12290" max="12290" width="13.85546875" style="82" customWidth="1"/>
    <col min="12291" max="12291" width="19.140625" style="82" customWidth="1"/>
    <col min="12292" max="12292" width="17.5703125" style="82" customWidth="1"/>
    <col min="12293" max="12293" width="14.7109375" style="82" customWidth="1"/>
    <col min="12294" max="12543" width="9.140625" style="82"/>
    <col min="12544" max="12544" width="8.7109375" style="82" customWidth="1"/>
    <col min="12545" max="12545" width="31.5703125" style="82" customWidth="1"/>
    <col min="12546" max="12546" width="13.85546875" style="82" customWidth="1"/>
    <col min="12547" max="12547" width="19.140625" style="82" customWidth="1"/>
    <col min="12548" max="12548" width="17.5703125" style="82" customWidth="1"/>
    <col min="12549" max="12549" width="14.7109375" style="82" customWidth="1"/>
    <col min="12550" max="12799" width="9.140625" style="82"/>
    <col min="12800" max="12800" width="8.7109375" style="82" customWidth="1"/>
    <col min="12801" max="12801" width="31.5703125" style="82" customWidth="1"/>
    <col min="12802" max="12802" width="13.85546875" style="82" customWidth="1"/>
    <col min="12803" max="12803" width="19.140625" style="82" customWidth="1"/>
    <col min="12804" max="12804" width="17.5703125" style="82" customWidth="1"/>
    <col min="12805" max="12805" width="14.7109375" style="82" customWidth="1"/>
    <col min="12806" max="13055" width="9.140625" style="82"/>
    <col min="13056" max="13056" width="8.7109375" style="82" customWidth="1"/>
    <col min="13057" max="13057" width="31.5703125" style="82" customWidth="1"/>
    <col min="13058" max="13058" width="13.85546875" style="82" customWidth="1"/>
    <col min="13059" max="13059" width="19.140625" style="82" customWidth="1"/>
    <col min="13060" max="13060" width="17.5703125" style="82" customWidth="1"/>
    <col min="13061" max="13061" width="14.7109375" style="82" customWidth="1"/>
    <col min="13062" max="13311" width="9.140625" style="82"/>
    <col min="13312" max="13312" width="8.7109375" style="82" customWidth="1"/>
    <col min="13313" max="13313" width="31.5703125" style="82" customWidth="1"/>
    <col min="13314" max="13314" width="13.85546875" style="82" customWidth="1"/>
    <col min="13315" max="13315" width="19.140625" style="82" customWidth="1"/>
    <col min="13316" max="13316" width="17.5703125" style="82" customWidth="1"/>
    <col min="13317" max="13317" width="14.7109375" style="82" customWidth="1"/>
    <col min="13318" max="13567" width="9.140625" style="82"/>
    <col min="13568" max="13568" width="8.7109375" style="82" customWidth="1"/>
    <col min="13569" max="13569" width="31.5703125" style="82" customWidth="1"/>
    <col min="13570" max="13570" width="13.85546875" style="82" customWidth="1"/>
    <col min="13571" max="13571" width="19.140625" style="82" customWidth="1"/>
    <col min="13572" max="13572" width="17.5703125" style="82" customWidth="1"/>
    <col min="13573" max="13573" width="14.7109375" style="82" customWidth="1"/>
    <col min="13574" max="13823" width="9.140625" style="82"/>
    <col min="13824" max="13824" width="8.7109375" style="82" customWidth="1"/>
    <col min="13825" max="13825" width="31.5703125" style="82" customWidth="1"/>
    <col min="13826" max="13826" width="13.85546875" style="82" customWidth="1"/>
    <col min="13827" max="13827" width="19.140625" style="82" customWidth="1"/>
    <col min="13828" max="13828" width="17.5703125" style="82" customWidth="1"/>
    <col min="13829" max="13829" width="14.7109375" style="82" customWidth="1"/>
    <col min="13830" max="14079" width="9.140625" style="82"/>
    <col min="14080" max="14080" width="8.7109375" style="82" customWidth="1"/>
    <col min="14081" max="14081" width="31.5703125" style="82" customWidth="1"/>
    <col min="14082" max="14082" width="13.85546875" style="82" customWidth="1"/>
    <col min="14083" max="14083" width="19.140625" style="82" customWidth="1"/>
    <col min="14084" max="14084" width="17.5703125" style="82" customWidth="1"/>
    <col min="14085" max="14085" width="14.7109375" style="82" customWidth="1"/>
    <col min="14086" max="14335" width="9.140625" style="82"/>
    <col min="14336" max="14336" width="8.7109375" style="82" customWidth="1"/>
    <col min="14337" max="14337" width="31.5703125" style="82" customWidth="1"/>
    <col min="14338" max="14338" width="13.85546875" style="82" customWidth="1"/>
    <col min="14339" max="14339" width="19.140625" style="82" customWidth="1"/>
    <col min="14340" max="14340" width="17.5703125" style="82" customWidth="1"/>
    <col min="14341" max="14341" width="14.7109375" style="82" customWidth="1"/>
    <col min="14342" max="14591" width="9.140625" style="82"/>
    <col min="14592" max="14592" width="8.7109375" style="82" customWidth="1"/>
    <col min="14593" max="14593" width="31.5703125" style="82" customWidth="1"/>
    <col min="14594" max="14594" width="13.85546875" style="82" customWidth="1"/>
    <col min="14595" max="14595" width="19.140625" style="82" customWidth="1"/>
    <col min="14596" max="14596" width="17.5703125" style="82" customWidth="1"/>
    <col min="14597" max="14597" width="14.7109375" style="82" customWidth="1"/>
    <col min="14598" max="14847" width="9.140625" style="82"/>
    <col min="14848" max="14848" width="8.7109375" style="82" customWidth="1"/>
    <col min="14849" max="14849" width="31.5703125" style="82" customWidth="1"/>
    <col min="14850" max="14850" width="13.85546875" style="82" customWidth="1"/>
    <col min="14851" max="14851" width="19.140625" style="82" customWidth="1"/>
    <col min="14852" max="14852" width="17.5703125" style="82" customWidth="1"/>
    <col min="14853" max="14853" width="14.7109375" style="82" customWidth="1"/>
    <col min="14854" max="15103" width="9.140625" style="82"/>
    <col min="15104" max="15104" width="8.7109375" style="82" customWidth="1"/>
    <col min="15105" max="15105" width="31.5703125" style="82" customWidth="1"/>
    <col min="15106" max="15106" width="13.85546875" style="82" customWidth="1"/>
    <col min="15107" max="15107" width="19.140625" style="82" customWidth="1"/>
    <col min="15108" max="15108" width="17.5703125" style="82" customWidth="1"/>
    <col min="15109" max="15109" width="14.7109375" style="82" customWidth="1"/>
    <col min="15110" max="15359" width="9.140625" style="82"/>
    <col min="15360" max="15360" width="8.7109375" style="82" customWidth="1"/>
    <col min="15361" max="15361" width="31.5703125" style="82" customWidth="1"/>
    <col min="15362" max="15362" width="13.85546875" style="82" customWidth="1"/>
    <col min="15363" max="15363" width="19.140625" style="82" customWidth="1"/>
    <col min="15364" max="15364" width="17.5703125" style="82" customWidth="1"/>
    <col min="15365" max="15365" width="14.7109375" style="82" customWidth="1"/>
    <col min="15366" max="15615" width="9.140625" style="82"/>
    <col min="15616" max="15616" width="8.7109375" style="82" customWidth="1"/>
    <col min="15617" max="15617" width="31.5703125" style="82" customWidth="1"/>
    <col min="15618" max="15618" width="13.85546875" style="82" customWidth="1"/>
    <col min="15619" max="15619" width="19.140625" style="82" customWidth="1"/>
    <col min="15620" max="15620" width="17.5703125" style="82" customWidth="1"/>
    <col min="15621" max="15621" width="14.7109375" style="82" customWidth="1"/>
    <col min="15622" max="15871" width="9.140625" style="82"/>
    <col min="15872" max="15872" width="8.7109375" style="82" customWidth="1"/>
    <col min="15873" max="15873" width="31.5703125" style="82" customWidth="1"/>
    <col min="15874" max="15874" width="13.85546875" style="82" customWidth="1"/>
    <col min="15875" max="15875" width="19.140625" style="82" customWidth="1"/>
    <col min="15876" max="15876" width="17.5703125" style="82" customWidth="1"/>
    <col min="15877" max="15877" width="14.7109375" style="82" customWidth="1"/>
    <col min="15878" max="16127" width="9.140625" style="82"/>
    <col min="16128" max="16128" width="8.7109375" style="82" customWidth="1"/>
    <col min="16129" max="16129" width="31.5703125" style="82" customWidth="1"/>
    <col min="16130" max="16130" width="13.85546875" style="82" customWidth="1"/>
    <col min="16131" max="16131" width="19.140625" style="82" customWidth="1"/>
    <col min="16132" max="16132" width="17.5703125" style="82" customWidth="1"/>
    <col min="16133" max="16133" width="14.7109375" style="82" customWidth="1"/>
    <col min="16134" max="16384" width="9.140625" style="82"/>
  </cols>
  <sheetData>
    <row r="1" spans="1:5" ht="23.25" customHeight="1" x14ac:dyDescent="0.25">
      <c r="E1" s="122"/>
    </row>
    <row r="2" spans="1:5" x14ac:dyDescent="0.25">
      <c r="A2" s="82" t="s">
        <v>300</v>
      </c>
    </row>
    <row r="3" spans="1:5" ht="15.75" customHeight="1" x14ac:dyDescent="0.25">
      <c r="B3" s="110" t="s">
        <v>367</v>
      </c>
    </row>
    <row r="4" spans="1:5" x14ac:dyDescent="0.25">
      <c r="B4" s="110" t="s">
        <v>301</v>
      </c>
      <c r="C4" s="123"/>
      <c r="D4" s="110"/>
    </row>
    <row r="5" spans="1:5" x14ac:dyDescent="0.25">
      <c r="B5" s="110" t="s">
        <v>302</v>
      </c>
      <c r="C5" s="123"/>
      <c r="D5" s="110"/>
    </row>
    <row r="6" spans="1:5" ht="21" customHeight="1" x14ac:dyDescent="0.25">
      <c r="A6" s="109" t="s">
        <v>303</v>
      </c>
      <c r="E6" s="110" t="s">
        <v>304</v>
      </c>
    </row>
    <row r="8" spans="1:5" ht="28.5" customHeight="1" x14ac:dyDescent="0.25">
      <c r="A8" s="201" t="s">
        <v>368</v>
      </c>
      <c r="B8" s="201"/>
      <c r="C8" s="201"/>
      <c r="D8" s="201"/>
      <c r="E8" s="201"/>
    </row>
    <row r="9" spans="1:5" ht="28.5" customHeight="1" x14ac:dyDescent="0.25">
      <c r="A9" s="201" t="s">
        <v>305</v>
      </c>
      <c r="B9" s="201"/>
      <c r="C9" s="201"/>
      <c r="D9" s="201"/>
      <c r="E9" s="201"/>
    </row>
    <row r="10" spans="1:5" ht="29.25" customHeight="1" x14ac:dyDescent="0.25">
      <c r="A10" s="201" t="s">
        <v>306</v>
      </c>
      <c r="B10" s="201"/>
      <c r="C10" s="201"/>
      <c r="D10" s="201"/>
      <c r="E10" s="201"/>
    </row>
    <row r="11" spans="1:5" ht="30" customHeight="1" x14ac:dyDescent="0.25">
      <c r="A11" s="201" t="s">
        <v>307</v>
      </c>
      <c r="B11" s="201"/>
      <c r="C11" s="201"/>
      <c r="D11" s="201"/>
      <c r="E11" s="201"/>
    </row>
    <row r="12" spans="1:5" ht="29.25" customHeight="1" x14ac:dyDescent="0.25">
      <c r="A12" s="201" t="s">
        <v>308</v>
      </c>
      <c r="B12" s="201"/>
      <c r="C12" s="201"/>
      <c r="D12" s="201"/>
      <c r="E12" s="201"/>
    </row>
    <row r="13" spans="1:5" ht="28.5" customHeight="1" x14ac:dyDescent="0.25">
      <c r="A13" s="201" t="s">
        <v>309</v>
      </c>
      <c r="B13" s="201"/>
      <c r="C13" s="201"/>
      <c r="D13" s="201"/>
      <c r="E13" s="201"/>
    </row>
    <row r="14" spans="1:5" ht="150" x14ac:dyDescent="0.25">
      <c r="A14" s="113" t="s">
        <v>2</v>
      </c>
      <c r="B14" s="114" t="s">
        <v>311</v>
      </c>
      <c r="C14" s="114" t="s">
        <v>0</v>
      </c>
      <c r="D14" s="114" t="s">
        <v>310</v>
      </c>
      <c r="E14" s="114" t="s">
        <v>1</v>
      </c>
    </row>
    <row r="15" spans="1:5" s="91" customFormat="1" ht="14.25" x14ac:dyDescent="0.2">
      <c r="A15" s="116" t="s">
        <v>8</v>
      </c>
      <c r="B15" s="124"/>
      <c r="C15" s="124"/>
      <c r="D15" s="124"/>
      <c r="E15" s="124"/>
    </row>
    <row r="16" spans="1:5" x14ac:dyDescent="0.25">
      <c r="A16" s="115" t="s">
        <v>56</v>
      </c>
      <c r="B16" s="118" t="s">
        <v>23</v>
      </c>
      <c r="C16" s="114" t="s">
        <v>11</v>
      </c>
      <c r="D16" s="118">
        <v>0.13</v>
      </c>
      <c r="E16" s="118">
        <v>8151.31</v>
      </c>
    </row>
    <row r="17" spans="1:5" x14ac:dyDescent="0.25">
      <c r="A17" s="115" t="s">
        <v>312</v>
      </c>
      <c r="B17" s="118" t="s">
        <v>24</v>
      </c>
      <c r="C17" s="114" t="s">
        <v>13</v>
      </c>
      <c r="D17" s="118">
        <f>E17</f>
        <v>4763.12</v>
      </c>
      <c r="E17" s="118">
        <v>4763.12</v>
      </c>
    </row>
    <row r="18" spans="1:5" s="91" customFormat="1" ht="28.5" x14ac:dyDescent="0.2">
      <c r="A18" s="116" t="s">
        <v>313</v>
      </c>
      <c r="B18" s="124"/>
      <c r="C18" s="124"/>
      <c r="D18" s="124"/>
      <c r="E18" s="124"/>
    </row>
    <row r="19" spans="1:5" ht="30" x14ac:dyDescent="0.25">
      <c r="A19" s="115" t="s">
        <v>314</v>
      </c>
      <c r="B19" s="118">
        <v>3.24</v>
      </c>
      <c r="C19" s="114" t="s">
        <v>248</v>
      </c>
      <c r="D19" s="118">
        <f>E19/B19</f>
        <v>1256.5617283950617</v>
      </c>
      <c r="E19" s="118">
        <v>4071.26</v>
      </c>
    </row>
    <row r="20" spans="1:5" x14ac:dyDescent="0.25">
      <c r="A20" s="115" t="s">
        <v>199</v>
      </c>
      <c r="B20" s="118">
        <v>1</v>
      </c>
      <c r="C20" s="114" t="s">
        <v>13</v>
      </c>
      <c r="D20" s="118">
        <f t="shared" ref="D20:D21" si="0">E20/B20</f>
        <v>655.94</v>
      </c>
      <c r="E20" s="118">
        <v>655.94</v>
      </c>
    </row>
    <row r="21" spans="1:5" ht="30" x14ac:dyDescent="0.25">
      <c r="A21" s="115" t="s">
        <v>315</v>
      </c>
      <c r="B21" s="118">
        <v>0.04</v>
      </c>
      <c r="C21" s="114" t="s">
        <v>18</v>
      </c>
      <c r="D21" s="118">
        <f t="shared" si="0"/>
        <v>6390.5</v>
      </c>
      <c r="E21" s="118">
        <v>255.62</v>
      </c>
    </row>
    <row r="22" spans="1:5" x14ac:dyDescent="0.25">
      <c r="A22" s="115" t="s">
        <v>316</v>
      </c>
      <c r="B22" s="118" t="s">
        <v>296</v>
      </c>
      <c r="C22" s="114" t="s">
        <v>12</v>
      </c>
      <c r="D22" s="118">
        <f>E22</f>
        <v>194289.1</v>
      </c>
      <c r="E22" s="118">
        <v>194289.1</v>
      </c>
    </row>
    <row r="23" spans="1:5" x14ac:dyDescent="0.25">
      <c r="A23" s="115" t="s">
        <v>317</v>
      </c>
      <c r="B23" s="118" t="s">
        <v>296</v>
      </c>
      <c r="C23" s="114" t="s">
        <v>12</v>
      </c>
      <c r="D23" s="118">
        <f t="shared" ref="D23:D35" si="1">E23</f>
        <v>5250.24</v>
      </c>
      <c r="E23" s="118">
        <f>2115+3135.24</f>
        <v>5250.24</v>
      </c>
    </row>
    <row r="24" spans="1:5" ht="30" x14ac:dyDescent="0.25">
      <c r="A24" s="115" t="s">
        <v>318</v>
      </c>
      <c r="B24" s="118" t="s">
        <v>24</v>
      </c>
      <c r="C24" s="114" t="s">
        <v>11</v>
      </c>
      <c r="D24" s="118">
        <f t="shared" si="1"/>
        <v>1472.53</v>
      </c>
      <c r="E24" s="118">
        <v>1472.53</v>
      </c>
    </row>
    <row r="25" spans="1:5" s="91" customFormat="1" x14ac:dyDescent="0.2">
      <c r="A25" s="116" t="s">
        <v>319</v>
      </c>
      <c r="B25" s="124"/>
      <c r="C25" s="124"/>
      <c r="D25" s="118"/>
      <c r="E25" s="124"/>
    </row>
    <row r="26" spans="1:5" x14ac:dyDescent="0.25">
      <c r="A26" s="115" t="s">
        <v>320</v>
      </c>
      <c r="B26" s="118" t="s">
        <v>24</v>
      </c>
      <c r="C26" s="114" t="s">
        <v>11</v>
      </c>
      <c r="D26" s="118">
        <f t="shared" si="1"/>
        <v>26376.68</v>
      </c>
      <c r="E26" s="118">
        <v>26376.68</v>
      </c>
    </row>
    <row r="27" spans="1:5" s="91" customFormat="1" x14ac:dyDescent="0.2">
      <c r="A27" s="116" t="s">
        <v>206</v>
      </c>
      <c r="B27" s="124"/>
      <c r="C27" s="124"/>
      <c r="D27" s="118"/>
      <c r="E27" s="124"/>
    </row>
    <row r="28" spans="1:5" x14ac:dyDescent="0.25">
      <c r="A28" s="115" t="s">
        <v>207</v>
      </c>
      <c r="B28" s="118" t="s">
        <v>24</v>
      </c>
      <c r="C28" s="114" t="s">
        <v>13</v>
      </c>
      <c r="D28" s="118">
        <f t="shared" si="1"/>
        <v>400</v>
      </c>
      <c r="E28" s="118">
        <v>400</v>
      </c>
    </row>
    <row r="29" spans="1:5" s="91" customFormat="1" x14ac:dyDescent="0.2">
      <c r="A29" s="116" t="s">
        <v>321</v>
      </c>
      <c r="B29" s="124"/>
      <c r="C29" s="124"/>
      <c r="D29" s="118"/>
      <c r="E29" s="124"/>
    </row>
    <row r="30" spans="1:5" x14ac:dyDescent="0.25">
      <c r="A30" s="115" t="s">
        <v>322</v>
      </c>
      <c r="B30" s="118" t="s">
        <v>294</v>
      </c>
      <c r="C30" s="114" t="s">
        <v>11</v>
      </c>
      <c r="D30" s="118">
        <f t="shared" si="1"/>
        <v>6822</v>
      </c>
      <c r="E30" s="118">
        <v>6822</v>
      </c>
    </row>
    <row r="31" spans="1:5" s="91" customFormat="1" ht="28.5" x14ac:dyDescent="0.2">
      <c r="A31" s="116" t="s">
        <v>98</v>
      </c>
      <c r="B31" s="124"/>
      <c r="C31" s="124"/>
      <c r="D31" s="118"/>
      <c r="E31" s="124"/>
    </row>
    <row r="32" spans="1:5" ht="30" x14ac:dyDescent="0.25">
      <c r="A32" s="115" t="s">
        <v>208</v>
      </c>
      <c r="B32" s="118" t="s">
        <v>24</v>
      </c>
      <c r="C32" s="114" t="s">
        <v>11</v>
      </c>
      <c r="D32" s="118">
        <f t="shared" si="1"/>
        <v>39798.449999999997</v>
      </c>
      <c r="E32" s="118">
        <v>39798.449999999997</v>
      </c>
    </row>
    <row r="33" spans="1:5" s="91" customFormat="1" x14ac:dyDescent="0.2">
      <c r="A33" s="116" t="s">
        <v>209</v>
      </c>
      <c r="B33" s="124"/>
      <c r="C33" s="124"/>
      <c r="D33" s="118"/>
      <c r="E33" s="124"/>
    </row>
    <row r="34" spans="1:5" x14ac:dyDescent="0.25">
      <c r="A34" s="115" t="s">
        <v>323</v>
      </c>
      <c r="B34" s="118" t="s">
        <v>294</v>
      </c>
      <c r="C34" s="114" t="s">
        <v>11</v>
      </c>
      <c r="D34" s="118">
        <f t="shared" si="1"/>
        <v>31050</v>
      </c>
      <c r="E34" s="118">
        <v>31050</v>
      </c>
    </row>
    <row r="35" spans="1:5" x14ac:dyDescent="0.25">
      <c r="A35" s="115" t="s">
        <v>210</v>
      </c>
      <c r="B35" s="118" t="s">
        <v>294</v>
      </c>
      <c r="C35" s="114" t="s">
        <v>324</v>
      </c>
      <c r="D35" s="118">
        <f t="shared" si="1"/>
        <v>16150</v>
      </c>
      <c r="E35" s="118">
        <v>16150</v>
      </c>
    </row>
    <row r="36" spans="1:5" s="91" customFormat="1" ht="28.5" x14ac:dyDescent="0.2">
      <c r="A36" s="116" t="s">
        <v>325</v>
      </c>
      <c r="B36" s="124"/>
      <c r="C36" s="124"/>
      <c r="D36" s="124"/>
      <c r="E36" s="124"/>
    </row>
    <row r="37" spans="1:5" ht="30" x14ac:dyDescent="0.25">
      <c r="A37" s="115" t="s">
        <v>326</v>
      </c>
      <c r="B37" s="118">
        <v>0.01</v>
      </c>
      <c r="C37" s="114" t="s">
        <v>55</v>
      </c>
      <c r="D37" s="118">
        <f>E37/B37</f>
        <v>106848</v>
      </c>
      <c r="E37" s="118">
        <v>1068.48</v>
      </c>
    </row>
    <row r="38" spans="1:5" ht="30" x14ac:dyDescent="0.25">
      <c r="A38" s="115" t="s">
        <v>362</v>
      </c>
      <c r="B38" s="118">
        <v>0.01</v>
      </c>
      <c r="C38" s="114" t="s">
        <v>55</v>
      </c>
      <c r="D38" s="118">
        <f>E38/B38</f>
        <v>274464</v>
      </c>
      <c r="E38" s="118">
        <v>2744.64</v>
      </c>
    </row>
    <row r="39" spans="1:5" x14ac:dyDescent="0.25">
      <c r="A39" s="115" t="s">
        <v>327</v>
      </c>
      <c r="B39" s="118">
        <v>1</v>
      </c>
      <c r="C39" s="114" t="s">
        <v>13</v>
      </c>
      <c r="D39" s="118">
        <f t="shared" ref="D39:D99" si="2">E39/B39</f>
        <v>646.62</v>
      </c>
      <c r="E39" s="118">
        <v>646.62</v>
      </c>
    </row>
    <row r="40" spans="1:5" ht="30" x14ac:dyDescent="0.25">
      <c r="A40" s="115" t="s">
        <v>328</v>
      </c>
      <c r="B40" s="118">
        <v>1</v>
      </c>
      <c r="C40" s="114" t="s">
        <v>13</v>
      </c>
      <c r="D40" s="118">
        <f t="shared" si="2"/>
        <v>303.61</v>
      </c>
      <c r="E40" s="118">
        <v>303.61</v>
      </c>
    </row>
    <row r="41" spans="1:5" x14ac:dyDescent="0.25">
      <c r="A41" s="115" t="s">
        <v>216</v>
      </c>
      <c r="B41" s="118">
        <v>1</v>
      </c>
      <c r="C41" s="114" t="s">
        <v>217</v>
      </c>
      <c r="D41" s="118">
        <f t="shared" si="2"/>
        <v>91.38</v>
      </c>
      <c r="E41" s="118">
        <v>91.38</v>
      </c>
    </row>
    <row r="42" spans="1:5" ht="30" x14ac:dyDescent="0.25">
      <c r="A42" s="115" t="s">
        <v>218</v>
      </c>
      <c r="B42" s="118">
        <v>1</v>
      </c>
      <c r="C42" s="114" t="s">
        <v>211</v>
      </c>
      <c r="D42" s="118">
        <f t="shared" si="2"/>
        <v>666.22</v>
      </c>
      <c r="E42" s="118">
        <v>666.22</v>
      </c>
    </row>
    <row r="43" spans="1:5" x14ac:dyDescent="0.25">
      <c r="A43" s="115" t="s">
        <v>106</v>
      </c>
      <c r="B43" s="118">
        <v>1</v>
      </c>
      <c r="C43" s="114" t="s">
        <v>15</v>
      </c>
      <c r="D43" s="118">
        <f t="shared" si="2"/>
        <v>812.33</v>
      </c>
      <c r="E43" s="118">
        <v>812.33</v>
      </c>
    </row>
    <row r="44" spans="1:5" x14ac:dyDescent="0.25">
      <c r="A44" s="115" t="s">
        <v>329</v>
      </c>
      <c r="B44" s="118">
        <v>1</v>
      </c>
      <c r="C44" s="114" t="s">
        <v>13</v>
      </c>
      <c r="D44" s="118">
        <f t="shared" si="2"/>
        <v>150.94</v>
      </c>
      <c r="E44" s="118">
        <v>150.94</v>
      </c>
    </row>
    <row r="45" spans="1:5" ht="30" x14ac:dyDescent="0.25">
      <c r="A45" s="115" t="s">
        <v>330</v>
      </c>
      <c r="B45" s="118">
        <v>2</v>
      </c>
      <c r="C45" s="114" t="s">
        <v>331</v>
      </c>
      <c r="D45" s="118">
        <f t="shared" si="2"/>
        <v>546.37</v>
      </c>
      <c r="E45" s="118">
        <v>1092.74</v>
      </c>
    </row>
    <row r="46" spans="1:5" ht="30" x14ac:dyDescent="0.25">
      <c r="A46" s="115" t="s">
        <v>332</v>
      </c>
      <c r="B46" s="118">
        <v>0.3</v>
      </c>
      <c r="C46" s="114" t="s">
        <v>16</v>
      </c>
      <c r="D46" s="118">
        <f t="shared" si="2"/>
        <v>3637.5666666666666</v>
      </c>
      <c r="E46" s="118">
        <v>1091.27</v>
      </c>
    </row>
    <row r="47" spans="1:5" ht="30" x14ac:dyDescent="0.25">
      <c r="A47" s="115" t="s">
        <v>333</v>
      </c>
      <c r="B47" s="118">
        <v>0.6</v>
      </c>
      <c r="C47" s="114" t="s">
        <v>16</v>
      </c>
      <c r="D47" s="118">
        <f t="shared" si="2"/>
        <v>3640.2500000000005</v>
      </c>
      <c r="E47" s="118">
        <v>2184.15</v>
      </c>
    </row>
    <row r="48" spans="1:5" ht="30" x14ac:dyDescent="0.25">
      <c r="A48" s="115" t="s">
        <v>61</v>
      </c>
      <c r="B48" s="118">
        <v>0.1</v>
      </c>
      <c r="C48" s="114" t="s">
        <v>16</v>
      </c>
      <c r="D48" s="118">
        <f t="shared" si="2"/>
        <v>1791.3</v>
      </c>
      <c r="E48" s="118">
        <v>179.13</v>
      </c>
    </row>
    <row r="49" spans="1:5" ht="30" x14ac:dyDescent="0.25">
      <c r="A49" s="115" t="s">
        <v>62</v>
      </c>
      <c r="B49" s="118">
        <v>0.2</v>
      </c>
      <c r="C49" s="114" t="s">
        <v>17</v>
      </c>
      <c r="D49" s="118">
        <f t="shared" si="2"/>
        <v>27218.949999999997</v>
      </c>
      <c r="E49" s="118">
        <v>5443.79</v>
      </c>
    </row>
    <row r="50" spans="1:5" ht="30" x14ac:dyDescent="0.25">
      <c r="A50" s="115" t="s">
        <v>63</v>
      </c>
      <c r="B50" s="118">
        <v>4.6669999999999998</v>
      </c>
      <c r="C50" s="114" t="s">
        <v>16</v>
      </c>
      <c r="D50" s="118">
        <f t="shared" si="2"/>
        <v>1805.3181915577459</v>
      </c>
      <c r="E50" s="118">
        <v>8425.42</v>
      </c>
    </row>
    <row r="51" spans="1:5" ht="30" x14ac:dyDescent="0.25">
      <c r="A51" s="115" t="s">
        <v>334</v>
      </c>
      <c r="B51" s="118">
        <v>2.2999999999999998</v>
      </c>
      <c r="C51" s="114" t="s">
        <v>16</v>
      </c>
      <c r="D51" s="118">
        <f t="shared" si="2"/>
        <v>1815.0000000000002</v>
      </c>
      <c r="E51" s="118">
        <v>4174.5</v>
      </c>
    </row>
    <row r="52" spans="1:5" x14ac:dyDescent="0.25">
      <c r="A52" s="115" t="s">
        <v>335</v>
      </c>
      <c r="B52" s="118" t="s">
        <v>22</v>
      </c>
      <c r="C52" s="114" t="s">
        <v>22</v>
      </c>
      <c r="D52" s="118">
        <f>E52</f>
        <v>2025.6</v>
      </c>
      <c r="E52" s="118">
        <v>2025.6</v>
      </c>
    </row>
    <row r="53" spans="1:5" ht="30" x14ac:dyDescent="0.25">
      <c r="A53" s="115" t="s">
        <v>65</v>
      </c>
      <c r="B53" s="118">
        <v>1</v>
      </c>
      <c r="C53" s="114" t="s">
        <v>14</v>
      </c>
      <c r="D53" s="118">
        <f t="shared" si="2"/>
        <v>549.39</v>
      </c>
      <c r="E53" s="118">
        <v>549.39</v>
      </c>
    </row>
    <row r="54" spans="1:5" x14ac:dyDescent="0.25">
      <c r="A54" s="115" t="s">
        <v>66</v>
      </c>
      <c r="B54" s="118">
        <v>0.94</v>
      </c>
      <c r="C54" s="114" t="s">
        <v>15</v>
      </c>
      <c r="D54" s="118">
        <f t="shared" si="2"/>
        <v>15746.106382978724</v>
      </c>
      <c r="E54" s="118">
        <v>14801.34</v>
      </c>
    </row>
    <row r="55" spans="1:5" ht="30" x14ac:dyDescent="0.25">
      <c r="A55" s="115" t="s">
        <v>67</v>
      </c>
      <c r="B55" s="118">
        <v>3</v>
      </c>
      <c r="C55" s="114" t="s">
        <v>20</v>
      </c>
      <c r="D55" s="118">
        <f t="shared" si="2"/>
        <v>224.60666666666668</v>
      </c>
      <c r="E55" s="118">
        <v>673.82</v>
      </c>
    </row>
    <row r="56" spans="1:5" x14ac:dyDescent="0.25">
      <c r="A56" s="115" t="s">
        <v>222</v>
      </c>
      <c r="B56" s="118">
        <v>2</v>
      </c>
      <c r="C56" s="114" t="s">
        <v>217</v>
      </c>
      <c r="D56" s="118">
        <f t="shared" si="2"/>
        <v>73.069999999999993</v>
      </c>
      <c r="E56" s="118">
        <v>146.13999999999999</v>
      </c>
    </row>
    <row r="57" spans="1:5" ht="30" x14ac:dyDescent="0.25">
      <c r="A57" s="115" t="s">
        <v>336</v>
      </c>
      <c r="B57" s="118">
        <v>1</v>
      </c>
      <c r="C57" s="114" t="s">
        <v>139</v>
      </c>
      <c r="D57" s="118">
        <f t="shared" si="2"/>
        <v>356.74</v>
      </c>
      <c r="E57" s="118">
        <v>356.74</v>
      </c>
    </row>
    <row r="58" spans="1:5" x14ac:dyDescent="0.25">
      <c r="A58" s="115" t="s">
        <v>337</v>
      </c>
      <c r="B58" s="118">
        <v>1</v>
      </c>
      <c r="C58" s="114" t="s">
        <v>13</v>
      </c>
      <c r="D58" s="118">
        <f t="shared" si="2"/>
        <v>7308.67</v>
      </c>
      <c r="E58" s="118">
        <v>7308.67</v>
      </c>
    </row>
    <row r="59" spans="1:5" x14ac:dyDescent="0.25">
      <c r="A59" s="115" t="s">
        <v>83</v>
      </c>
      <c r="B59" s="118">
        <v>29461</v>
      </c>
      <c r="C59" s="114" t="s">
        <v>84</v>
      </c>
      <c r="D59" s="118">
        <f t="shared" si="2"/>
        <v>1.31</v>
      </c>
      <c r="E59" s="118">
        <v>38593.910000000003</v>
      </c>
    </row>
    <row r="60" spans="1:5" x14ac:dyDescent="0.25">
      <c r="A60" s="115" t="s">
        <v>338</v>
      </c>
      <c r="B60" s="118">
        <v>1</v>
      </c>
      <c r="C60" s="114" t="s">
        <v>217</v>
      </c>
      <c r="D60" s="118">
        <f t="shared" si="2"/>
        <v>1679.59</v>
      </c>
      <c r="E60" s="118">
        <v>1679.59</v>
      </c>
    </row>
    <row r="61" spans="1:5" ht="30" x14ac:dyDescent="0.25">
      <c r="A61" s="115" t="s">
        <v>339</v>
      </c>
      <c r="B61" s="118">
        <v>2</v>
      </c>
      <c r="C61" s="114" t="s">
        <v>340</v>
      </c>
      <c r="D61" s="118">
        <f t="shared" si="2"/>
        <v>136.30500000000001</v>
      </c>
      <c r="E61" s="118">
        <v>272.61</v>
      </c>
    </row>
    <row r="62" spans="1:5" ht="30" x14ac:dyDescent="0.25">
      <c r="A62" s="115" t="s">
        <v>341</v>
      </c>
      <c r="B62" s="118">
        <v>1</v>
      </c>
      <c r="C62" s="114" t="s">
        <v>21</v>
      </c>
      <c r="D62" s="118">
        <f t="shared" si="2"/>
        <v>716.63</v>
      </c>
      <c r="E62" s="118">
        <v>716.63</v>
      </c>
    </row>
    <row r="63" spans="1:5" ht="30" x14ac:dyDescent="0.25">
      <c r="A63" s="115" t="s">
        <v>342</v>
      </c>
      <c r="B63" s="118">
        <v>1</v>
      </c>
      <c r="C63" s="114" t="s">
        <v>21</v>
      </c>
      <c r="D63" s="118">
        <f t="shared" si="2"/>
        <v>604.44000000000005</v>
      </c>
      <c r="E63" s="118">
        <v>604.44000000000005</v>
      </c>
    </row>
    <row r="64" spans="1:5" x14ac:dyDescent="0.25">
      <c r="A64" s="115" t="s">
        <v>69</v>
      </c>
      <c r="B64" s="118">
        <v>31</v>
      </c>
      <c r="C64" s="114" t="s">
        <v>21</v>
      </c>
      <c r="D64" s="118">
        <f t="shared" si="2"/>
        <v>271.45935483870966</v>
      </c>
      <c r="E64" s="118">
        <v>8415.24</v>
      </c>
    </row>
    <row r="65" spans="1:5" s="91" customFormat="1" ht="28.5" x14ac:dyDescent="0.2">
      <c r="A65" s="116" t="s">
        <v>343</v>
      </c>
      <c r="B65" s="124"/>
      <c r="C65" s="124"/>
      <c r="D65" s="118"/>
      <c r="E65" s="124"/>
    </row>
    <row r="66" spans="1:5" x14ac:dyDescent="0.25">
      <c r="A66" s="115" t="s">
        <v>264</v>
      </c>
      <c r="B66" s="118">
        <v>0.01</v>
      </c>
      <c r="C66" s="114" t="s">
        <v>18</v>
      </c>
      <c r="D66" s="118">
        <f t="shared" si="2"/>
        <v>15978</v>
      </c>
      <c r="E66" s="118">
        <v>159.78</v>
      </c>
    </row>
    <row r="67" spans="1:5" ht="30" x14ac:dyDescent="0.25">
      <c r="A67" s="115" t="s">
        <v>344</v>
      </c>
      <c r="B67" s="118">
        <v>4.3999999999999997E-2</v>
      </c>
      <c r="C67" s="114" t="s">
        <v>15</v>
      </c>
      <c r="D67" s="118">
        <f t="shared" si="2"/>
        <v>89964.772727272735</v>
      </c>
      <c r="E67" s="118">
        <v>3958.45</v>
      </c>
    </row>
    <row r="68" spans="1:5" x14ac:dyDescent="0.25">
      <c r="A68" s="115" t="s">
        <v>345</v>
      </c>
      <c r="B68" s="118">
        <v>1.2999999999999999E-2</v>
      </c>
      <c r="C68" s="114" t="s">
        <v>19</v>
      </c>
      <c r="D68" s="118">
        <f t="shared" si="2"/>
        <v>6193.8461538461543</v>
      </c>
      <c r="E68" s="118">
        <v>80.52</v>
      </c>
    </row>
    <row r="69" spans="1:5" ht="30" x14ac:dyDescent="0.25">
      <c r="A69" s="115" t="s">
        <v>346</v>
      </c>
      <c r="B69" s="118">
        <v>1.2999999999999999E-2</v>
      </c>
      <c r="C69" s="114" t="s">
        <v>19</v>
      </c>
      <c r="D69" s="118">
        <f t="shared" si="2"/>
        <v>32158.461538461539</v>
      </c>
      <c r="E69" s="118">
        <v>418.06</v>
      </c>
    </row>
    <row r="70" spans="1:5" ht="30" x14ac:dyDescent="0.25">
      <c r="A70" s="115" t="s">
        <v>347</v>
      </c>
      <c r="B70" s="118">
        <v>0.01</v>
      </c>
      <c r="C70" s="114" t="s">
        <v>19</v>
      </c>
      <c r="D70" s="118">
        <f t="shared" si="2"/>
        <v>11170</v>
      </c>
      <c r="E70" s="118">
        <v>111.7</v>
      </c>
    </row>
    <row r="71" spans="1:5" x14ac:dyDescent="0.25">
      <c r="A71" s="115" t="s">
        <v>348</v>
      </c>
      <c r="B71" s="118">
        <v>0.01</v>
      </c>
      <c r="C71" s="114" t="s">
        <v>19</v>
      </c>
      <c r="D71" s="118">
        <f t="shared" si="2"/>
        <v>5887</v>
      </c>
      <c r="E71" s="118">
        <v>58.87</v>
      </c>
    </row>
    <row r="72" spans="1:5" x14ac:dyDescent="0.25">
      <c r="A72" s="115" t="s">
        <v>72</v>
      </c>
      <c r="B72" s="118">
        <v>0.24</v>
      </c>
      <c r="C72" s="114" t="s">
        <v>18</v>
      </c>
      <c r="D72" s="118">
        <f t="shared" si="2"/>
        <v>4045.0416666666665</v>
      </c>
      <c r="E72" s="118">
        <v>970.81</v>
      </c>
    </row>
    <row r="73" spans="1:5" x14ac:dyDescent="0.25">
      <c r="A73" s="115" t="s">
        <v>349</v>
      </c>
      <c r="B73" s="118">
        <v>1.2999999999999999E-2</v>
      </c>
      <c r="C73" s="114" t="s">
        <v>19</v>
      </c>
      <c r="D73" s="118">
        <f t="shared" si="2"/>
        <v>55983.846153846156</v>
      </c>
      <c r="E73" s="118">
        <v>727.79</v>
      </c>
    </row>
    <row r="74" spans="1:5" ht="30" x14ac:dyDescent="0.25">
      <c r="A74" s="115" t="s">
        <v>277</v>
      </c>
      <c r="B74" s="118">
        <v>1</v>
      </c>
      <c r="C74" s="114" t="s">
        <v>13</v>
      </c>
      <c r="D74" s="118">
        <f t="shared" si="2"/>
        <v>399.82</v>
      </c>
      <c r="E74" s="118">
        <v>399.82</v>
      </c>
    </row>
    <row r="75" spans="1:5" x14ac:dyDescent="0.25">
      <c r="A75" s="115" t="s">
        <v>350</v>
      </c>
      <c r="B75" s="118">
        <v>0.03</v>
      </c>
      <c r="C75" s="114" t="s">
        <v>248</v>
      </c>
      <c r="D75" s="118">
        <f t="shared" si="2"/>
        <v>25019.666666666668</v>
      </c>
      <c r="E75" s="118">
        <v>750.59</v>
      </c>
    </row>
    <row r="76" spans="1:5" ht="30" x14ac:dyDescent="0.25">
      <c r="A76" s="115" t="s">
        <v>282</v>
      </c>
      <c r="B76" s="118">
        <v>5.0000000000000001E-3</v>
      </c>
      <c r="C76" s="114" t="s">
        <v>19</v>
      </c>
      <c r="D76" s="118">
        <f t="shared" si="2"/>
        <v>276026</v>
      </c>
      <c r="E76" s="118">
        <v>1380.13</v>
      </c>
    </row>
    <row r="77" spans="1:5" ht="30" x14ac:dyDescent="0.25">
      <c r="A77" s="115" t="s">
        <v>351</v>
      </c>
      <c r="B77" s="118">
        <v>5.0000000000000001E-3</v>
      </c>
      <c r="C77" s="114" t="s">
        <v>19</v>
      </c>
      <c r="D77" s="118">
        <f t="shared" si="2"/>
        <v>102833.99999999999</v>
      </c>
      <c r="E77" s="118">
        <v>514.16999999999996</v>
      </c>
    </row>
    <row r="78" spans="1:5" x14ac:dyDescent="0.25">
      <c r="A78" s="115" t="s">
        <v>352</v>
      </c>
      <c r="B78" s="118">
        <v>0.01</v>
      </c>
      <c r="C78" s="114" t="s">
        <v>18</v>
      </c>
      <c r="D78" s="118">
        <f t="shared" si="2"/>
        <v>181752</v>
      </c>
      <c r="E78" s="118">
        <v>1817.52</v>
      </c>
    </row>
    <row r="79" spans="1:5" ht="30" x14ac:dyDescent="0.25">
      <c r="A79" s="115" t="s">
        <v>89</v>
      </c>
      <c r="B79" s="118">
        <v>2.1999999999999999E-2</v>
      </c>
      <c r="C79" s="114" t="s">
        <v>15</v>
      </c>
      <c r="D79" s="118">
        <f t="shared" si="2"/>
        <v>50025.909090909088</v>
      </c>
      <c r="E79" s="118">
        <v>1100.57</v>
      </c>
    </row>
    <row r="80" spans="1:5" ht="30" x14ac:dyDescent="0.25">
      <c r="A80" s="115" t="s">
        <v>353</v>
      </c>
      <c r="B80" s="118">
        <v>2.1999999999999999E-2</v>
      </c>
      <c r="C80" s="114" t="s">
        <v>15</v>
      </c>
      <c r="D80" s="118">
        <f t="shared" si="2"/>
        <v>122712.27272727274</v>
      </c>
      <c r="E80" s="118">
        <v>2699.67</v>
      </c>
    </row>
    <row r="81" spans="1:5" x14ac:dyDescent="0.25">
      <c r="A81" s="115" t="s">
        <v>354</v>
      </c>
      <c r="B81" s="118">
        <v>0.01</v>
      </c>
      <c r="C81" s="114" t="s">
        <v>18</v>
      </c>
      <c r="D81" s="118">
        <f t="shared" si="2"/>
        <v>45941</v>
      </c>
      <c r="E81" s="118">
        <v>459.41</v>
      </c>
    </row>
    <row r="82" spans="1:5" x14ac:dyDescent="0.25">
      <c r="A82" s="115" t="s">
        <v>355</v>
      </c>
      <c r="B82" s="118">
        <v>1.2999999999999999E-2</v>
      </c>
      <c r="C82" s="114" t="s">
        <v>19</v>
      </c>
      <c r="D82" s="118">
        <f t="shared" si="2"/>
        <v>31210.769230769234</v>
      </c>
      <c r="E82" s="118">
        <v>405.74</v>
      </c>
    </row>
    <row r="83" spans="1:5" ht="30" x14ac:dyDescent="0.25">
      <c r="A83" s="115" t="s">
        <v>145</v>
      </c>
      <c r="B83" s="118">
        <v>1</v>
      </c>
      <c r="C83" s="114" t="s">
        <v>146</v>
      </c>
      <c r="D83" s="118">
        <f t="shared" si="2"/>
        <v>377.92</v>
      </c>
      <c r="E83" s="118">
        <v>377.92</v>
      </c>
    </row>
    <row r="84" spans="1:5" ht="30" x14ac:dyDescent="0.25">
      <c r="A84" s="115" t="s">
        <v>147</v>
      </c>
      <c r="B84" s="118">
        <v>0.01</v>
      </c>
      <c r="C84" s="114" t="s">
        <v>17</v>
      </c>
      <c r="D84" s="118">
        <f t="shared" si="2"/>
        <v>27731</v>
      </c>
      <c r="E84" s="118">
        <v>277.31</v>
      </c>
    </row>
    <row r="85" spans="1:5" x14ac:dyDescent="0.25">
      <c r="A85" s="115" t="s">
        <v>231</v>
      </c>
      <c r="B85" s="118">
        <v>0.17</v>
      </c>
      <c r="C85" s="114" t="s">
        <v>16</v>
      </c>
      <c r="D85" s="118">
        <f t="shared" si="2"/>
        <v>1849.1764705882351</v>
      </c>
      <c r="E85" s="118">
        <v>314.36</v>
      </c>
    </row>
    <row r="86" spans="1:5" ht="30" x14ac:dyDescent="0.25">
      <c r="A86" s="115" t="s">
        <v>70</v>
      </c>
      <c r="B86" s="118">
        <v>2.3380000000000001</v>
      </c>
      <c r="C86" s="114" t="s">
        <v>16</v>
      </c>
      <c r="D86" s="118">
        <f t="shared" si="2"/>
        <v>1814.3284858853719</v>
      </c>
      <c r="E86" s="118">
        <v>4241.8999999999996</v>
      </c>
    </row>
    <row r="87" spans="1:5" ht="30" x14ac:dyDescent="0.25">
      <c r="A87" s="115" t="s">
        <v>148</v>
      </c>
      <c r="B87" s="118">
        <v>2.3370000000000002</v>
      </c>
      <c r="C87" s="114" t="s">
        <v>16</v>
      </c>
      <c r="D87" s="118">
        <f t="shared" si="2"/>
        <v>1834.3517329910139</v>
      </c>
      <c r="E87" s="118">
        <v>4286.88</v>
      </c>
    </row>
    <row r="88" spans="1:5" ht="30" x14ac:dyDescent="0.25">
      <c r="A88" s="115" t="s">
        <v>356</v>
      </c>
      <c r="B88" s="118">
        <v>1</v>
      </c>
      <c r="C88" s="114" t="s">
        <v>16</v>
      </c>
      <c r="D88" s="118">
        <f t="shared" si="2"/>
        <v>2011.89</v>
      </c>
      <c r="E88" s="118">
        <v>2011.89</v>
      </c>
    </row>
    <row r="89" spans="1:5" ht="30" x14ac:dyDescent="0.25">
      <c r="A89" s="115" t="s">
        <v>357</v>
      </c>
      <c r="B89" s="118">
        <v>140</v>
      </c>
      <c r="C89" s="114" t="s">
        <v>234</v>
      </c>
      <c r="D89" s="118">
        <f t="shared" si="2"/>
        <v>73.864214285714283</v>
      </c>
      <c r="E89" s="118">
        <v>10340.99</v>
      </c>
    </row>
    <row r="90" spans="1:5" x14ac:dyDescent="0.25">
      <c r="A90" s="115" t="s">
        <v>358</v>
      </c>
      <c r="B90" s="118">
        <v>6</v>
      </c>
      <c r="C90" s="114" t="s">
        <v>13</v>
      </c>
      <c r="D90" s="118">
        <f t="shared" si="2"/>
        <v>451.0333333333333</v>
      </c>
      <c r="E90" s="118">
        <v>2706.2</v>
      </c>
    </row>
    <row r="91" spans="1:5" ht="30" x14ac:dyDescent="0.25">
      <c r="A91" s="115" t="s">
        <v>359</v>
      </c>
      <c r="B91" s="118">
        <v>4.5</v>
      </c>
      <c r="C91" s="114" t="s">
        <v>71</v>
      </c>
      <c r="D91" s="118">
        <f t="shared" si="2"/>
        <v>122.49555555555555</v>
      </c>
      <c r="E91" s="118">
        <v>551.23</v>
      </c>
    </row>
    <row r="92" spans="1:5" x14ac:dyDescent="0.25">
      <c r="A92" s="115" t="s">
        <v>235</v>
      </c>
      <c r="B92" s="118">
        <v>19</v>
      </c>
      <c r="C92" s="114" t="s">
        <v>211</v>
      </c>
      <c r="D92" s="118">
        <f t="shared" si="2"/>
        <v>222.87421052631578</v>
      </c>
      <c r="E92" s="118">
        <v>4234.6099999999997</v>
      </c>
    </row>
    <row r="93" spans="1:5" ht="30" x14ac:dyDescent="0.25">
      <c r="A93" s="115" t="s">
        <v>237</v>
      </c>
      <c r="B93" s="118" t="s">
        <v>369</v>
      </c>
      <c r="C93" s="114" t="s">
        <v>16</v>
      </c>
      <c r="D93" s="118">
        <f>E93</f>
        <v>14345.08</v>
      </c>
      <c r="E93" s="118">
        <v>14345.08</v>
      </c>
    </row>
    <row r="94" spans="1:5" x14ac:dyDescent="0.25">
      <c r="A94" s="115" t="s">
        <v>360</v>
      </c>
      <c r="B94" s="118">
        <v>11</v>
      </c>
      <c r="C94" s="114" t="s">
        <v>361</v>
      </c>
      <c r="D94" s="118">
        <f t="shared" si="2"/>
        <v>239.54181818181817</v>
      </c>
      <c r="E94" s="118">
        <v>2634.96</v>
      </c>
    </row>
    <row r="95" spans="1:5" x14ac:dyDescent="0.25">
      <c r="A95" s="115" t="s">
        <v>239</v>
      </c>
      <c r="B95" s="118">
        <v>0.06</v>
      </c>
      <c r="C95" s="114" t="s">
        <v>16</v>
      </c>
      <c r="D95" s="118">
        <f t="shared" si="2"/>
        <v>1940.8333333333335</v>
      </c>
      <c r="E95" s="118">
        <v>116.45</v>
      </c>
    </row>
    <row r="96" spans="1:5" ht="30" x14ac:dyDescent="0.25">
      <c r="A96" s="115" t="s">
        <v>81</v>
      </c>
      <c r="B96" s="118">
        <v>0.04</v>
      </c>
      <c r="C96" s="114" t="s">
        <v>55</v>
      </c>
      <c r="D96" s="118">
        <f t="shared" si="2"/>
        <v>30481</v>
      </c>
      <c r="E96" s="118">
        <v>1219.24</v>
      </c>
    </row>
    <row r="97" spans="1:5" ht="30" x14ac:dyDescent="0.25">
      <c r="A97" s="115" t="s">
        <v>241</v>
      </c>
      <c r="B97" s="118">
        <v>0.05</v>
      </c>
      <c r="C97" s="114" t="s">
        <v>55</v>
      </c>
      <c r="D97" s="118">
        <f t="shared" si="2"/>
        <v>26127.199999999997</v>
      </c>
      <c r="E97" s="118">
        <v>1306.3599999999999</v>
      </c>
    </row>
    <row r="98" spans="1:5" ht="30" x14ac:dyDescent="0.25">
      <c r="A98" s="115" t="s">
        <v>243</v>
      </c>
      <c r="B98" s="118">
        <v>0.03</v>
      </c>
      <c r="C98" s="114" t="s">
        <v>55</v>
      </c>
      <c r="D98" s="118">
        <f t="shared" si="2"/>
        <v>26411.000000000004</v>
      </c>
      <c r="E98" s="118">
        <v>792.33</v>
      </c>
    </row>
    <row r="99" spans="1:5" ht="30" x14ac:dyDescent="0.25">
      <c r="A99" s="115" t="s">
        <v>154</v>
      </c>
      <c r="B99" s="118">
        <v>0.04</v>
      </c>
      <c r="C99" s="114" t="s">
        <v>18</v>
      </c>
      <c r="D99" s="118">
        <f t="shared" si="2"/>
        <v>38931.75</v>
      </c>
      <c r="E99" s="118">
        <v>1557.27</v>
      </c>
    </row>
    <row r="100" spans="1:5" s="91" customFormat="1" ht="28.5" x14ac:dyDescent="0.2">
      <c r="A100" s="116" t="s">
        <v>39</v>
      </c>
      <c r="B100" s="124"/>
      <c r="C100" s="124"/>
      <c r="D100" s="124"/>
      <c r="E100" s="124"/>
    </row>
    <row r="101" spans="1:5" ht="30" x14ac:dyDescent="0.25">
      <c r="A101" s="115" t="s">
        <v>59</v>
      </c>
      <c r="B101" s="118" t="s">
        <v>294</v>
      </c>
      <c r="C101" s="114" t="s">
        <v>11</v>
      </c>
      <c r="D101" s="118">
        <f>E101</f>
        <v>14647.35</v>
      </c>
      <c r="E101" s="118">
        <v>14647.35</v>
      </c>
    </row>
    <row r="102" spans="1:5" s="91" customFormat="1" x14ac:dyDescent="0.2">
      <c r="A102" s="116" t="s">
        <v>82</v>
      </c>
      <c r="B102" s="124"/>
      <c r="C102" s="124"/>
      <c r="D102" s="118"/>
      <c r="E102" s="124"/>
    </row>
    <row r="103" spans="1:5" x14ac:dyDescent="0.25">
      <c r="A103" s="115" t="s">
        <v>88</v>
      </c>
      <c r="B103" s="118" t="s">
        <v>294</v>
      </c>
      <c r="C103" s="114" t="s">
        <v>11</v>
      </c>
      <c r="D103" s="118">
        <f t="shared" ref="D103:D105" si="3">E103</f>
        <v>21600</v>
      </c>
      <c r="E103" s="118">
        <v>21600</v>
      </c>
    </row>
    <row r="104" spans="1:5" s="91" customFormat="1" ht="28.5" x14ac:dyDescent="0.2">
      <c r="A104" s="116" t="s">
        <v>99</v>
      </c>
      <c r="B104" s="124"/>
      <c r="C104" s="124"/>
      <c r="D104" s="118"/>
      <c r="E104" s="124"/>
    </row>
    <row r="105" spans="1:5" x14ac:dyDescent="0.25">
      <c r="A105" s="115" t="s">
        <v>111</v>
      </c>
      <c r="B105" s="118" t="s">
        <v>24</v>
      </c>
      <c r="C105" s="114" t="s">
        <v>11</v>
      </c>
      <c r="D105" s="118">
        <f t="shared" si="3"/>
        <v>1400</v>
      </c>
      <c r="E105" s="118">
        <v>1400</v>
      </c>
    </row>
    <row r="106" spans="1:5" s="1" customFormat="1" ht="14.25" x14ac:dyDescent="0.2">
      <c r="A106" s="35" t="s">
        <v>10</v>
      </c>
      <c r="B106" s="36"/>
      <c r="C106" s="36"/>
      <c r="D106" s="37"/>
      <c r="E106" s="38"/>
    </row>
    <row r="107" spans="1:5" s="128" customFormat="1" x14ac:dyDescent="0.25">
      <c r="A107" s="127" t="s">
        <v>373</v>
      </c>
      <c r="B107" s="40"/>
      <c r="C107" s="40"/>
      <c r="D107" s="41"/>
      <c r="E107" s="85">
        <v>8640</v>
      </c>
    </row>
    <row r="108" spans="1:5" s="1" customFormat="1" x14ac:dyDescent="0.2">
      <c r="A108" s="39" t="s">
        <v>77</v>
      </c>
      <c r="B108" s="40" t="s">
        <v>23</v>
      </c>
      <c r="C108" s="40" t="s">
        <v>11</v>
      </c>
      <c r="D108" s="41">
        <f>E108</f>
        <v>55834.152000000002</v>
      </c>
      <c r="E108" s="42">
        <f>SUM(E16:E107)*10%</f>
        <v>55834.152000000002</v>
      </c>
    </row>
    <row r="109" spans="1:5" s="91" customFormat="1" ht="14.25" x14ac:dyDescent="0.2">
      <c r="A109" s="117" t="s">
        <v>25</v>
      </c>
      <c r="B109" s="119"/>
      <c r="C109" s="120"/>
      <c r="D109" s="125"/>
      <c r="E109" s="119">
        <f>SUM(E15:E108)</f>
        <v>614175.67200000002</v>
      </c>
    </row>
    <row r="111" spans="1:5" ht="39.75" customHeight="1" x14ac:dyDescent="0.25">
      <c r="A111" s="201" t="s">
        <v>374</v>
      </c>
      <c r="B111" s="201"/>
      <c r="C111" s="201"/>
      <c r="D111" s="201"/>
      <c r="E111" s="201"/>
    </row>
    <row r="112" spans="1:5" ht="18" customHeight="1" x14ac:dyDescent="0.25">
      <c r="A112" s="201" t="s">
        <v>363</v>
      </c>
      <c r="B112" s="201"/>
      <c r="C112" s="201"/>
      <c r="D112" s="201"/>
      <c r="E112" s="201"/>
    </row>
    <row r="113" spans="1:5" ht="16.5" customHeight="1" x14ac:dyDescent="0.25">
      <c r="A113" s="201" t="s">
        <v>364</v>
      </c>
      <c r="B113" s="201"/>
      <c r="C113" s="201"/>
      <c r="D113" s="201"/>
      <c r="E113" s="201"/>
    </row>
    <row r="114" spans="1:5" ht="30.75" customHeight="1" x14ac:dyDescent="0.25">
      <c r="A114" s="201" t="s">
        <v>365</v>
      </c>
      <c r="B114" s="201"/>
      <c r="C114" s="201"/>
      <c r="D114" s="201"/>
      <c r="E114" s="201"/>
    </row>
    <row r="116" spans="1:5" ht="18.75" customHeight="1" x14ac:dyDescent="0.25">
      <c r="A116" s="111" t="s">
        <v>375</v>
      </c>
    </row>
    <row r="117" spans="1:5" ht="15.75" customHeight="1" x14ac:dyDescent="0.25">
      <c r="A117" s="112" t="s">
        <v>370</v>
      </c>
    </row>
    <row r="118" spans="1:5" ht="10.5" customHeight="1" x14ac:dyDescent="0.25">
      <c r="B118" s="110"/>
      <c r="D118" s="110" t="s">
        <v>27</v>
      </c>
    </row>
    <row r="119" spans="1:5" ht="12.75" customHeight="1" x14ac:dyDescent="0.25"/>
    <row r="120" spans="1:5" x14ac:dyDescent="0.25">
      <c r="A120" s="111" t="s">
        <v>366</v>
      </c>
    </row>
    <row r="121" spans="1:5" ht="10.5" customHeight="1" x14ac:dyDescent="0.25">
      <c r="B121" s="110"/>
      <c r="D121" s="110" t="s">
        <v>27</v>
      </c>
    </row>
    <row r="122" spans="1:5" ht="11.25" customHeight="1" x14ac:dyDescent="0.25"/>
  </sheetData>
  <mergeCells count="10">
    <mergeCell ref="A114:E114"/>
    <mergeCell ref="A111:E111"/>
    <mergeCell ref="A112:E112"/>
    <mergeCell ref="A113:E113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workbookViewId="0">
      <selection activeCell="A10" sqref="A1:XFD1048576"/>
    </sheetView>
  </sheetViews>
  <sheetFormatPr defaultColWidth="9.140625" defaultRowHeight="15" x14ac:dyDescent="0.25"/>
  <cols>
    <col min="1" max="1" width="12.5703125" style="81" customWidth="1"/>
    <col min="2" max="2" width="14.5703125" style="81" customWidth="1"/>
    <col min="3" max="3" width="19.5703125" style="81" customWidth="1"/>
    <col min="4" max="4" width="14.42578125" style="81" customWidth="1"/>
    <col min="5" max="5" width="18.28515625" style="81" customWidth="1"/>
    <col min="6" max="6" width="16.28515625" style="81" customWidth="1"/>
    <col min="7" max="16384" width="9.140625" style="81"/>
  </cols>
  <sheetData>
    <row r="1" spans="1:19" s="53" customFormat="1" ht="35.25" customHeight="1" x14ac:dyDescent="0.3">
      <c r="A1" s="186" t="s">
        <v>376</v>
      </c>
      <c r="B1" s="186"/>
      <c r="C1" s="186"/>
      <c r="D1" s="186"/>
      <c r="E1" s="186"/>
      <c r="F1" s="186"/>
    </row>
    <row r="2" spans="1:19" s="53" customFormat="1" x14ac:dyDescent="0.25">
      <c r="A2" s="54"/>
      <c r="B2" s="54"/>
      <c r="C2" s="54"/>
      <c r="D2" s="54"/>
      <c r="E2" s="54"/>
      <c r="F2" s="54"/>
    </row>
    <row r="3" spans="1:19" s="53" customFormat="1" ht="19.5" customHeight="1" x14ac:dyDescent="0.25">
      <c r="A3" s="55" t="s">
        <v>377</v>
      </c>
      <c r="B3" s="55"/>
      <c r="C3" s="55"/>
      <c r="D3" s="55"/>
      <c r="E3" s="55"/>
      <c r="F3" s="56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</row>
    <row r="4" spans="1:19" s="53" customFormat="1" ht="19.5" customHeight="1" x14ac:dyDescent="0.25">
      <c r="A4" s="55"/>
      <c r="B4" s="55"/>
      <c r="C4" s="55"/>
      <c r="D4" s="55"/>
      <c r="E4" s="55"/>
      <c r="F4" s="56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</row>
    <row r="5" spans="1:19" s="53" customFormat="1" ht="36.75" customHeight="1" x14ac:dyDescent="0.25">
      <c r="A5" s="187" t="s">
        <v>169</v>
      </c>
      <c r="B5" s="187"/>
      <c r="C5" s="187"/>
      <c r="D5" s="187"/>
      <c r="E5" s="187"/>
      <c r="F5" s="187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</row>
    <row r="6" spans="1:19" s="67" customFormat="1" ht="27.75" customHeight="1" x14ac:dyDescent="0.25">
      <c r="A6" s="103" t="s">
        <v>170</v>
      </c>
      <c r="B6" s="103">
        <v>4</v>
      </c>
      <c r="C6" s="103" t="s">
        <v>171</v>
      </c>
      <c r="D6" s="126">
        <v>3619.9</v>
      </c>
      <c r="E6" s="103" t="s">
        <v>172</v>
      </c>
      <c r="F6" s="105">
        <v>2174</v>
      </c>
      <c r="G6" s="58"/>
      <c r="H6" s="60"/>
      <c r="I6" s="61"/>
      <c r="J6" s="62"/>
      <c r="K6" s="130"/>
      <c r="L6" s="64"/>
      <c r="M6" s="64"/>
      <c r="N6" s="64"/>
      <c r="O6" s="64"/>
      <c r="P6" s="65"/>
      <c r="Q6" s="188"/>
      <c r="R6" s="189"/>
      <c r="S6" s="66"/>
    </row>
    <row r="7" spans="1:19" s="69" customFormat="1" ht="32.25" customHeight="1" x14ac:dyDescent="0.25">
      <c r="A7" s="103" t="s">
        <v>173</v>
      </c>
      <c r="B7" s="103">
        <v>5</v>
      </c>
      <c r="C7" s="103" t="s">
        <v>174</v>
      </c>
      <c r="D7" s="126">
        <f>1233.1+366.6</f>
        <v>1599.6999999999998</v>
      </c>
      <c r="E7" s="103" t="s">
        <v>175</v>
      </c>
      <c r="F7" s="105">
        <v>1449.3</v>
      </c>
      <c r="G7" s="58"/>
      <c r="H7" s="60"/>
      <c r="I7" s="61"/>
      <c r="J7" s="62"/>
      <c r="K7" s="130"/>
      <c r="L7" s="64"/>
      <c r="M7" s="64"/>
      <c r="N7" s="64"/>
      <c r="O7" s="64"/>
      <c r="P7" s="65"/>
      <c r="Q7" s="188"/>
      <c r="R7" s="190"/>
      <c r="S7" s="68"/>
    </row>
    <row r="8" spans="1:19" s="69" customFormat="1" ht="43.5" customHeight="1" x14ac:dyDescent="0.25">
      <c r="A8" s="103" t="s">
        <v>176</v>
      </c>
      <c r="B8" s="103">
        <v>57</v>
      </c>
      <c r="C8" s="103" t="s">
        <v>177</v>
      </c>
      <c r="D8" s="105">
        <v>452.6</v>
      </c>
      <c r="E8" s="103" t="s">
        <v>178</v>
      </c>
      <c r="F8" s="105">
        <v>436.7</v>
      </c>
      <c r="G8" s="58"/>
      <c r="H8" s="60"/>
      <c r="I8" s="61"/>
      <c r="J8" s="62"/>
      <c r="K8" s="130"/>
      <c r="L8" s="64"/>
      <c r="M8" s="64"/>
      <c r="N8" s="64"/>
      <c r="O8" s="64"/>
      <c r="P8" s="65"/>
      <c r="Q8" s="188"/>
      <c r="R8" s="189"/>
      <c r="S8" s="68"/>
    </row>
    <row r="9" spans="1:19" s="69" customFormat="1" ht="33.75" customHeight="1" x14ac:dyDescent="0.25">
      <c r="A9" s="59"/>
      <c r="B9" s="62"/>
      <c r="C9" s="59"/>
      <c r="D9" s="70"/>
      <c r="E9" s="62"/>
      <c r="F9" s="71"/>
      <c r="G9" s="58"/>
      <c r="H9" s="60"/>
      <c r="I9" s="61"/>
      <c r="J9" s="62"/>
      <c r="K9" s="130"/>
      <c r="L9" s="64"/>
      <c r="M9" s="64"/>
      <c r="N9" s="64"/>
      <c r="O9" s="64"/>
      <c r="P9" s="58"/>
      <c r="Q9" s="130"/>
      <c r="R9" s="131"/>
      <c r="S9" s="58"/>
    </row>
    <row r="10" spans="1:19" s="75" customFormat="1" ht="15" customHeight="1" thickBot="1" x14ac:dyDescent="0.3">
      <c r="A10" s="73"/>
      <c r="B10" s="73"/>
      <c r="C10" s="73"/>
      <c r="D10" s="73"/>
      <c r="E10" s="73"/>
      <c r="F10" s="129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</row>
    <row r="11" spans="1:19" s="75" customFormat="1" ht="30" customHeight="1" x14ac:dyDescent="0.25">
      <c r="A11" s="191" t="s">
        <v>179</v>
      </c>
      <c r="B11" s="192"/>
      <c r="C11" s="192"/>
      <c r="D11" s="192"/>
      <c r="E11" s="193"/>
      <c r="F11" s="76" t="s">
        <v>180</v>
      </c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</row>
    <row r="12" spans="1:19" s="100" customFormat="1" ht="30" customHeight="1" x14ac:dyDescent="0.25">
      <c r="A12" s="194" t="s">
        <v>181</v>
      </c>
      <c r="B12" s="195"/>
      <c r="C12" s="195"/>
      <c r="D12" s="195"/>
      <c r="E12" s="196"/>
      <c r="F12" s="98">
        <v>250377.65500000026</v>
      </c>
      <c r="G12" s="99"/>
    </row>
    <row r="13" spans="1:19" s="100" customFormat="1" ht="30" customHeight="1" x14ac:dyDescent="0.25">
      <c r="A13" s="194" t="s">
        <v>182</v>
      </c>
      <c r="B13" s="195"/>
      <c r="C13" s="195"/>
      <c r="D13" s="195"/>
      <c r="E13" s="196"/>
      <c r="F13" s="98">
        <v>81873.25999999998</v>
      </c>
    </row>
    <row r="14" spans="1:19" s="100" customFormat="1" ht="30" customHeight="1" x14ac:dyDescent="0.25">
      <c r="A14" s="194" t="s">
        <v>183</v>
      </c>
      <c r="B14" s="195"/>
      <c r="C14" s="195"/>
      <c r="D14" s="195"/>
      <c r="E14" s="196"/>
      <c r="F14" s="101">
        <f>SUM(F15:F17)</f>
        <v>725200.28</v>
      </c>
    </row>
    <row r="15" spans="1:19" s="75" customFormat="1" ht="28.5" customHeight="1" x14ac:dyDescent="0.25">
      <c r="A15" s="183" t="s">
        <v>184</v>
      </c>
      <c r="B15" s="184"/>
      <c r="C15" s="184"/>
      <c r="D15" s="184"/>
      <c r="E15" s="185"/>
      <c r="F15" s="97">
        <f>493526.3-4783.81+1200-3766.32</f>
        <v>486176.17</v>
      </c>
    </row>
    <row r="16" spans="1:19" s="75" customFormat="1" ht="24.75" customHeight="1" x14ac:dyDescent="0.25">
      <c r="A16" s="183" t="s">
        <v>185</v>
      </c>
      <c r="B16" s="184"/>
      <c r="C16" s="184"/>
      <c r="D16" s="184"/>
      <c r="E16" s="185"/>
      <c r="F16" s="97">
        <v>230513.71</v>
      </c>
    </row>
    <row r="17" spans="1:19" s="75" customFormat="1" ht="30" customHeight="1" x14ac:dyDescent="0.25">
      <c r="A17" s="183" t="s">
        <v>186</v>
      </c>
      <c r="B17" s="184"/>
      <c r="C17" s="184"/>
      <c r="D17" s="184"/>
      <c r="E17" s="185"/>
      <c r="F17" s="97">
        <v>8510.4</v>
      </c>
    </row>
    <row r="18" spans="1:19" s="100" customFormat="1" ht="30" customHeight="1" x14ac:dyDescent="0.25">
      <c r="A18" s="194" t="s">
        <v>187</v>
      </c>
      <c r="B18" s="195"/>
      <c r="C18" s="195"/>
      <c r="D18" s="195"/>
      <c r="E18" s="196"/>
      <c r="F18" s="101">
        <f>SUM(F19:F21)</f>
        <v>722021.29999999993</v>
      </c>
    </row>
    <row r="19" spans="1:19" s="75" customFormat="1" ht="30" customHeight="1" x14ac:dyDescent="0.25">
      <c r="A19" s="183" t="s">
        <v>184</v>
      </c>
      <c r="B19" s="184"/>
      <c r="C19" s="184"/>
      <c r="D19" s="184"/>
      <c r="E19" s="185"/>
      <c r="F19" s="97">
        <f>517381.62+1200-3766.32</f>
        <v>514815.3</v>
      </c>
    </row>
    <row r="20" spans="1:19" s="75" customFormat="1" ht="30" customHeight="1" x14ac:dyDescent="0.25">
      <c r="A20" s="183" t="s">
        <v>185</v>
      </c>
      <c r="B20" s="184"/>
      <c r="C20" s="184"/>
      <c r="D20" s="184"/>
      <c r="E20" s="185"/>
      <c r="F20" s="97">
        <v>199629.8</v>
      </c>
    </row>
    <row r="21" spans="1:19" s="78" customFormat="1" ht="30" customHeight="1" x14ac:dyDescent="0.2">
      <c r="A21" s="183" t="s">
        <v>186</v>
      </c>
      <c r="B21" s="184"/>
      <c r="C21" s="184"/>
      <c r="D21" s="184"/>
      <c r="E21" s="185"/>
      <c r="F21" s="97">
        <v>7576.2</v>
      </c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</row>
    <row r="22" spans="1:19" s="102" customFormat="1" ht="30" customHeight="1" x14ac:dyDescent="0.25">
      <c r="A22" s="194" t="s">
        <v>188</v>
      </c>
      <c r="B22" s="195"/>
      <c r="C22" s="195"/>
      <c r="D22" s="195"/>
      <c r="E22" s="196"/>
      <c r="F22" s="101">
        <f>F12+F18</f>
        <v>972398.95500000019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2" customFormat="1" ht="30" customHeight="1" x14ac:dyDescent="0.25">
      <c r="A23" s="194" t="s">
        <v>189</v>
      </c>
      <c r="B23" s="195"/>
      <c r="C23" s="195"/>
      <c r="D23" s="195"/>
      <c r="E23" s="196"/>
      <c r="F23" s="101">
        <f>Лист1!E118</f>
        <v>730169.90200000023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2" customFormat="1" ht="30" customHeight="1" x14ac:dyDescent="0.25">
      <c r="A24" s="194" t="s">
        <v>378</v>
      </c>
      <c r="B24" s="195"/>
      <c r="C24" s="195"/>
      <c r="D24" s="195"/>
      <c r="E24" s="196"/>
      <c r="F24" s="101">
        <f>F22-F23</f>
        <v>242229.05299999996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2" customFormat="1" ht="30" customHeight="1" x14ac:dyDescent="0.25">
      <c r="A25" s="194" t="s">
        <v>191</v>
      </c>
      <c r="B25" s="195"/>
      <c r="C25" s="195"/>
      <c r="D25" s="195"/>
      <c r="E25" s="196"/>
      <c r="F25" s="98">
        <f>F13+F14-F18</f>
        <v>85052.240000000107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8" customFormat="1" ht="11.45" customHeight="1" x14ac:dyDescent="0.25">
      <c r="A26" s="79"/>
      <c r="B26" s="79"/>
      <c r="C26" s="79"/>
      <c r="D26" s="79"/>
      <c r="E26" s="79"/>
      <c r="F26" s="79"/>
    </row>
    <row r="27" spans="1:19" s="80" customFormat="1" ht="64.5" customHeight="1" x14ac:dyDescent="0.2">
      <c r="A27" s="197" t="s">
        <v>192</v>
      </c>
      <c r="B27" s="197"/>
      <c r="C27" s="197"/>
      <c r="D27" s="197"/>
    </row>
    <row r="28" spans="1:19" s="53" customFormat="1" ht="21.75" customHeight="1" x14ac:dyDescent="0.25">
      <c r="A28" s="198" t="s">
        <v>193</v>
      </c>
      <c r="B28" s="198"/>
      <c r="C28" s="198"/>
      <c r="D28" s="198"/>
    </row>
    <row r="29" spans="1:19" s="53" customFormat="1" ht="22.5" customHeight="1" x14ac:dyDescent="0.25">
      <c r="A29" s="197" t="s">
        <v>45</v>
      </c>
      <c r="B29" s="197"/>
      <c r="C29" s="197"/>
      <c r="D29" s="197"/>
    </row>
    <row r="30" spans="1:19" s="53" customFormat="1" ht="22.5" customHeight="1" x14ac:dyDescent="0.25">
      <c r="A30" s="197" t="s">
        <v>46</v>
      </c>
      <c r="B30" s="197"/>
      <c r="C30" s="197"/>
      <c r="D30" s="54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33"/>
  <sheetViews>
    <sheetView view="pageBreakPreview" topLeftCell="A103" zoomScale="90" zoomScaleSheetLayoutView="90" workbookViewId="0">
      <selection activeCell="A22" sqref="A22:E22"/>
    </sheetView>
  </sheetViews>
  <sheetFormatPr defaultRowHeight="15" x14ac:dyDescent="0.25"/>
  <cols>
    <col min="1" max="1" width="55.140625" style="132" customWidth="1"/>
    <col min="2" max="2" width="13.85546875" style="132" customWidth="1"/>
    <col min="3" max="3" width="14" style="132" customWidth="1"/>
    <col min="4" max="4" width="17" style="132" customWidth="1"/>
    <col min="5" max="5" width="15.85546875" style="132" customWidth="1"/>
    <col min="6" max="255" width="8.140625" style="132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32" customFormat="1" ht="3" customHeight="1" x14ac:dyDescent="0.25">
      <c r="A1" s="202"/>
      <c r="B1" s="202"/>
      <c r="C1" s="202"/>
      <c r="D1" s="202"/>
      <c r="E1" s="202"/>
    </row>
    <row r="2" spans="1:5" s="132" customFormat="1" hidden="1" x14ac:dyDescent="0.25">
      <c r="A2" s="202" t="s">
        <v>300</v>
      </c>
      <c r="B2" s="202"/>
      <c r="C2" s="202"/>
      <c r="D2" s="202"/>
      <c r="E2" s="202"/>
    </row>
    <row r="3" spans="1:5" s="132" customFormat="1" ht="15.75" customHeight="1" x14ac:dyDescent="0.25">
      <c r="B3" s="202" t="s">
        <v>367</v>
      </c>
      <c r="C3" s="202"/>
      <c r="D3" s="202"/>
      <c r="E3" s="202"/>
    </row>
    <row r="4" spans="1:5" s="132" customFormat="1" x14ac:dyDescent="0.25">
      <c r="A4" s="204" t="s">
        <v>301</v>
      </c>
      <c r="B4" s="204"/>
      <c r="C4" s="204"/>
      <c r="D4" s="204"/>
      <c r="E4" s="204"/>
    </row>
    <row r="5" spans="1:5" s="132" customFormat="1" x14ac:dyDescent="0.25">
      <c r="A5" s="204" t="s">
        <v>302</v>
      </c>
      <c r="B5" s="204"/>
      <c r="C5" s="204"/>
      <c r="D5" s="204"/>
      <c r="E5" s="204"/>
    </row>
    <row r="6" spans="1:5" s="132" customFormat="1" ht="26.25" customHeight="1" x14ac:dyDescent="0.25">
      <c r="A6" s="202" t="s">
        <v>303</v>
      </c>
      <c r="B6" s="202"/>
      <c r="C6" s="202"/>
      <c r="D6" s="202"/>
      <c r="E6" s="132" t="s">
        <v>379</v>
      </c>
    </row>
    <row r="7" spans="1:5" s="132" customFormat="1" x14ac:dyDescent="0.25">
      <c r="A7" s="202"/>
      <c r="B7" s="202"/>
      <c r="C7" s="202"/>
      <c r="D7" s="202"/>
      <c r="E7" s="202"/>
    </row>
    <row r="8" spans="1:5" s="132" customFormat="1" ht="28.5" customHeight="1" x14ac:dyDescent="0.25">
      <c r="A8" s="203" t="s">
        <v>368</v>
      </c>
      <c r="B8" s="203"/>
      <c r="C8" s="203"/>
      <c r="D8" s="203"/>
      <c r="E8" s="203"/>
    </row>
    <row r="9" spans="1:5" s="132" customFormat="1" ht="29.25" customHeight="1" x14ac:dyDescent="0.25">
      <c r="A9" s="203" t="s">
        <v>305</v>
      </c>
      <c r="B9" s="203"/>
      <c r="C9" s="203"/>
      <c r="D9" s="203"/>
      <c r="E9" s="203"/>
    </row>
    <row r="10" spans="1:5" s="132" customFormat="1" ht="30" customHeight="1" x14ac:dyDescent="0.25">
      <c r="A10" s="203" t="s">
        <v>306</v>
      </c>
      <c r="B10" s="203"/>
      <c r="C10" s="203"/>
      <c r="D10" s="203"/>
      <c r="E10" s="203"/>
    </row>
    <row r="11" spans="1:5" s="132" customFormat="1" ht="30" customHeight="1" x14ac:dyDescent="0.25">
      <c r="A11" s="203" t="s">
        <v>307</v>
      </c>
      <c r="B11" s="203"/>
      <c r="C11" s="203"/>
      <c r="D11" s="203"/>
      <c r="E11" s="203"/>
    </row>
    <row r="12" spans="1:5" s="132" customFormat="1" ht="29.25" customHeight="1" x14ac:dyDescent="0.25">
      <c r="A12" s="203" t="s">
        <v>308</v>
      </c>
      <c r="B12" s="203"/>
      <c r="C12" s="203"/>
      <c r="D12" s="203"/>
      <c r="E12" s="203"/>
    </row>
    <row r="13" spans="1:5" s="132" customFormat="1" ht="28.5" customHeight="1" x14ac:dyDescent="0.25">
      <c r="A13" s="203" t="s">
        <v>309</v>
      </c>
      <c r="B13" s="203"/>
      <c r="C13" s="203"/>
      <c r="D13" s="203"/>
      <c r="E13" s="203"/>
    </row>
    <row r="14" spans="1:5" s="132" customFormat="1" ht="15.75" customHeight="1" x14ac:dyDescent="0.25">
      <c r="A14" s="202"/>
      <c r="B14" s="202"/>
      <c r="C14" s="202"/>
      <c r="D14" s="202"/>
      <c r="E14" s="202"/>
    </row>
    <row r="15" spans="1:5" s="132" customFormat="1" ht="135" x14ac:dyDescent="0.25">
      <c r="A15" s="133" t="s">
        <v>2</v>
      </c>
      <c r="B15" s="134" t="s">
        <v>311</v>
      </c>
      <c r="C15" s="134" t="s">
        <v>0</v>
      </c>
      <c r="D15" s="134" t="s">
        <v>310</v>
      </c>
      <c r="E15" s="134" t="s">
        <v>1</v>
      </c>
    </row>
    <row r="16" spans="1:5" s="132" customFormat="1" x14ac:dyDescent="0.25">
      <c r="A16" s="143" t="s">
        <v>8</v>
      </c>
      <c r="B16" s="135"/>
      <c r="C16" s="135"/>
      <c r="D16" s="135"/>
      <c r="E16" s="135"/>
    </row>
    <row r="17" spans="1:5" s="132" customFormat="1" x14ac:dyDescent="0.25">
      <c r="A17" s="133" t="s">
        <v>56</v>
      </c>
      <c r="B17" s="136" t="s">
        <v>23</v>
      </c>
      <c r="C17" s="136" t="s">
        <v>11</v>
      </c>
      <c r="D17" s="136">
        <v>0.13</v>
      </c>
      <c r="E17" s="136">
        <v>8142.58</v>
      </c>
    </row>
    <row r="18" spans="1:5" s="132" customFormat="1" ht="28.5" x14ac:dyDescent="0.25">
      <c r="A18" s="143" t="s">
        <v>313</v>
      </c>
      <c r="B18" s="135"/>
      <c r="C18" s="135"/>
      <c r="D18" s="135"/>
      <c r="E18" s="135"/>
    </row>
    <row r="19" spans="1:5" s="132" customFormat="1" x14ac:dyDescent="0.25">
      <c r="A19" s="133" t="s">
        <v>126</v>
      </c>
      <c r="B19" s="136" t="s">
        <v>24</v>
      </c>
      <c r="C19" s="136" t="s">
        <v>12</v>
      </c>
      <c r="D19" s="136">
        <f>E19</f>
        <v>255.6</v>
      </c>
      <c r="E19" s="136">
        <v>255.6</v>
      </c>
    </row>
    <row r="20" spans="1:5" s="132" customFormat="1" x14ac:dyDescent="0.25">
      <c r="A20" s="133" t="s">
        <v>380</v>
      </c>
      <c r="B20" s="136" t="s">
        <v>24</v>
      </c>
      <c r="C20" s="136" t="s">
        <v>12</v>
      </c>
      <c r="D20" s="136">
        <f t="shared" ref="D20:D35" si="0">E20</f>
        <v>29871.599999999999</v>
      </c>
      <c r="E20" s="136">
        <v>29871.599999999999</v>
      </c>
    </row>
    <row r="21" spans="1:5" s="132" customFormat="1" ht="30" x14ac:dyDescent="0.25">
      <c r="A21" s="133" t="s">
        <v>381</v>
      </c>
      <c r="B21" s="136">
        <v>3.75</v>
      </c>
      <c r="C21" s="136" t="s">
        <v>382</v>
      </c>
      <c r="D21" s="136">
        <f>E21/B21</f>
        <v>84.528000000000006</v>
      </c>
      <c r="E21" s="136">
        <v>316.98</v>
      </c>
    </row>
    <row r="22" spans="1:5" s="132" customFormat="1" ht="30" x14ac:dyDescent="0.25">
      <c r="A22" s="133" t="s">
        <v>196</v>
      </c>
      <c r="B22" s="136" t="s">
        <v>24</v>
      </c>
      <c r="C22" s="136" t="s">
        <v>19</v>
      </c>
      <c r="D22" s="136">
        <f t="shared" si="0"/>
        <v>944.92</v>
      </c>
      <c r="E22" s="136">
        <v>944.92</v>
      </c>
    </row>
    <row r="23" spans="1:5" s="132" customFormat="1" ht="30" x14ac:dyDescent="0.25">
      <c r="A23" s="133" t="s">
        <v>383</v>
      </c>
      <c r="B23" s="136" t="s">
        <v>24</v>
      </c>
      <c r="C23" s="136" t="s">
        <v>19</v>
      </c>
      <c r="D23" s="136">
        <f t="shared" si="0"/>
        <v>841.86</v>
      </c>
      <c r="E23" s="136">
        <v>841.86</v>
      </c>
    </row>
    <row r="24" spans="1:5" s="144" customFormat="1" x14ac:dyDescent="0.25">
      <c r="A24" s="133" t="s">
        <v>431</v>
      </c>
      <c r="B24" s="136" t="s">
        <v>24</v>
      </c>
      <c r="C24" s="136" t="s">
        <v>13</v>
      </c>
      <c r="D24" s="136">
        <f t="shared" si="0"/>
        <v>6955.62</v>
      </c>
      <c r="E24" s="136">
        <v>6955.62</v>
      </c>
    </row>
    <row r="25" spans="1:5" s="132" customFormat="1" x14ac:dyDescent="0.25">
      <c r="A25" s="133" t="s">
        <v>384</v>
      </c>
      <c r="B25" s="136">
        <v>0.5</v>
      </c>
      <c r="C25" s="136" t="s">
        <v>13</v>
      </c>
      <c r="D25" s="136">
        <f>E25/B25</f>
        <v>849.06</v>
      </c>
      <c r="E25" s="136">
        <v>424.53</v>
      </c>
    </row>
    <row r="26" spans="1:5" s="132" customFormat="1" x14ac:dyDescent="0.25">
      <c r="A26" s="133" t="s">
        <v>316</v>
      </c>
      <c r="B26" s="136" t="s">
        <v>296</v>
      </c>
      <c r="C26" s="136" t="s">
        <v>12</v>
      </c>
      <c r="D26" s="136">
        <f t="shared" si="0"/>
        <v>196674.53</v>
      </c>
      <c r="E26" s="136">
        <v>196674.53</v>
      </c>
    </row>
    <row r="27" spans="1:5" s="132" customFormat="1" x14ac:dyDescent="0.25">
      <c r="A27" s="133" t="s">
        <v>317</v>
      </c>
      <c r="B27" s="136" t="s">
        <v>296</v>
      </c>
      <c r="C27" s="136" t="s">
        <v>12</v>
      </c>
      <c r="D27" s="136">
        <f t="shared" si="0"/>
        <v>626.9</v>
      </c>
      <c r="E27" s="136">
        <v>626.9</v>
      </c>
    </row>
    <row r="28" spans="1:5" s="132" customFormat="1" ht="30" x14ac:dyDescent="0.25">
      <c r="A28" s="133" t="s">
        <v>318</v>
      </c>
      <c r="B28" s="136" t="s">
        <v>24</v>
      </c>
      <c r="C28" s="136" t="s">
        <v>11</v>
      </c>
      <c r="D28" s="136">
        <f t="shared" si="0"/>
        <v>8250</v>
      </c>
      <c r="E28" s="136">
        <v>8250</v>
      </c>
    </row>
    <row r="29" spans="1:5" s="144" customFormat="1" x14ac:dyDescent="0.25">
      <c r="A29" s="133" t="s">
        <v>75</v>
      </c>
      <c r="B29" s="136" t="s">
        <v>24</v>
      </c>
      <c r="C29" s="136" t="s">
        <v>11</v>
      </c>
      <c r="D29" s="136">
        <f t="shared" si="0"/>
        <v>2053.3200000000002</v>
      </c>
      <c r="E29" s="136">
        <v>2053.3200000000002</v>
      </c>
    </row>
    <row r="30" spans="1:5" s="132" customFormat="1" x14ac:dyDescent="0.25">
      <c r="A30" s="143" t="s">
        <v>319</v>
      </c>
      <c r="B30" s="135"/>
      <c r="C30" s="135"/>
      <c r="D30" s="136"/>
      <c r="E30" s="135"/>
    </row>
    <row r="31" spans="1:5" s="132" customFormat="1" x14ac:dyDescent="0.25">
      <c r="A31" s="133" t="s">
        <v>320</v>
      </c>
      <c r="B31" s="136" t="s">
        <v>24</v>
      </c>
      <c r="C31" s="136" t="s">
        <v>11</v>
      </c>
      <c r="D31" s="136">
        <f t="shared" si="0"/>
        <v>31296.6</v>
      </c>
      <c r="E31" s="136">
        <v>31296.6</v>
      </c>
    </row>
    <row r="32" spans="1:5" s="132" customFormat="1" ht="28.5" x14ac:dyDescent="0.25">
      <c r="A32" s="143" t="s">
        <v>98</v>
      </c>
      <c r="B32" s="135"/>
      <c r="C32" s="135"/>
      <c r="D32" s="136"/>
      <c r="E32" s="135"/>
    </row>
    <row r="33" spans="1:5" s="132" customFormat="1" ht="30" x14ac:dyDescent="0.25">
      <c r="A33" s="133" t="s">
        <v>208</v>
      </c>
      <c r="B33" s="136" t="s">
        <v>24</v>
      </c>
      <c r="C33" s="136" t="s">
        <v>11</v>
      </c>
      <c r="D33" s="136">
        <f t="shared" si="0"/>
        <v>108756.07</v>
      </c>
      <c r="E33" s="136">
        <v>108756.07</v>
      </c>
    </row>
    <row r="34" spans="1:5" s="132" customFormat="1" x14ac:dyDescent="0.25">
      <c r="A34" s="143" t="s">
        <v>209</v>
      </c>
      <c r="B34" s="135"/>
      <c r="C34" s="135"/>
      <c r="D34" s="136"/>
      <c r="E34" s="135"/>
    </row>
    <row r="35" spans="1:5" s="132" customFormat="1" x14ac:dyDescent="0.25">
      <c r="A35" s="133" t="s">
        <v>210</v>
      </c>
      <c r="B35" s="136" t="s">
        <v>294</v>
      </c>
      <c r="C35" s="136" t="s">
        <v>324</v>
      </c>
      <c r="D35" s="136">
        <f t="shared" si="0"/>
        <v>16150</v>
      </c>
      <c r="E35" s="136">
        <v>16150</v>
      </c>
    </row>
    <row r="36" spans="1:5" s="132" customFormat="1" ht="28.5" x14ac:dyDescent="0.25">
      <c r="A36" s="143" t="s">
        <v>325</v>
      </c>
      <c r="B36" s="135"/>
      <c r="C36" s="135"/>
      <c r="D36" s="135"/>
      <c r="E36" s="135"/>
    </row>
    <row r="37" spans="1:5" s="132" customFormat="1" ht="30" x14ac:dyDescent="0.25">
      <c r="A37" s="133" t="s">
        <v>385</v>
      </c>
      <c r="B37" s="136">
        <v>1</v>
      </c>
      <c r="C37" s="136" t="s">
        <v>134</v>
      </c>
      <c r="D37" s="136">
        <f>E37/B37</f>
        <v>901.33</v>
      </c>
      <c r="E37" s="136">
        <v>901.33</v>
      </c>
    </row>
    <row r="38" spans="1:5" s="132" customFormat="1" x14ac:dyDescent="0.25">
      <c r="A38" s="133" t="s">
        <v>386</v>
      </c>
      <c r="B38" s="136">
        <v>0.01</v>
      </c>
      <c r="C38" s="136" t="s">
        <v>55</v>
      </c>
      <c r="D38" s="136">
        <f t="shared" ref="D38:D101" si="1">E38/B38</f>
        <v>109070</v>
      </c>
      <c r="E38" s="136">
        <v>1090.7</v>
      </c>
    </row>
    <row r="39" spans="1:5" s="132" customFormat="1" ht="30" x14ac:dyDescent="0.25">
      <c r="A39" s="133" t="s">
        <v>387</v>
      </c>
      <c r="B39" s="136">
        <v>2</v>
      </c>
      <c r="C39" s="136" t="s">
        <v>13</v>
      </c>
      <c r="D39" s="136">
        <f t="shared" si="1"/>
        <v>182.45500000000001</v>
      </c>
      <c r="E39" s="136">
        <v>364.91</v>
      </c>
    </row>
    <row r="40" spans="1:5" s="132" customFormat="1" x14ac:dyDescent="0.25">
      <c r="A40" s="133" t="s">
        <v>388</v>
      </c>
      <c r="B40" s="136">
        <v>1</v>
      </c>
      <c r="C40" s="136" t="s">
        <v>139</v>
      </c>
      <c r="D40" s="136">
        <f t="shared" si="1"/>
        <v>602.94000000000005</v>
      </c>
      <c r="E40" s="136">
        <v>602.94000000000005</v>
      </c>
    </row>
    <row r="41" spans="1:5" s="132" customFormat="1" x14ac:dyDescent="0.25">
      <c r="A41" s="133" t="s">
        <v>389</v>
      </c>
      <c r="B41" s="136">
        <v>1</v>
      </c>
      <c r="C41" s="136" t="s">
        <v>15</v>
      </c>
      <c r="D41" s="136">
        <f t="shared" si="1"/>
        <v>724.61</v>
      </c>
      <c r="E41" s="136">
        <v>724.61</v>
      </c>
    </row>
    <row r="42" spans="1:5" s="132" customFormat="1" ht="30" x14ac:dyDescent="0.25">
      <c r="A42" s="133" t="s">
        <v>390</v>
      </c>
      <c r="B42" s="136" t="s">
        <v>24</v>
      </c>
      <c r="C42" s="136" t="s">
        <v>16</v>
      </c>
      <c r="D42" s="136">
        <f>E42</f>
        <v>4943.6400000000003</v>
      </c>
      <c r="E42" s="136">
        <v>4943.6400000000003</v>
      </c>
    </row>
    <row r="43" spans="1:5" s="132" customFormat="1" ht="30" x14ac:dyDescent="0.25">
      <c r="A43" s="133" t="s">
        <v>391</v>
      </c>
      <c r="B43" s="136">
        <v>1</v>
      </c>
      <c r="C43" s="136" t="s">
        <v>13</v>
      </c>
      <c r="D43" s="136">
        <f t="shared" si="1"/>
        <v>473.95</v>
      </c>
      <c r="E43" s="136">
        <v>473.95</v>
      </c>
    </row>
    <row r="44" spans="1:5" s="132" customFormat="1" ht="30" x14ac:dyDescent="0.25">
      <c r="A44" s="133" t="s">
        <v>392</v>
      </c>
      <c r="B44" s="136">
        <v>0.14299999999999999</v>
      </c>
      <c r="C44" s="136" t="s">
        <v>15</v>
      </c>
      <c r="D44" s="136">
        <f t="shared" si="1"/>
        <v>65326.853146853151</v>
      </c>
      <c r="E44" s="136">
        <v>9341.74</v>
      </c>
    </row>
    <row r="45" spans="1:5" s="132" customFormat="1" ht="30" x14ac:dyDescent="0.25">
      <c r="A45" s="133" t="s">
        <v>393</v>
      </c>
      <c r="B45" s="136">
        <v>1.4999999999999999E-2</v>
      </c>
      <c r="C45" s="136" t="s">
        <v>15</v>
      </c>
      <c r="D45" s="136">
        <f t="shared" si="1"/>
        <v>79034</v>
      </c>
      <c r="E45" s="136">
        <v>1185.51</v>
      </c>
    </row>
    <row r="46" spans="1:5" s="132" customFormat="1" x14ac:dyDescent="0.25">
      <c r="A46" s="133" t="s">
        <v>394</v>
      </c>
      <c r="B46" s="136">
        <v>2</v>
      </c>
      <c r="C46" s="136" t="s">
        <v>86</v>
      </c>
      <c r="D46" s="136">
        <f t="shared" si="1"/>
        <v>758.63499999999999</v>
      </c>
      <c r="E46" s="136">
        <v>1517.27</v>
      </c>
    </row>
    <row r="47" spans="1:5" s="132" customFormat="1" ht="30" x14ac:dyDescent="0.25">
      <c r="A47" s="133" t="s">
        <v>395</v>
      </c>
      <c r="B47" s="136">
        <v>0.14599999999999999</v>
      </c>
      <c r="C47" s="136" t="s">
        <v>15</v>
      </c>
      <c r="D47" s="136">
        <f t="shared" si="1"/>
        <v>42531.575342465752</v>
      </c>
      <c r="E47" s="136">
        <v>6209.61</v>
      </c>
    </row>
    <row r="48" spans="1:5" s="132" customFormat="1" ht="30" x14ac:dyDescent="0.25">
      <c r="A48" s="133" t="s">
        <v>396</v>
      </c>
      <c r="B48" s="136">
        <v>1.4999999999999999E-2</v>
      </c>
      <c r="C48" s="136" t="s">
        <v>15</v>
      </c>
      <c r="D48" s="136">
        <f t="shared" si="1"/>
        <v>34467.333333333336</v>
      </c>
      <c r="E48" s="136">
        <v>517.01</v>
      </c>
    </row>
    <row r="49" spans="1:5" s="132" customFormat="1" ht="30" x14ac:dyDescent="0.25">
      <c r="A49" s="133" t="s">
        <v>397</v>
      </c>
      <c r="B49" s="136">
        <v>1</v>
      </c>
      <c r="C49" s="136" t="s">
        <v>134</v>
      </c>
      <c r="D49" s="136">
        <f t="shared" si="1"/>
        <v>740.98</v>
      </c>
      <c r="E49" s="136">
        <v>740.98</v>
      </c>
    </row>
    <row r="50" spans="1:5" s="132" customFormat="1" ht="30" x14ac:dyDescent="0.25">
      <c r="A50" s="133" t="s">
        <v>253</v>
      </c>
      <c r="B50" s="136">
        <v>1</v>
      </c>
      <c r="C50" s="136" t="s">
        <v>134</v>
      </c>
      <c r="D50" s="136">
        <f t="shared" si="1"/>
        <v>1523.26</v>
      </c>
      <c r="E50" s="136">
        <v>1523.26</v>
      </c>
    </row>
    <row r="51" spans="1:5" s="132" customFormat="1" ht="30" x14ac:dyDescent="0.25">
      <c r="A51" s="133" t="s">
        <v>398</v>
      </c>
      <c r="B51" s="136">
        <v>1</v>
      </c>
      <c r="C51" s="136" t="s">
        <v>134</v>
      </c>
      <c r="D51" s="136">
        <f t="shared" si="1"/>
        <v>2053.0700000000002</v>
      </c>
      <c r="E51" s="136">
        <v>2053.0700000000002</v>
      </c>
    </row>
    <row r="52" spans="1:5" s="132" customFormat="1" ht="45" x14ac:dyDescent="0.25">
      <c r="A52" s="133" t="s">
        <v>399</v>
      </c>
      <c r="B52" s="136">
        <v>1</v>
      </c>
      <c r="C52" s="136" t="s">
        <v>134</v>
      </c>
      <c r="D52" s="136">
        <f t="shared" si="1"/>
        <v>822.51</v>
      </c>
      <c r="E52" s="136">
        <v>822.51</v>
      </c>
    </row>
    <row r="53" spans="1:5" s="132" customFormat="1" x14ac:dyDescent="0.25">
      <c r="A53" s="133" t="s">
        <v>160</v>
      </c>
      <c r="B53" s="136">
        <v>0.01</v>
      </c>
      <c r="C53" s="136" t="s">
        <v>18</v>
      </c>
      <c r="D53" s="136">
        <f t="shared" si="1"/>
        <v>67152</v>
      </c>
      <c r="E53" s="136">
        <v>671.52</v>
      </c>
    </row>
    <row r="54" spans="1:5" s="132" customFormat="1" x14ac:dyDescent="0.25">
      <c r="A54" s="133" t="s">
        <v>214</v>
      </c>
      <c r="B54" s="136">
        <v>0.25</v>
      </c>
      <c r="C54" s="136" t="s">
        <v>215</v>
      </c>
      <c r="D54" s="136">
        <f t="shared" si="1"/>
        <v>3950.4</v>
      </c>
      <c r="E54" s="136">
        <v>987.6</v>
      </c>
    </row>
    <row r="55" spans="1:5" s="132" customFormat="1" ht="30" x14ac:dyDescent="0.25">
      <c r="A55" s="133" t="s">
        <v>400</v>
      </c>
      <c r="B55" s="136">
        <v>1</v>
      </c>
      <c r="C55" s="136" t="s">
        <v>401</v>
      </c>
      <c r="D55" s="136">
        <f t="shared" si="1"/>
        <v>259.95</v>
      </c>
      <c r="E55" s="136">
        <v>259.95</v>
      </c>
    </row>
    <row r="56" spans="1:5" s="132" customFormat="1" x14ac:dyDescent="0.25">
      <c r="A56" s="133" t="s">
        <v>128</v>
      </c>
      <c r="B56" s="136">
        <v>0.01</v>
      </c>
      <c r="C56" s="136" t="s">
        <v>18</v>
      </c>
      <c r="D56" s="136">
        <f t="shared" si="1"/>
        <v>24577</v>
      </c>
      <c r="E56" s="136">
        <v>245.77</v>
      </c>
    </row>
    <row r="57" spans="1:5" s="132" customFormat="1" ht="30" x14ac:dyDescent="0.25">
      <c r="A57" s="133" t="s">
        <v>402</v>
      </c>
      <c r="B57" s="136">
        <v>0.01</v>
      </c>
      <c r="C57" s="136" t="s">
        <v>18</v>
      </c>
      <c r="D57" s="136">
        <f t="shared" si="1"/>
        <v>58414</v>
      </c>
      <c r="E57" s="136">
        <v>584.14</v>
      </c>
    </row>
    <row r="58" spans="1:5" s="132" customFormat="1" x14ac:dyDescent="0.25">
      <c r="A58" s="133" t="s">
        <v>403</v>
      </c>
      <c r="B58" s="136">
        <v>4</v>
      </c>
      <c r="C58" s="136" t="s">
        <v>217</v>
      </c>
      <c r="D58" s="136">
        <f t="shared" si="1"/>
        <v>100.6725</v>
      </c>
      <c r="E58" s="136">
        <v>402.69</v>
      </c>
    </row>
    <row r="59" spans="1:5" s="132" customFormat="1" x14ac:dyDescent="0.25">
      <c r="A59" s="133" t="s">
        <v>60</v>
      </c>
      <c r="B59" s="136">
        <v>1</v>
      </c>
      <c r="C59" s="136" t="s">
        <v>14</v>
      </c>
      <c r="D59" s="136">
        <f t="shared" si="1"/>
        <v>1012.36</v>
      </c>
      <c r="E59" s="136">
        <v>1012.36</v>
      </c>
    </row>
    <row r="60" spans="1:5" s="132" customFormat="1" x14ac:dyDescent="0.25">
      <c r="A60" s="133" t="s">
        <v>432</v>
      </c>
      <c r="B60" s="136">
        <v>1</v>
      </c>
      <c r="C60" s="136" t="s">
        <v>217</v>
      </c>
      <c r="D60" s="136">
        <f t="shared" si="1"/>
        <v>935.32</v>
      </c>
      <c r="E60" s="136">
        <v>935.32</v>
      </c>
    </row>
    <row r="61" spans="1:5" s="132" customFormat="1" x14ac:dyDescent="0.25">
      <c r="A61" s="133" t="s">
        <v>404</v>
      </c>
      <c r="B61" s="136">
        <v>0.17</v>
      </c>
      <c r="C61" s="136" t="s">
        <v>16</v>
      </c>
      <c r="D61" s="136">
        <f t="shared" si="1"/>
        <v>1813.705882352941</v>
      </c>
      <c r="E61" s="136">
        <v>308.33</v>
      </c>
    </row>
    <row r="62" spans="1:5" s="132" customFormat="1" x14ac:dyDescent="0.25">
      <c r="A62" s="133" t="s">
        <v>330</v>
      </c>
      <c r="B62" s="136">
        <v>2</v>
      </c>
      <c r="C62" s="136" t="s">
        <v>331</v>
      </c>
      <c r="D62" s="136">
        <f t="shared" si="1"/>
        <v>1116.7750000000001</v>
      </c>
      <c r="E62" s="136">
        <v>2233.5500000000002</v>
      </c>
    </row>
    <row r="63" spans="1:5" s="132" customFormat="1" ht="30" x14ac:dyDescent="0.25">
      <c r="A63" s="133" t="s">
        <v>333</v>
      </c>
      <c r="B63" s="136">
        <v>0.1</v>
      </c>
      <c r="C63" s="136" t="s">
        <v>16</v>
      </c>
      <c r="D63" s="136">
        <f t="shared" si="1"/>
        <v>4007.2000000000003</v>
      </c>
      <c r="E63" s="136">
        <v>400.72</v>
      </c>
    </row>
    <row r="64" spans="1:5" s="132" customFormat="1" ht="30" x14ac:dyDescent="0.25">
      <c r="A64" s="133" t="s">
        <v>405</v>
      </c>
      <c r="B64" s="136">
        <v>0.2</v>
      </c>
      <c r="C64" s="136" t="s">
        <v>16</v>
      </c>
      <c r="D64" s="136">
        <f t="shared" si="1"/>
        <v>4465.6499999999996</v>
      </c>
      <c r="E64" s="136">
        <v>893.13</v>
      </c>
    </row>
    <row r="65" spans="1:5" s="132" customFormat="1" x14ac:dyDescent="0.25">
      <c r="A65" s="133" t="s">
        <v>62</v>
      </c>
      <c r="B65" s="136">
        <v>0.16</v>
      </c>
      <c r="C65" s="136" t="s">
        <v>17</v>
      </c>
      <c r="D65" s="136">
        <f t="shared" si="1"/>
        <v>30216.062499999996</v>
      </c>
      <c r="E65" s="136">
        <v>4834.57</v>
      </c>
    </row>
    <row r="66" spans="1:5" s="132" customFormat="1" ht="30" x14ac:dyDescent="0.25">
      <c r="A66" s="133" t="s">
        <v>63</v>
      </c>
      <c r="B66" s="136">
        <v>4.7949999999999999</v>
      </c>
      <c r="C66" s="136" t="s">
        <v>16</v>
      </c>
      <c r="D66" s="136">
        <f t="shared" si="1"/>
        <v>2008.8237747653804</v>
      </c>
      <c r="E66" s="136">
        <v>9632.31</v>
      </c>
    </row>
    <row r="67" spans="1:5" s="132" customFormat="1" ht="30" x14ac:dyDescent="0.25">
      <c r="A67" s="133" t="s">
        <v>406</v>
      </c>
      <c r="B67" s="136">
        <v>0.02</v>
      </c>
      <c r="C67" s="136" t="s">
        <v>18</v>
      </c>
      <c r="D67" s="136">
        <f t="shared" si="1"/>
        <v>30123</v>
      </c>
      <c r="E67" s="136">
        <v>602.46</v>
      </c>
    </row>
    <row r="68" spans="1:5" s="132" customFormat="1" x14ac:dyDescent="0.25">
      <c r="A68" s="133" t="s">
        <v>407</v>
      </c>
      <c r="B68" s="136">
        <v>1.5</v>
      </c>
      <c r="C68" s="136" t="s">
        <v>86</v>
      </c>
      <c r="D68" s="136">
        <f t="shared" si="1"/>
        <v>441.11999999999995</v>
      </c>
      <c r="E68" s="136">
        <v>661.68</v>
      </c>
    </row>
    <row r="69" spans="1:5" s="132" customFormat="1" x14ac:dyDescent="0.25">
      <c r="A69" s="133" t="s">
        <v>66</v>
      </c>
      <c r="B69" s="136">
        <v>1.43</v>
      </c>
      <c r="C69" s="136" t="s">
        <v>15</v>
      </c>
      <c r="D69" s="136">
        <f t="shared" si="1"/>
        <v>17478.839160839161</v>
      </c>
      <c r="E69" s="136">
        <v>24994.74</v>
      </c>
    </row>
    <row r="70" spans="1:5" s="132" customFormat="1" x14ac:dyDescent="0.25">
      <c r="A70" s="133" t="s">
        <v>408</v>
      </c>
      <c r="B70" s="136">
        <v>1</v>
      </c>
      <c r="C70" s="136" t="s">
        <v>134</v>
      </c>
      <c r="D70" s="136">
        <f t="shared" si="1"/>
        <v>1148.43</v>
      </c>
      <c r="E70" s="136">
        <v>1148.43</v>
      </c>
    </row>
    <row r="71" spans="1:5" s="132" customFormat="1" ht="30" x14ac:dyDescent="0.25">
      <c r="A71" s="133" t="s">
        <v>67</v>
      </c>
      <c r="B71" s="136">
        <v>4</v>
      </c>
      <c r="C71" s="136" t="s">
        <v>20</v>
      </c>
      <c r="D71" s="136">
        <f t="shared" si="1"/>
        <v>252.17250000000001</v>
      </c>
      <c r="E71" s="136">
        <v>1008.69</v>
      </c>
    </row>
    <row r="72" spans="1:5" s="132" customFormat="1" x14ac:dyDescent="0.25">
      <c r="A72" s="133" t="s">
        <v>409</v>
      </c>
      <c r="B72" s="136">
        <v>6</v>
      </c>
      <c r="C72" s="136" t="s">
        <v>217</v>
      </c>
      <c r="D72" s="136">
        <f t="shared" si="1"/>
        <v>79.256666666666675</v>
      </c>
      <c r="E72" s="136">
        <v>475.54</v>
      </c>
    </row>
    <row r="73" spans="1:5" s="132" customFormat="1" x14ac:dyDescent="0.25">
      <c r="A73" s="133" t="s">
        <v>410</v>
      </c>
      <c r="B73" s="136">
        <v>2</v>
      </c>
      <c r="C73" s="136" t="s">
        <v>13</v>
      </c>
      <c r="D73" s="136">
        <f t="shared" si="1"/>
        <v>192.66</v>
      </c>
      <c r="E73" s="136">
        <v>385.32</v>
      </c>
    </row>
    <row r="74" spans="1:5" s="132" customFormat="1" x14ac:dyDescent="0.25">
      <c r="A74" s="133" t="s">
        <v>337</v>
      </c>
      <c r="B74" s="136">
        <v>1</v>
      </c>
      <c r="C74" s="136" t="s">
        <v>13</v>
      </c>
      <c r="D74" s="136">
        <f t="shared" si="1"/>
        <v>7235.04</v>
      </c>
      <c r="E74" s="136">
        <v>7235.04</v>
      </c>
    </row>
    <row r="75" spans="1:5" s="132" customFormat="1" ht="30" x14ac:dyDescent="0.25">
      <c r="A75" s="133" t="s">
        <v>223</v>
      </c>
      <c r="B75" s="136">
        <v>0.01</v>
      </c>
      <c r="C75" s="136" t="s">
        <v>55</v>
      </c>
      <c r="D75" s="136">
        <f t="shared" si="1"/>
        <v>7901</v>
      </c>
      <c r="E75" s="136">
        <v>79.010000000000005</v>
      </c>
    </row>
    <row r="76" spans="1:5" s="132" customFormat="1" x14ac:dyDescent="0.25">
      <c r="A76" s="133" t="s">
        <v>83</v>
      </c>
      <c r="B76" s="136">
        <v>1</v>
      </c>
      <c r="C76" s="136" t="s">
        <v>14</v>
      </c>
      <c r="D76" s="136">
        <f t="shared" si="1"/>
        <v>38593.910000000003</v>
      </c>
      <c r="E76" s="118">
        <v>38593.910000000003</v>
      </c>
    </row>
    <row r="77" spans="1:5" s="132" customFormat="1" ht="30" x14ac:dyDescent="0.25">
      <c r="A77" s="133" t="s">
        <v>341</v>
      </c>
      <c r="B77" s="136">
        <v>1</v>
      </c>
      <c r="C77" s="136" t="s">
        <v>21</v>
      </c>
      <c r="D77" s="136">
        <f t="shared" si="1"/>
        <v>868.12</v>
      </c>
      <c r="E77" s="136">
        <v>868.12</v>
      </c>
    </row>
    <row r="78" spans="1:5" s="132" customFormat="1" ht="30" x14ac:dyDescent="0.25">
      <c r="A78" s="133" t="s">
        <v>342</v>
      </c>
      <c r="B78" s="136">
        <v>0.01</v>
      </c>
      <c r="C78" s="136" t="s">
        <v>21</v>
      </c>
      <c r="D78" s="136">
        <f t="shared" si="1"/>
        <v>30424</v>
      </c>
      <c r="E78" s="136">
        <v>304.24</v>
      </c>
    </row>
    <row r="79" spans="1:5" s="132" customFormat="1" x14ac:dyDescent="0.25">
      <c r="A79" s="133" t="s">
        <v>69</v>
      </c>
      <c r="B79" s="136">
        <v>33</v>
      </c>
      <c r="C79" s="136" t="s">
        <v>21</v>
      </c>
      <c r="D79" s="136">
        <f t="shared" si="1"/>
        <v>300.80727272727273</v>
      </c>
      <c r="E79" s="136">
        <v>9926.64</v>
      </c>
    </row>
    <row r="80" spans="1:5" s="132" customFormat="1" ht="28.5" x14ac:dyDescent="0.25">
      <c r="A80" s="143" t="s">
        <v>343</v>
      </c>
      <c r="B80" s="135"/>
      <c r="C80" s="135"/>
      <c r="D80" s="136"/>
      <c r="E80" s="135"/>
    </row>
    <row r="81" spans="1:5" s="132" customFormat="1" x14ac:dyDescent="0.25">
      <c r="A81" s="133" t="s">
        <v>411</v>
      </c>
      <c r="B81" s="136">
        <v>0.04</v>
      </c>
      <c r="C81" s="136" t="s">
        <v>15</v>
      </c>
      <c r="D81" s="136">
        <f t="shared" si="1"/>
        <v>20031</v>
      </c>
      <c r="E81" s="136">
        <v>801.24</v>
      </c>
    </row>
    <row r="82" spans="1:5" s="132" customFormat="1" ht="30" x14ac:dyDescent="0.25">
      <c r="A82" s="133" t="s">
        <v>412</v>
      </c>
      <c r="B82" s="136">
        <v>0.04</v>
      </c>
      <c r="C82" s="136" t="s">
        <v>413</v>
      </c>
      <c r="D82" s="136">
        <f t="shared" si="1"/>
        <v>22329.75</v>
      </c>
      <c r="E82" s="136">
        <v>893.19</v>
      </c>
    </row>
    <row r="83" spans="1:5" s="132" customFormat="1" ht="30" x14ac:dyDescent="0.25">
      <c r="A83" s="133" t="s">
        <v>414</v>
      </c>
      <c r="B83" s="136">
        <v>0.02</v>
      </c>
      <c r="C83" s="136" t="s">
        <v>413</v>
      </c>
      <c r="D83" s="136">
        <f t="shared" si="1"/>
        <v>66765.5</v>
      </c>
      <c r="E83" s="136">
        <v>1335.31</v>
      </c>
    </row>
    <row r="84" spans="1:5" s="132" customFormat="1" x14ac:dyDescent="0.25">
      <c r="A84" s="133" t="s">
        <v>415</v>
      </c>
      <c r="B84" s="136">
        <v>2.1999999999999999E-2</v>
      </c>
      <c r="C84" s="136" t="s">
        <v>261</v>
      </c>
      <c r="D84" s="136">
        <f t="shared" si="1"/>
        <v>26415.909090909092</v>
      </c>
      <c r="E84" s="136">
        <v>581.15</v>
      </c>
    </row>
    <row r="85" spans="1:5" s="132" customFormat="1" x14ac:dyDescent="0.25">
      <c r="A85" s="133" t="s">
        <v>416</v>
      </c>
      <c r="B85" s="136">
        <v>2.5999999999999999E-2</v>
      </c>
      <c r="C85" s="136" t="s">
        <v>261</v>
      </c>
      <c r="D85" s="136">
        <f t="shared" si="1"/>
        <v>26248.846153846156</v>
      </c>
      <c r="E85" s="136">
        <v>682.47</v>
      </c>
    </row>
    <row r="86" spans="1:5" s="132" customFormat="1" ht="30" x14ac:dyDescent="0.25">
      <c r="A86" s="133" t="s">
        <v>390</v>
      </c>
      <c r="B86" s="136" t="s">
        <v>24</v>
      </c>
      <c r="C86" s="136" t="s">
        <v>16</v>
      </c>
      <c r="D86" s="136">
        <f>E86</f>
        <v>5266.54</v>
      </c>
      <c r="E86" s="136">
        <v>5266.54</v>
      </c>
    </row>
    <row r="87" spans="1:5" s="132" customFormat="1" x14ac:dyDescent="0.25">
      <c r="A87" s="133" t="s">
        <v>72</v>
      </c>
      <c r="B87" s="136">
        <v>0.6</v>
      </c>
      <c r="C87" s="136" t="s">
        <v>18</v>
      </c>
      <c r="D87" s="136">
        <f t="shared" si="1"/>
        <v>4454.3833333333341</v>
      </c>
      <c r="E87" s="136">
        <v>2672.63</v>
      </c>
    </row>
    <row r="88" spans="1:5" s="132" customFormat="1" ht="30" x14ac:dyDescent="0.25">
      <c r="A88" s="133" t="s">
        <v>417</v>
      </c>
      <c r="B88" s="136">
        <v>0.02</v>
      </c>
      <c r="C88" s="136" t="s">
        <v>15</v>
      </c>
      <c r="D88" s="136">
        <f t="shared" si="1"/>
        <v>1941.4999999999998</v>
      </c>
      <c r="E88" s="136">
        <v>38.83</v>
      </c>
    </row>
    <row r="89" spans="1:5" s="132" customFormat="1" ht="30" x14ac:dyDescent="0.25">
      <c r="A89" s="133" t="s">
        <v>418</v>
      </c>
      <c r="B89" s="136">
        <v>1.2999999999999999E-2</v>
      </c>
      <c r="C89" s="136" t="s">
        <v>19</v>
      </c>
      <c r="D89" s="136">
        <f t="shared" si="1"/>
        <v>35875.384615384617</v>
      </c>
      <c r="E89" s="136">
        <v>466.38</v>
      </c>
    </row>
    <row r="90" spans="1:5" s="132" customFormat="1" x14ac:dyDescent="0.25">
      <c r="A90" s="133" t="s">
        <v>419</v>
      </c>
      <c r="B90" s="136">
        <v>1.2999999999999999E-2</v>
      </c>
      <c r="C90" s="136" t="s">
        <v>19</v>
      </c>
      <c r="D90" s="136">
        <f t="shared" si="1"/>
        <v>5704.6153846153848</v>
      </c>
      <c r="E90" s="136">
        <v>74.16</v>
      </c>
    </row>
    <row r="91" spans="1:5" s="132" customFormat="1" x14ac:dyDescent="0.25">
      <c r="A91" s="133" t="s">
        <v>420</v>
      </c>
      <c r="B91" s="136">
        <v>0.03</v>
      </c>
      <c r="C91" s="136" t="s">
        <v>19</v>
      </c>
      <c r="D91" s="136">
        <f t="shared" si="1"/>
        <v>5850.666666666667</v>
      </c>
      <c r="E91" s="136">
        <v>175.52</v>
      </c>
    </row>
    <row r="92" spans="1:5" s="132" customFormat="1" x14ac:dyDescent="0.25">
      <c r="A92" s="133" t="s">
        <v>73</v>
      </c>
      <c r="B92" s="136">
        <v>0.05</v>
      </c>
      <c r="C92" s="136" t="s">
        <v>18</v>
      </c>
      <c r="D92" s="136">
        <f t="shared" si="1"/>
        <v>58051.8</v>
      </c>
      <c r="E92" s="136">
        <v>2902.59</v>
      </c>
    </row>
    <row r="93" spans="1:5" s="132" customFormat="1" x14ac:dyDescent="0.25">
      <c r="A93" s="133" t="s">
        <v>421</v>
      </c>
      <c r="B93" s="136">
        <v>0.02</v>
      </c>
      <c r="C93" s="136" t="s">
        <v>18</v>
      </c>
      <c r="D93" s="136">
        <f t="shared" si="1"/>
        <v>62447</v>
      </c>
      <c r="E93" s="136">
        <v>1248.94</v>
      </c>
    </row>
    <row r="94" spans="1:5" s="132" customFormat="1" x14ac:dyDescent="0.25">
      <c r="A94" s="133" t="s">
        <v>422</v>
      </c>
      <c r="B94" s="136">
        <v>8.7999999999999995E-2</v>
      </c>
      <c r="C94" s="136" t="s">
        <v>15</v>
      </c>
      <c r="D94" s="136">
        <f t="shared" si="1"/>
        <v>51805.909090909096</v>
      </c>
      <c r="E94" s="136">
        <v>4558.92</v>
      </c>
    </row>
    <row r="95" spans="1:5" s="132" customFormat="1" ht="30" x14ac:dyDescent="0.25">
      <c r="A95" s="133" t="s">
        <v>423</v>
      </c>
      <c r="B95" s="136">
        <v>1.2999999999999999E-2</v>
      </c>
      <c r="C95" s="136" t="s">
        <v>19</v>
      </c>
      <c r="D95" s="136">
        <f t="shared" si="1"/>
        <v>25503.846153846156</v>
      </c>
      <c r="E95" s="136">
        <v>331.55</v>
      </c>
    </row>
    <row r="96" spans="1:5" s="132" customFormat="1" x14ac:dyDescent="0.25">
      <c r="A96" s="133" t="s">
        <v>424</v>
      </c>
      <c r="B96" s="136">
        <v>0.02</v>
      </c>
      <c r="C96" s="136" t="s">
        <v>15</v>
      </c>
      <c r="D96" s="136">
        <f t="shared" si="1"/>
        <v>3921.5000000000005</v>
      </c>
      <c r="E96" s="136">
        <v>78.430000000000007</v>
      </c>
    </row>
    <row r="97" spans="1:5" s="132" customFormat="1" ht="30" x14ac:dyDescent="0.25">
      <c r="A97" s="133" t="s">
        <v>425</v>
      </c>
      <c r="B97" s="136">
        <v>0.03</v>
      </c>
      <c r="C97" s="136" t="s">
        <v>19</v>
      </c>
      <c r="D97" s="136">
        <f t="shared" si="1"/>
        <v>16438.333333333332</v>
      </c>
      <c r="E97" s="136">
        <v>493.15</v>
      </c>
    </row>
    <row r="98" spans="1:5" s="132" customFormat="1" ht="30" x14ac:dyDescent="0.25">
      <c r="A98" s="133" t="s">
        <v>70</v>
      </c>
      <c r="B98" s="136">
        <v>2.3380000000000001</v>
      </c>
      <c r="C98" s="136" t="s">
        <v>16</v>
      </c>
      <c r="D98" s="136">
        <f t="shared" si="1"/>
        <v>2021.8220701454236</v>
      </c>
      <c r="E98" s="136">
        <v>4727.0200000000004</v>
      </c>
    </row>
    <row r="99" spans="1:5" s="132" customFormat="1" ht="30" x14ac:dyDescent="0.25">
      <c r="A99" s="133" t="s">
        <v>148</v>
      </c>
      <c r="B99" s="136">
        <v>2.4689999999999999</v>
      </c>
      <c r="C99" s="136" t="s">
        <v>16</v>
      </c>
      <c r="D99" s="136">
        <f t="shared" si="1"/>
        <v>2007.9910895099231</v>
      </c>
      <c r="E99" s="136">
        <v>4957.7299999999996</v>
      </c>
    </row>
    <row r="100" spans="1:5" s="132" customFormat="1" ht="30" x14ac:dyDescent="0.25">
      <c r="A100" s="133" t="s">
        <v>426</v>
      </c>
      <c r="B100" s="136">
        <v>140</v>
      </c>
      <c r="C100" s="136" t="s">
        <v>71</v>
      </c>
      <c r="D100" s="136">
        <f t="shared" si="1"/>
        <v>42.225785714285713</v>
      </c>
      <c r="E100" s="136">
        <v>5911.61</v>
      </c>
    </row>
    <row r="101" spans="1:5" s="132" customFormat="1" ht="30" x14ac:dyDescent="0.25">
      <c r="A101" s="133" t="s">
        <v>357</v>
      </c>
      <c r="B101" s="136">
        <v>75</v>
      </c>
      <c r="C101" s="136" t="s">
        <v>234</v>
      </c>
      <c r="D101" s="136">
        <f t="shared" si="1"/>
        <v>41.683466666666668</v>
      </c>
      <c r="E101" s="136">
        <v>3126.26</v>
      </c>
    </row>
    <row r="102" spans="1:5" s="132" customFormat="1" x14ac:dyDescent="0.25">
      <c r="A102" s="133" t="s">
        <v>232</v>
      </c>
      <c r="B102" s="136">
        <v>60</v>
      </c>
      <c r="C102" s="136" t="s">
        <v>71</v>
      </c>
      <c r="D102" s="136">
        <f t="shared" ref="D102:D108" si="2">E102/B102</f>
        <v>66.30683333333333</v>
      </c>
      <c r="E102" s="136">
        <v>3978.41</v>
      </c>
    </row>
    <row r="103" spans="1:5" s="132" customFormat="1" ht="30" x14ac:dyDescent="0.25">
      <c r="A103" s="133" t="s">
        <v>427</v>
      </c>
      <c r="B103" s="136">
        <v>8</v>
      </c>
      <c r="C103" s="136" t="s">
        <v>234</v>
      </c>
      <c r="D103" s="136">
        <f t="shared" si="2"/>
        <v>59.133749999999999</v>
      </c>
      <c r="E103" s="136">
        <v>473.07</v>
      </c>
    </row>
    <row r="104" spans="1:5" s="132" customFormat="1" ht="30" x14ac:dyDescent="0.25">
      <c r="A104" s="133" t="s">
        <v>237</v>
      </c>
      <c r="B104" s="136" t="s">
        <v>295</v>
      </c>
      <c r="C104" s="136" t="s">
        <v>16</v>
      </c>
      <c r="D104" s="136">
        <f>E104</f>
        <v>23096.86</v>
      </c>
      <c r="E104" s="136">
        <v>23096.86</v>
      </c>
    </row>
    <row r="105" spans="1:5" s="132" customFormat="1" ht="30" x14ac:dyDescent="0.25">
      <c r="A105" s="133" t="s">
        <v>238</v>
      </c>
      <c r="B105" s="136">
        <v>0.2</v>
      </c>
      <c r="C105" s="136" t="s">
        <v>16</v>
      </c>
      <c r="D105" s="136">
        <f t="shared" si="2"/>
        <v>2249.9499999999998</v>
      </c>
      <c r="E105" s="136">
        <v>449.99</v>
      </c>
    </row>
    <row r="106" spans="1:5" s="132" customFormat="1" x14ac:dyDescent="0.25">
      <c r="A106" s="133" t="s">
        <v>81</v>
      </c>
      <c r="B106" s="136">
        <v>0.01</v>
      </c>
      <c r="C106" s="136" t="s">
        <v>55</v>
      </c>
      <c r="D106" s="136">
        <f t="shared" si="2"/>
        <v>30451</v>
      </c>
      <c r="E106" s="136">
        <v>304.51</v>
      </c>
    </row>
    <row r="107" spans="1:5" s="132" customFormat="1" x14ac:dyDescent="0.25">
      <c r="A107" s="133" t="s">
        <v>153</v>
      </c>
      <c r="B107" s="136">
        <v>1.2999999999999999E-2</v>
      </c>
      <c r="C107" s="136" t="s">
        <v>19</v>
      </c>
      <c r="D107" s="136">
        <f t="shared" si="2"/>
        <v>16501.538461538465</v>
      </c>
      <c r="E107" s="136">
        <v>214.52</v>
      </c>
    </row>
    <row r="108" spans="1:5" s="132" customFormat="1" ht="30" x14ac:dyDescent="0.25">
      <c r="A108" s="133" t="s">
        <v>154</v>
      </c>
      <c r="B108" s="136">
        <v>0.01</v>
      </c>
      <c r="C108" s="136" t="s">
        <v>18</v>
      </c>
      <c r="D108" s="136">
        <f t="shared" si="2"/>
        <v>52829.999999999993</v>
      </c>
      <c r="E108" s="136">
        <v>528.29999999999995</v>
      </c>
    </row>
    <row r="109" spans="1:5" s="132" customFormat="1" ht="28.5" x14ac:dyDescent="0.25">
      <c r="A109" s="143" t="s">
        <v>39</v>
      </c>
      <c r="B109" s="135"/>
      <c r="C109" s="135"/>
      <c r="D109" s="135"/>
      <c r="E109" s="135"/>
    </row>
    <row r="110" spans="1:5" s="132" customFormat="1" ht="30" x14ac:dyDescent="0.25">
      <c r="A110" s="133" t="s">
        <v>59</v>
      </c>
      <c r="B110" s="136" t="s">
        <v>294</v>
      </c>
      <c r="C110" s="136" t="s">
        <v>11</v>
      </c>
      <c r="D110" s="136">
        <f>E110</f>
        <v>14528.78</v>
      </c>
      <c r="E110" s="136">
        <v>14528.78</v>
      </c>
    </row>
    <row r="111" spans="1:5" s="132" customFormat="1" x14ac:dyDescent="0.25">
      <c r="A111" s="143" t="s">
        <v>82</v>
      </c>
      <c r="B111" s="135"/>
      <c r="C111" s="135"/>
      <c r="D111" s="136"/>
      <c r="E111" s="135"/>
    </row>
    <row r="112" spans="1:5" s="132" customFormat="1" x14ac:dyDescent="0.25">
      <c r="A112" s="133" t="s">
        <v>88</v>
      </c>
      <c r="B112" s="136" t="s">
        <v>294</v>
      </c>
      <c r="C112" s="136" t="s">
        <v>11</v>
      </c>
      <c r="D112" s="136">
        <f t="shared" ref="D112:D115" si="3">E112</f>
        <v>21600</v>
      </c>
      <c r="E112" s="136">
        <v>21600</v>
      </c>
    </row>
    <row r="113" spans="1:5" s="132" customFormat="1" ht="42.75" x14ac:dyDescent="0.25">
      <c r="A113" s="143" t="s">
        <v>428</v>
      </c>
      <c r="B113" s="135"/>
      <c r="C113" s="135"/>
      <c r="D113" s="136"/>
      <c r="E113" s="135"/>
    </row>
    <row r="114" spans="1:5" s="132" customFormat="1" x14ac:dyDescent="0.25">
      <c r="A114" s="133" t="s">
        <v>111</v>
      </c>
      <c r="B114" s="136" t="s">
        <v>24</v>
      </c>
      <c r="C114" s="136" t="s">
        <v>11</v>
      </c>
      <c r="D114" s="136">
        <f t="shared" si="3"/>
        <v>214.25</v>
      </c>
      <c r="E114" s="136">
        <v>214.25</v>
      </c>
    </row>
    <row r="115" spans="1:5" s="132" customFormat="1" ht="30" x14ac:dyDescent="0.25">
      <c r="A115" s="133" t="s">
        <v>429</v>
      </c>
      <c r="B115" s="136" t="s">
        <v>24</v>
      </c>
      <c r="C115" s="136" t="s">
        <v>11</v>
      </c>
      <c r="D115" s="136">
        <f t="shared" si="3"/>
        <v>2818.58</v>
      </c>
      <c r="E115" s="136">
        <v>2818.58</v>
      </c>
    </row>
    <row r="116" spans="1:5" s="1" customFormat="1" ht="14.25" x14ac:dyDescent="0.2">
      <c r="A116" s="35" t="s">
        <v>10</v>
      </c>
      <c r="B116" s="137"/>
      <c r="C116" s="137"/>
      <c r="D116" s="137"/>
      <c r="E116" s="138"/>
    </row>
    <row r="117" spans="1:5" s="1" customFormat="1" x14ac:dyDescent="0.2">
      <c r="A117" s="39" t="s">
        <v>77</v>
      </c>
      <c r="B117" s="139" t="s">
        <v>23</v>
      </c>
      <c r="C117" s="139" t="s">
        <v>11</v>
      </c>
      <c r="D117" s="139">
        <f>E117</f>
        <v>66379.082000000024</v>
      </c>
      <c r="E117" s="140">
        <f>SUM(E17:E116)*10%</f>
        <v>66379.082000000024</v>
      </c>
    </row>
    <row r="118" spans="1:5" s="132" customFormat="1" x14ac:dyDescent="0.25">
      <c r="A118" s="141" t="s">
        <v>25</v>
      </c>
      <c r="B118" s="136"/>
      <c r="C118" s="136"/>
      <c r="D118" s="136"/>
      <c r="E118" s="142">
        <f>SUM(E16:E117)</f>
        <v>730169.90200000023</v>
      </c>
    </row>
    <row r="119" spans="1:5" s="132" customFormat="1" x14ac:dyDescent="0.25">
      <c r="A119" s="202"/>
      <c r="B119" s="202"/>
      <c r="C119" s="202"/>
      <c r="D119" s="202"/>
      <c r="E119" s="202"/>
    </row>
    <row r="120" spans="1:5" s="132" customFormat="1" x14ac:dyDescent="0.25">
      <c r="A120" s="202"/>
      <c r="B120" s="202"/>
      <c r="C120" s="202"/>
      <c r="D120" s="202"/>
      <c r="E120" s="202"/>
    </row>
    <row r="121" spans="1:5" s="132" customFormat="1" ht="39.75" customHeight="1" x14ac:dyDescent="0.25">
      <c r="A121" s="203" t="s">
        <v>433</v>
      </c>
      <c r="B121" s="203"/>
      <c r="C121" s="203"/>
      <c r="D121" s="203"/>
      <c r="E121" s="203"/>
    </row>
    <row r="122" spans="1:5" s="132" customFormat="1" ht="27.75" customHeight="1" x14ac:dyDescent="0.25">
      <c r="A122" s="203" t="s">
        <v>363</v>
      </c>
      <c r="B122" s="203"/>
      <c r="C122" s="203"/>
      <c r="D122" s="203"/>
      <c r="E122" s="203"/>
    </row>
    <row r="123" spans="1:5" s="132" customFormat="1" ht="24" customHeight="1" x14ac:dyDescent="0.25">
      <c r="A123" s="203" t="s">
        <v>364</v>
      </c>
      <c r="B123" s="203"/>
      <c r="C123" s="203"/>
      <c r="D123" s="203"/>
      <c r="E123" s="203"/>
    </row>
    <row r="124" spans="1:5" s="132" customFormat="1" ht="30.75" customHeight="1" x14ac:dyDescent="0.25">
      <c r="A124" s="203" t="s">
        <v>365</v>
      </c>
      <c r="B124" s="203"/>
      <c r="C124" s="203"/>
      <c r="D124" s="203"/>
      <c r="E124" s="203"/>
    </row>
    <row r="125" spans="1:5" s="132" customFormat="1" x14ac:dyDescent="0.25">
      <c r="A125" s="202"/>
      <c r="B125" s="202"/>
      <c r="C125" s="202"/>
      <c r="D125" s="202"/>
      <c r="E125" s="202"/>
    </row>
    <row r="126" spans="1:5" s="132" customFormat="1" ht="24.75" customHeight="1" x14ac:dyDescent="0.25">
      <c r="B126" s="203"/>
      <c r="C126" s="203"/>
      <c r="D126" s="203"/>
      <c r="E126" s="203"/>
    </row>
    <row r="127" spans="1:5" s="132" customFormat="1" ht="18.75" customHeight="1" x14ac:dyDescent="0.25">
      <c r="A127" s="202" t="s">
        <v>430</v>
      </c>
      <c r="B127" s="202"/>
      <c r="C127" s="202"/>
      <c r="D127" s="202"/>
      <c r="E127" s="202"/>
    </row>
    <row r="128" spans="1:5" s="132" customFormat="1" ht="15.75" customHeight="1" x14ac:dyDescent="0.25">
      <c r="A128" s="202" t="s">
        <v>434</v>
      </c>
      <c r="B128" s="202"/>
      <c r="C128" s="202"/>
      <c r="D128" s="202"/>
      <c r="E128" s="202"/>
    </row>
    <row r="129" spans="1:5" s="132" customFormat="1" ht="10.5" customHeight="1" x14ac:dyDescent="0.25">
      <c r="B129" s="202"/>
      <c r="C129" s="202"/>
      <c r="D129" s="202" t="s">
        <v>27</v>
      </c>
      <c r="E129" s="202"/>
    </row>
    <row r="130" spans="1:5" s="132" customFormat="1" x14ac:dyDescent="0.25">
      <c r="A130" s="202"/>
      <c r="B130" s="202"/>
      <c r="C130" s="202"/>
      <c r="D130" s="202"/>
      <c r="E130" s="202"/>
    </row>
    <row r="131" spans="1:5" s="132" customFormat="1" x14ac:dyDescent="0.25">
      <c r="A131" s="202" t="s">
        <v>366</v>
      </c>
      <c r="B131" s="202"/>
      <c r="C131" s="202"/>
      <c r="D131" s="202"/>
      <c r="E131" s="202"/>
    </row>
    <row r="132" spans="1:5" s="132" customFormat="1" ht="10.5" customHeight="1" x14ac:dyDescent="0.25">
      <c r="B132" s="202"/>
      <c r="C132" s="202"/>
      <c r="D132" s="202" t="s">
        <v>27</v>
      </c>
      <c r="E132" s="202"/>
    </row>
    <row r="133" spans="1:5" s="132" customFormat="1" ht="11.25" customHeight="1" x14ac:dyDescent="0.25">
      <c r="A133" s="202"/>
      <c r="B133" s="202"/>
      <c r="C133" s="202"/>
      <c r="D133" s="202"/>
      <c r="E133" s="202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10:E10"/>
    <mergeCell ref="A11:E11"/>
    <mergeCell ref="A12:E12"/>
    <mergeCell ref="A13:E13"/>
    <mergeCell ref="A14:E14"/>
    <mergeCell ref="A128:E128"/>
    <mergeCell ref="A119:E119"/>
    <mergeCell ref="A120:E120"/>
    <mergeCell ref="A121:E121"/>
    <mergeCell ref="A122:E122"/>
    <mergeCell ref="A123:E123"/>
    <mergeCell ref="A124:E124"/>
    <mergeCell ref="A125:E125"/>
    <mergeCell ref="B126:E126"/>
    <mergeCell ref="A127:E127"/>
    <mergeCell ref="A133:E133"/>
    <mergeCell ref="B129:C129"/>
    <mergeCell ref="D129:E129"/>
    <mergeCell ref="A130:E130"/>
    <mergeCell ref="A131:E131"/>
    <mergeCell ref="B132:C132"/>
    <mergeCell ref="D132:E132"/>
  </mergeCells>
  <pageMargins left="0.11811023622047245" right="0" top="0.15748031496062992" bottom="0" header="0.31496062992125984" footer="0.31496062992125984"/>
  <pageSetup paperSize="9" scale="8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view="pageBreakPreview" topLeftCell="A13" zoomScale="90" zoomScaleNormal="100" zoomScaleSheetLayoutView="90" workbookViewId="0">
      <selection activeCell="I24" sqref="I24"/>
    </sheetView>
  </sheetViews>
  <sheetFormatPr defaultColWidth="9.140625" defaultRowHeight="15" x14ac:dyDescent="0.25"/>
  <cols>
    <col min="1" max="1" width="12.5703125" style="81" customWidth="1"/>
    <col min="2" max="2" width="14.5703125" style="81" customWidth="1"/>
    <col min="3" max="3" width="19.5703125" style="81" customWidth="1"/>
    <col min="4" max="4" width="14.42578125" style="81" customWidth="1"/>
    <col min="5" max="5" width="18.28515625" style="81" customWidth="1"/>
    <col min="6" max="6" width="17.5703125" style="81" customWidth="1"/>
    <col min="7" max="16384" width="9.140625" style="81"/>
  </cols>
  <sheetData>
    <row r="1" spans="1:19" s="53" customFormat="1" ht="35.25" customHeight="1" x14ac:dyDescent="0.3">
      <c r="A1" s="186" t="s">
        <v>456</v>
      </c>
      <c r="B1" s="186"/>
      <c r="C1" s="186"/>
      <c r="D1" s="186"/>
      <c r="E1" s="186"/>
      <c r="F1" s="186"/>
    </row>
    <row r="2" spans="1:19" s="53" customFormat="1" x14ac:dyDescent="0.25">
      <c r="A2" s="54"/>
      <c r="B2" s="54"/>
      <c r="C2" s="54"/>
      <c r="D2" s="54"/>
      <c r="E2" s="54"/>
      <c r="F2" s="54"/>
    </row>
    <row r="3" spans="1:19" s="53" customFormat="1" ht="19.5" customHeight="1" x14ac:dyDescent="0.25">
      <c r="A3" s="55" t="s">
        <v>457</v>
      </c>
      <c r="B3" s="55"/>
      <c r="C3" s="55"/>
      <c r="D3" s="55"/>
      <c r="E3" s="55"/>
      <c r="F3" s="56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</row>
    <row r="4" spans="1:19" s="53" customFormat="1" ht="19.5" customHeight="1" x14ac:dyDescent="0.25">
      <c r="A4" s="55"/>
      <c r="B4" s="55"/>
      <c r="C4" s="55"/>
      <c r="D4" s="55"/>
      <c r="E4" s="55"/>
      <c r="F4" s="56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</row>
    <row r="5" spans="1:19" s="53" customFormat="1" ht="36.75" customHeight="1" x14ac:dyDescent="0.25">
      <c r="A5" s="187" t="s">
        <v>169</v>
      </c>
      <c r="B5" s="187"/>
      <c r="C5" s="187"/>
      <c r="D5" s="187"/>
      <c r="E5" s="187"/>
      <c r="F5" s="187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</row>
    <row r="6" spans="1:19" s="67" customFormat="1" ht="27.75" customHeight="1" x14ac:dyDescent="0.25">
      <c r="A6" s="103" t="s">
        <v>170</v>
      </c>
      <c r="B6" s="103">
        <v>4</v>
      </c>
      <c r="C6" s="103" t="s">
        <v>171</v>
      </c>
      <c r="D6" s="126">
        <v>3619.9</v>
      </c>
      <c r="E6" s="103" t="s">
        <v>172</v>
      </c>
      <c r="F6" s="105">
        <v>2174</v>
      </c>
      <c r="G6" s="58"/>
      <c r="H6" s="60"/>
      <c r="I6" s="61"/>
      <c r="J6" s="62"/>
      <c r="K6" s="145"/>
      <c r="L6" s="64"/>
      <c r="M6" s="64"/>
      <c r="N6" s="64"/>
      <c r="O6" s="64"/>
      <c r="P6" s="65"/>
      <c r="Q6" s="188"/>
      <c r="R6" s="189"/>
      <c r="S6" s="66"/>
    </row>
    <row r="7" spans="1:19" s="69" customFormat="1" ht="32.25" customHeight="1" x14ac:dyDescent="0.25">
      <c r="A7" s="103" t="s">
        <v>173</v>
      </c>
      <c r="B7" s="103">
        <v>5</v>
      </c>
      <c r="C7" s="103" t="s">
        <v>174</v>
      </c>
      <c r="D7" s="126">
        <f>1233.1+366.6</f>
        <v>1599.6999999999998</v>
      </c>
      <c r="E7" s="103" t="s">
        <v>175</v>
      </c>
      <c r="F7" s="105">
        <v>1449.3</v>
      </c>
      <c r="G7" s="58"/>
      <c r="H7" s="60"/>
      <c r="I7" s="61"/>
      <c r="J7" s="62"/>
      <c r="K7" s="145"/>
      <c r="L7" s="64"/>
      <c r="M7" s="64"/>
      <c r="N7" s="64"/>
      <c r="O7" s="64"/>
      <c r="P7" s="65"/>
      <c r="Q7" s="188"/>
      <c r="R7" s="190"/>
      <c r="S7" s="68"/>
    </row>
    <row r="8" spans="1:19" s="69" customFormat="1" ht="43.5" customHeight="1" x14ac:dyDescent="0.25">
      <c r="A8" s="103" t="s">
        <v>176</v>
      </c>
      <c r="B8" s="103">
        <v>57</v>
      </c>
      <c r="C8" s="103" t="s">
        <v>177</v>
      </c>
      <c r="D8" s="105">
        <v>452.6</v>
      </c>
      <c r="E8" s="103" t="s">
        <v>178</v>
      </c>
      <c r="F8" s="105">
        <v>436.7</v>
      </c>
      <c r="G8" s="58"/>
      <c r="H8" s="60"/>
      <c r="I8" s="61"/>
      <c r="J8" s="62"/>
      <c r="K8" s="145"/>
      <c r="L8" s="64"/>
      <c r="M8" s="64"/>
      <c r="N8" s="64"/>
      <c r="O8" s="64"/>
      <c r="P8" s="65"/>
      <c r="Q8" s="188"/>
      <c r="R8" s="189"/>
      <c r="S8" s="68"/>
    </row>
    <row r="9" spans="1:19" s="69" customFormat="1" ht="33.75" customHeight="1" x14ac:dyDescent="0.25">
      <c r="A9" s="59"/>
      <c r="B9" s="62"/>
      <c r="C9" s="59"/>
      <c r="D9" s="70"/>
      <c r="E9" s="62"/>
      <c r="F9" s="71"/>
      <c r="G9" s="58"/>
      <c r="H9" s="60"/>
      <c r="I9" s="61"/>
      <c r="J9" s="62"/>
      <c r="K9" s="145"/>
      <c r="L9" s="64"/>
      <c r="M9" s="64"/>
      <c r="N9" s="64"/>
      <c r="O9" s="64"/>
      <c r="P9" s="58"/>
      <c r="Q9" s="145"/>
      <c r="R9" s="146"/>
      <c r="S9" s="58"/>
    </row>
    <row r="10" spans="1:19" s="75" customFormat="1" ht="15" customHeight="1" thickBot="1" x14ac:dyDescent="0.3">
      <c r="A10" s="73"/>
      <c r="B10" s="73"/>
      <c r="C10" s="73"/>
      <c r="D10" s="73"/>
      <c r="E10" s="73"/>
      <c r="F10" s="147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</row>
    <row r="11" spans="1:19" s="75" customFormat="1" ht="30" customHeight="1" x14ac:dyDescent="0.25">
      <c r="A11" s="191" t="s">
        <v>179</v>
      </c>
      <c r="B11" s="192"/>
      <c r="C11" s="192"/>
      <c r="D11" s="192"/>
      <c r="E11" s="193"/>
      <c r="F11" s="76" t="s">
        <v>180</v>
      </c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</row>
    <row r="12" spans="1:19" s="100" customFormat="1" ht="30" customHeight="1" x14ac:dyDescent="0.25">
      <c r="A12" s="194" t="s">
        <v>181</v>
      </c>
      <c r="B12" s="195"/>
      <c r="C12" s="195"/>
      <c r="D12" s="195"/>
      <c r="E12" s="196"/>
      <c r="F12" s="98">
        <v>242229.05299999996</v>
      </c>
      <c r="G12" s="148"/>
    </row>
    <row r="13" spans="1:19" s="100" customFormat="1" ht="30" customHeight="1" x14ac:dyDescent="0.25">
      <c r="A13" s="194" t="s">
        <v>182</v>
      </c>
      <c r="B13" s="195"/>
      <c r="C13" s="195"/>
      <c r="D13" s="195"/>
      <c r="E13" s="196"/>
      <c r="F13" s="98">
        <v>85052.240000000107</v>
      </c>
    </row>
    <row r="14" spans="1:19" s="100" customFormat="1" ht="30" customHeight="1" x14ac:dyDescent="0.25">
      <c r="A14" s="194" t="s">
        <v>183</v>
      </c>
      <c r="B14" s="195"/>
      <c r="C14" s="195"/>
      <c r="D14" s="195"/>
      <c r="E14" s="196"/>
      <c r="F14" s="101">
        <f>SUM(F15:F17)</f>
        <v>725287.48</v>
      </c>
    </row>
    <row r="15" spans="1:19" s="75" customFormat="1" ht="28.5" customHeight="1" x14ac:dyDescent="0.25">
      <c r="A15" s="183" t="s">
        <v>184</v>
      </c>
      <c r="B15" s="184"/>
      <c r="C15" s="184"/>
      <c r="D15" s="184"/>
      <c r="E15" s="185"/>
      <c r="F15" s="97">
        <v>491716.53</v>
      </c>
    </row>
    <row r="16" spans="1:19" s="75" customFormat="1" ht="24.75" customHeight="1" x14ac:dyDescent="0.25">
      <c r="A16" s="183" t="s">
        <v>185</v>
      </c>
      <c r="B16" s="184"/>
      <c r="C16" s="184"/>
      <c r="D16" s="184"/>
      <c r="E16" s="185"/>
      <c r="F16" s="97">
        <v>223395.49</v>
      </c>
    </row>
    <row r="17" spans="1:19" s="75" customFormat="1" ht="30" customHeight="1" x14ac:dyDescent="0.25">
      <c r="A17" s="183" t="s">
        <v>186</v>
      </c>
      <c r="B17" s="184"/>
      <c r="C17" s="184"/>
      <c r="D17" s="184"/>
      <c r="E17" s="185"/>
      <c r="F17" s="97">
        <v>10175.459999999999</v>
      </c>
    </row>
    <row r="18" spans="1:19" s="100" customFormat="1" ht="30" customHeight="1" x14ac:dyDescent="0.25">
      <c r="A18" s="194" t="s">
        <v>187</v>
      </c>
      <c r="B18" s="195"/>
      <c r="C18" s="195"/>
      <c r="D18" s="195"/>
      <c r="E18" s="196"/>
      <c r="F18" s="101">
        <f>SUM(F19:F21)</f>
        <v>691649.95</v>
      </c>
    </row>
    <row r="19" spans="1:19" s="75" customFormat="1" ht="30" customHeight="1" x14ac:dyDescent="0.25">
      <c r="A19" s="183" t="s">
        <v>184</v>
      </c>
      <c r="B19" s="184"/>
      <c r="C19" s="184"/>
      <c r="D19" s="184"/>
      <c r="E19" s="185"/>
      <c r="F19" s="97">
        <v>475726.19</v>
      </c>
    </row>
    <row r="20" spans="1:19" s="75" customFormat="1" ht="30" customHeight="1" x14ac:dyDescent="0.25">
      <c r="A20" s="183" t="s">
        <v>185</v>
      </c>
      <c r="B20" s="184"/>
      <c r="C20" s="184"/>
      <c r="D20" s="184"/>
      <c r="E20" s="185"/>
      <c r="F20" s="97">
        <v>206929.16</v>
      </c>
    </row>
    <row r="21" spans="1:19" s="78" customFormat="1" ht="30" customHeight="1" x14ac:dyDescent="0.2">
      <c r="A21" s="183" t="s">
        <v>186</v>
      </c>
      <c r="B21" s="184"/>
      <c r="C21" s="184"/>
      <c r="D21" s="184"/>
      <c r="E21" s="185"/>
      <c r="F21" s="97">
        <v>8994.6</v>
      </c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</row>
    <row r="22" spans="1:19" s="102" customFormat="1" ht="30" customHeight="1" x14ac:dyDescent="0.25">
      <c r="A22" s="194" t="s">
        <v>188</v>
      </c>
      <c r="B22" s="195"/>
      <c r="C22" s="195"/>
      <c r="D22" s="195"/>
      <c r="E22" s="196"/>
      <c r="F22" s="101">
        <f>F12+F18</f>
        <v>933879.00299999991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</row>
    <row r="23" spans="1:19" s="102" customFormat="1" ht="30" customHeight="1" x14ac:dyDescent="0.25">
      <c r="A23" s="194" t="s">
        <v>189</v>
      </c>
      <c r="B23" s="195"/>
      <c r="C23" s="195"/>
      <c r="D23" s="195"/>
      <c r="E23" s="196"/>
      <c r="F23" s="101">
        <f>акт21!E89</f>
        <v>584712.72200000007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</row>
    <row r="24" spans="1:19" s="102" customFormat="1" ht="30" customHeight="1" x14ac:dyDescent="0.25">
      <c r="A24" s="194" t="s">
        <v>378</v>
      </c>
      <c r="B24" s="195"/>
      <c r="C24" s="195"/>
      <c r="D24" s="195"/>
      <c r="E24" s="196"/>
      <c r="F24" s="101">
        <f>F22-F23</f>
        <v>349166.28099999984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</row>
    <row r="25" spans="1:19" s="102" customFormat="1" ht="30" customHeight="1" x14ac:dyDescent="0.25">
      <c r="A25" s="194" t="s">
        <v>191</v>
      </c>
      <c r="B25" s="195"/>
      <c r="C25" s="195"/>
      <c r="D25" s="195"/>
      <c r="E25" s="196"/>
      <c r="F25" s="98">
        <f>F13+F14-F18</f>
        <v>118689.77000000014</v>
      </c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</row>
    <row r="26" spans="1:19" s="78" customFormat="1" ht="11.45" customHeight="1" x14ac:dyDescent="0.25">
      <c r="A26" s="79"/>
      <c r="B26" s="79"/>
      <c r="C26" s="79"/>
      <c r="D26" s="79"/>
      <c r="E26" s="79"/>
      <c r="F26" s="79"/>
    </row>
    <row r="27" spans="1:19" s="80" customFormat="1" ht="64.5" customHeight="1" x14ac:dyDescent="0.2">
      <c r="A27" s="197" t="s">
        <v>192</v>
      </c>
      <c r="B27" s="197"/>
      <c r="C27" s="197"/>
      <c r="D27" s="197"/>
    </row>
    <row r="28" spans="1:19" s="53" customFormat="1" ht="21.75" hidden="1" customHeight="1" x14ac:dyDescent="0.25">
      <c r="A28" s="198" t="s">
        <v>458</v>
      </c>
      <c r="B28" s="198"/>
      <c r="C28" s="198"/>
      <c r="D28" s="198"/>
    </row>
    <row r="29" spans="1:19" s="53" customFormat="1" ht="22.5" customHeight="1" x14ac:dyDescent="0.25">
      <c r="A29" s="197" t="s">
        <v>45</v>
      </c>
      <c r="B29" s="197"/>
      <c r="C29" s="197"/>
      <c r="D29" s="197"/>
    </row>
    <row r="30" spans="1:19" s="53" customFormat="1" ht="22.5" customHeight="1" x14ac:dyDescent="0.25">
      <c r="A30" s="197" t="s">
        <v>46</v>
      </c>
      <c r="B30" s="197"/>
      <c r="C30" s="197"/>
      <c r="D30" s="54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51181102362204722" top="0.55118110236220474" bottom="0.55118110236220474" header="0" footer="0"/>
  <pageSetup paperSize="9" scale="8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1"/>
  <sheetViews>
    <sheetView topLeftCell="A73" workbookViewId="0">
      <selection activeCell="E89" sqref="E89"/>
    </sheetView>
  </sheetViews>
  <sheetFormatPr defaultColWidth="8.140625" defaultRowHeight="15" x14ac:dyDescent="0.25"/>
  <cols>
    <col min="1" max="1" width="62.28515625" style="149" customWidth="1"/>
    <col min="2" max="2" width="16.28515625" style="149" customWidth="1"/>
    <col min="3" max="3" width="14.85546875" style="149" customWidth="1"/>
    <col min="4" max="4" width="17.5703125" style="149" customWidth="1"/>
    <col min="5" max="5" width="15.7109375" style="149" customWidth="1"/>
    <col min="6" max="6" width="9.42578125" style="149" bestFit="1" customWidth="1"/>
    <col min="7" max="255" width="8.140625" style="149"/>
    <col min="256" max="256" width="8.7109375" style="149" customWidth="1"/>
    <col min="257" max="257" width="31.5703125" style="149" customWidth="1"/>
    <col min="258" max="258" width="13.85546875" style="149" customWidth="1"/>
    <col min="259" max="259" width="19.140625" style="149" customWidth="1"/>
    <col min="260" max="260" width="17.5703125" style="149" customWidth="1"/>
    <col min="261" max="261" width="14.7109375" style="149" customWidth="1"/>
    <col min="262" max="511" width="8.140625" style="149"/>
    <col min="512" max="512" width="8.7109375" style="149" customWidth="1"/>
    <col min="513" max="513" width="31.5703125" style="149" customWidth="1"/>
    <col min="514" max="514" width="13.85546875" style="149" customWidth="1"/>
    <col min="515" max="515" width="19.140625" style="149" customWidth="1"/>
    <col min="516" max="516" width="17.5703125" style="149" customWidth="1"/>
    <col min="517" max="517" width="14.7109375" style="149" customWidth="1"/>
    <col min="518" max="767" width="8.140625" style="149"/>
    <col min="768" max="768" width="8.7109375" style="149" customWidth="1"/>
    <col min="769" max="769" width="31.5703125" style="149" customWidth="1"/>
    <col min="770" max="770" width="13.85546875" style="149" customWidth="1"/>
    <col min="771" max="771" width="19.140625" style="149" customWidth="1"/>
    <col min="772" max="772" width="17.5703125" style="149" customWidth="1"/>
    <col min="773" max="773" width="14.7109375" style="149" customWidth="1"/>
    <col min="774" max="1023" width="8.140625" style="149"/>
    <col min="1024" max="1024" width="8.7109375" style="149" customWidth="1"/>
    <col min="1025" max="1025" width="31.5703125" style="149" customWidth="1"/>
    <col min="1026" max="1026" width="13.85546875" style="149" customWidth="1"/>
    <col min="1027" max="1027" width="19.140625" style="149" customWidth="1"/>
    <col min="1028" max="1028" width="17.5703125" style="149" customWidth="1"/>
    <col min="1029" max="1029" width="14.7109375" style="149" customWidth="1"/>
    <col min="1030" max="1279" width="8.140625" style="149"/>
    <col min="1280" max="1280" width="8.7109375" style="149" customWidth="1"/>
    <col min="1281" max="1281" width="31.5703125" style="149" customWidth="1"/>
    <col min="1282" max="1282" width="13.85546875" style="149" customWidth="1"/>
    <col min="1283" max="1283" width="19.140625" style="149" customWidth="1"/>
    <col min="1284" max="1284" width="17.5703125" style="149" customWidth="1"/>
    <col min="1285" max="1285" width="14.7109375" style="149" customWidth="1"/>
    <col min="1286" max="1535" width="8.140625" style="149"/>
    <col min="1536" max="1536" width="8.7109375" style="149" customWidth="1"/>
    <col min="1537" max="1537" width="31.5703125" style="149" customWidth="1"/>
    <col min="1538" max="1538" width="13.85546875" style="149" customWidth="1"/>
    <col min="1539" max="1539" width="19.140625" style="149" customWidth="1"/>
    <col min="1540" max="1540" width="17.5703125" style="149" customWidth="1"/>
    <col min="1541" max="1541" width="14.7109375" style="149" customWidth="1"/>
    <col min="1542" max="1791" width="8.140625" style="149"/>
    <col min="1792" max="1792" width="8.7109375" style="149" customWidth="1"/>
    <col min="1793" max="1793" width="31.5703125" style="149" customWidth="1"/>
    <col min="1794" max="1794" width="13.85546875" style="149" customWidth="1"/>
    <col min="1795" max="1795" width="19.140625" style="149" customWidth="1"/>
    <col min="1796" max="1796" width="17.5703125" style="149" customWidth="1"/>
    <col min="1797" max="1797" width="14.7109375" style="149" customWidth="1"/>
    <col min="1798" max="2047" width="8.140625" style="149"/>
    <col min="2048" max="2048" width="8.7109375" style="149" customWidth="1"/>
    <col min="2049" max="2049" width="31.5703125" style="149" customWidth="1"/>
    <col min="2050" max="2050" width="13.85546875" style="149" customWidth="1"/>
    <col min="2051" max="2051" width="19.140625" style="149" customWidth="1"/>
    <col min="2052" max="2052" width="17.5703125" style="149" customWidth="1"/>
    <col min="2053" max="2053" width="14.7109375" style="149" customWidth="1"/>
    <col min="2054" max="2303" width="8.140625" style="149"/>
    <col min="2304" max="2304" width="8.7109375" style="149" customWidth="1"/>
    <col min="2305" max="2305" width="31.5703125" style="149" customWidth="1"/>
    <col min="2306" max="2306" width="13.85546875" style="149" customWidth="1"/>
    <col min="2307" max="2307" width="19.140625" style="149" customWidth="1"/>
    <col min="2308" max="2308" width="17.5703125" style="149" customWidth="1"/>
    <col min="2309" max="2309" width="14.7109375" style="149" customWidth="1"/>
    <col min="2310" max="2559" width="8.140625" style="149"/>
    <col min="2560" max="2560" width="8.7109375" style="149" customWidth="1"/>
    <col min="2561" max="2561" width="31.5703125" style="149" customWidth="1"/>
    <col min="2562" max="2562" width="13.85546875" style="149" customWidth="1"/>
    <col min="2563" max="2563" width="19.140625" style="149" customWidth="1"/>
    <col min="2564" max="2564" width="17.5703125" style="149" customWidth="1"/>
    <col min="2565" max="2565" width="14.7109375" style="149" customWidth="1"/>
    <col min="2566" max="2815" width="8.140625" style="149"/>
    <col min="2816" max="2816" width="8.7109375" style="149" customWidth="1"/>
    <col min="2817" max="2817" width="31.5703125" style="149" customWidth="1"/>
    <col min="2818" max="2818" width="13.85546875" style="149" customWidth="1"/>
    <col min="2819" max="2819" width="19.140625" style="149" customWidth="1"/>
    <col min="2820" max="2820" width="17.5703125" style="149" customWidth="1"/>
    <col min="2821" max="2821" width="14.7109375" style="149" customWidth="1"/>
    <col min="2822" max="3071" width="8.140625" style="149"/>
    <col min="3072" max="3072" width="8.7109375" style="149" customWidth="1"/>
    <col min="3073" max="3073" width="31.5703125" style="149" customWidth="1"/>
    <col min="3074" max="3074" width="13.85546875" style="149" customWidth="1"/>
    <col min="3075" max="3075" width="19.140625" style="149" customWidth="1"/>
    <col min="3076" max="3076" width="17.5703125" style="149" customWidth="1"/>
    <col min="3077" max="3077" width="14.7109375" style="149" customWidth="1"/>
    <col min="3078" max="3327" width="8.140625" style="149"/>
    <col min="3328" max="3328" width="8.7109375" style="149" customWidth="1"/>
    <col min="3329" max="3329" width="31.5703125" style="149" customWidth="1"/>
    <col min="3330" max="3330" width="13.85546875" style="149" customWidth="1"/>
    <col min="3331" max="3331" width="19.140625" style="149" customWidth="1"/>
    <col min="3332" max="3332" width="17.5703125" style="149" customWidth="1"/>
    <col min="3333" max="3333" width="14.7109375" style="149" customWidth="1"/>
    <col min="3334" max="3583" width="8.140625" style="149"/>
    <col min="3584" max="3584" width="8.7109375" style="149" customWidth="1"/>
    <col min="3585" max="3585" width="31.5703125" style="149" customWidth="1"/>
    <col min="3586" max="3586" width="13.85546875" style="149" customWidth="1"/>
    <col min="3587" max="3587" width="19.140625" style="149" customWidth="1"/>
    <col min="3588" max="3588" width="17.5703125" style="149" customWidth="1"/>
    <col min="3589" max="3589" width="14.7109375" style="149" customWidth="1"/>
    <col min="3590" max="3839" width="8.140625" style="149"/>
    <col min="3840" max="3840" width="8.7109375" style="149" customWidth="1"/>
    <col min="3841" max="3841" width="31.5703125" style="149" customWidth="1"/>
    <col min="3842" max="3842" width="13.85546875" style="149" customWidth="1"/>
    <col min="3843" max="3843" width="19.140625" style="149" customWidth="1"/>
    <col min="3844" max="3844" width="17.5703125" style="149" customWidth="1"/>
    <col min="3845" max="3845" width="14.7109375" style="149" customWidth="1"/>
    <col min="3846" max="4095" width="8.140625" style="149"/>
    <col min="4096" max="4096" width="8.7109375" style="149" customWidth="1"/>
    <col min="4097" max="4097" width="31.5703125" style="149" customWidth="1"/>
    <col min="4098" max="4098" width="13.85546875" style="149" customWidth="1"/>
    <col min="4099" max="4099" width="19.140625" style="149" customWidth="1"/>
    <col min="4100" max="4100" width="17.5703125" style="149" customWidth="1"/>
    <col min="4101" max="4101" width="14.7109375" style="149" customWidth="1"/>
    <col min="4102" max="4351" width="8.140625" style="149"/>
    <col min="4352" max="4352" width="8.7109375" style="149" customWidth="1"/>
    <col min="4353" max="4353" width="31.5703125" style="149" customWidth="1"/>
    <col min="4354" max="4354" width="13.85546875" style="149" customWidth="1"/>
    <col min="4355" max="4355" width="19.140625" style="149" customWidth="1"/>
    <col min="4356" max="4356" width="17.5703125" style="149" customWidth="1"/>
    <col min="4357" max="4357" width="14.7109375" style="149" customWidth="1"/>
    <col min="4358" max="4607" width="8.140625" style="149"/>
    <col min="4608" max="4608" width="8.7109375" style="149" customWidth="1"/>
    <col min="4609" max="4609" width="31.5703125" style="149" customWidth="1"/>
    <col min="4610" max="4610" width="13.85546875" style="149" customWidth="1"/>
    <col min="4611" max="4611" width="19.140625" style="149" customWidth="1"/>
    <col min="4612" max="4612" width="17.5703125" style="149" customWidth="1"/>
    <col min="4613" max="4613" width="14.7109375" style="149" customWidth="1"/>
    <col min="4614" max="4863" width="8.140625" style="149"/>
    <col min="4864" max="4864" width="8.7109375" style="149" customWidth="1"/>
    <col min="4865" max="4865" width="31.5703125" style="149" customWidth="1"/>
    <col min="4866" max="4866" width="13.85546875" style="149" customWidth="1"/>
    <col min="4867" max="4867" width="19.140625" style="149" customWidth="1"/>
    <col min="4868" max="4868" width="17.5703125" style="149" customWidth="1"/>
    <col min="4869" max="4869" width="14.7109375" style="149" customWidth="1"/>
    <col min="4870" max="5119" width="8.140625" style="149"/>
    <col min="5120" max="5120" width="8.7109375" style="149" customWidth="1"/>
    <col min="5121" max="5121" width="31.5703125" style="149" customWidth="1"/>
    <col min="5122" max="5122" width="13.85546875" style="149" customWidth="1"/>
    <col min="5123" max="5123" width="19.140625" style="149" customWidth="1"/>
    <col min="5124" max="5124" width="17.5703125" style="149" customWidth="1"/>
    <col min="5125" max="5125" width="14.7109375" style="149" customWidth="1"/>
    <col min="5126" max="5375" width="8.140625" style="149"/>
    <col min="5376" max="5376" width="8.7109375" style="149" customWidth="1"/>
    <col min="5377" max="5377" width="31.5703125" style="149" customWidth="1"/>
    <col min="5378" max="5378" width="13.85546875" style="149" customWidth="1"/>
    <col min="5379" max="5379" width="19.140625" style="149" customWidth="1"/>
    <col min="5380" max="5380" width="17.5703125" style="149" customWidth="1"/>
    <col min="5381" max="5381" width="14.7109375" style="149" customWidth="1"/>
    <col min="5382" max="5631" width="8.140625" style="149"/>
    <col min="5632" max="5632" width="8.7109375" style="149" customWidth="1"/>
    <col min="5633" max="5633" width="31.5703125" style="149" customWidth="1"/>
    <col min="5634" max="5634" width="13.85546875" style="149" customWidth="1"/>
    <col min="5635" max="5635" width="19.140625" style="149" customWidth="1"/>
    <col min="5636" max="5636" width="17.5703125" style="149" customWidth="1"/>
    <col min="5637" max="5637" width="14.7109375" style="149" customWidth="1"/>
    <col min="5638" max="5887" width="8.140625" style="149"/>
    <col min="5888" max="5888" width="8.7109375" style="149" customWidth="1"/>
    <col min="5889" max="5889" width="31.5703125" style="149" customWidth="1"/>
    <col min="5890" max="5890" width="13.85546875" style="149" customWidth="1"/>
    <col min="5891" max="5891" width="19.140625" style="149" customWidth="1"/>
    <col min="5892" max="5892" width="17.5703125" style="149" customWidth="1"/>
    <col min="5893" max="5893" width="14.7109375" style="149" customWidth="1"/>
    <col min="5894" max="6143" width="8.140625" style="149"/>
    <col min="6144" max="6144" width="8.7109375" style="149" customWidth="1"/>
    <col min="6145" max="6145" width="31.5703125" style="149" customWidth="1"/>
    <col min="6146" max="6146" width="13.85546875" style="149" customWidth="1"/>
    <col min="6147" max="6147" width="19.140625" style="149" customWidth="1"/>
    <col min="6148" max="6148" width="17.5703125" style="149" customWidth="1"/>
    <col min="6149" max="6149" width="14.7109375" style="149" customWidth="1"/>
    <col min="6150" max="6399" width="8.140625" style="149"/>
    <col min="6400" max="6400" width="8.7109375" style="149" customWidth="1"/>
    <col min="6401" max="6401" width="31.5703125" style="149" customWidth="1"/>
    <col min="6402" max="6402" width="13.85546875" style="149" customWidth="1"/>
    <col min="6403" max="6403" width="19.140625" style="149" customWidth="1"/>
    <col min="6404" max="6404" width="17.5703125" style="149" customWidth="1"/>
    <col min="6405" max="6405" width="14.7109375" style="149" customWidth="1"/>
    <col min="6406" max="6655" width="8.140625" style="149"/>
    <col min="6656" max="6656" width="8.7109375" style="149" customWidth="1"/>
    <col min="6657" max="6657" width="31.5703125" style="149" customWidth="1"/>
    <col min="6658" max="6658" width="13.85546875" style="149" customWidth="1"/>
    <col min="6659" max="6659" width="19.140625" style="149" customWidth="1"/>
    <col min="6660" max="6660" width="17.5703125" style="149" customWidth="1"/>
    <col min="6661" max="6661" width="14.7109375" style="149" customWidth="1"/>
    <col min="6662" max="6911" width="8.140625" style="149"/>
    <col min="6912" max="6912" width="8.7109375" style="149" customWidth="1"/>
    <col min="6913" max="6913" width="31.5703125" style="149" customWidth="1"/>
    <col min="6914" max="6914" width="13.85546875" style="149" customWidth="1"/>
    <col min="6915" max="6915" width="19.140625" style="149" customWidth="1"/>
    <col min="6916" max="6916" width="17.5703125" style="149" customWidth="1"/>
    <col min="6917" max="6917" width="14.7109375" style="149" customWidth="1"/>
    <col min="6918" max="7167" width="8.140625" style="149"/>
    <col min="7168" max="7168" width="8.7109375" style="149" customWidth="1"/>
    <col min="7169" max="7169" width="31.5703125" style="149" customWidth="1"/>
    <col min="7170" max="7170" width="13.85546875" style="149" customWidth="1"/>
    <col min="7171" max="7171" width="19.140625" style="149" customWidth="1"/>
    <col min="7172" max="7172" width="17.5703125" style="149" customWidth="1"/>
    <col min="7173" max="7173" width="14.7109375" style="149" customWidth="1"/>
    <col min="7174" max="7423" width="8.140625" style="149"/>
    <col min="7424" max="7424" width="8.7109375" style="149" customWidth="1"/>
    <col min="7425" max="7425" width="31.5703125" style="149" customWidth="1"/>
    <col min="7426" max="7426" width="13.85546875" style="149" customWidth="1"/>
    <col min="7427" max="7427" width="19.140625" style="149" customWidth="1"/>
    <col min="7428" max="7428" width="17.5703125" style="149" customWidth="1"/>
    <col min="7429" max="7429" width="14.7109375" style="149" customWidth="1"/>
    <col min="7430" max="7679" width="8.140625" style="149"/>
    <col min="7680" max="7680" width="8.7109375" style="149" customWidth="1"/>
    <col min="7681" max="7681" width="31.5703125" style="149" customWidth="1"/>
    <col min="7682" max="7682" width="13.85546875" style="149" customWidth="1"/>
    <col min="7683" max="7683" width="19.140625" style="149" customWidth="1"/>
    <col min="7684" max="7684" width="17.5703125" style="149" customWidth="1"/>
    <col min="7685" max="7685" width="14.7109375" style="149" customWidth="1"/>
    <col min="7686" max="7935" width="8.140625" style="149"/>
    <col min="7936" max="7936" width="8.7109375" style="149" customWidth="1"/>
    <col min="7937" max="7937" width="31.5703125" style="149" customWidth="1"/>
    <col min="7938" max="7938" width="13.85546875" style="149" customWidth="1"/>
    <col min="7939" max="7939" width="19.140625" style="149" customWidth="1"/>
    <col min="7940" max="7940" width="17.5703125" style="149" customWidth="1"/>
    <col min="7941" max="7941" width="14.7109375" style="149" customWidth="1"/>
    <col min="7942" max="8191" width="8.140625" style="149"/>
    <col min="8192" max="8192" width="8.7109375" style="149" customWidth="1"/>
    <col min="8193" max="8193" width="31.5703125" style="149" customWidth="1"/>
    <col min="8194" max="8194" width="13.85546875" style="149" customWidth="1"/>
    <col min="8195" max="8195" width="19.140625" style="149" customWidth="1"/>
    <col min="8196" max="8196" width="17.5703125" style="149" customWidth="1"/>
    <col min="8197" max="8197" width="14.7109375" style="149" customWidth="1"/>
    <col min="8198" max="8447" width="8.140625" style="149"/>
    <col min="8448" max="8448" width="8.7109375" style="149" customWidth="1"/>
    <col min="8449" max="8449" width="31.5703125" style="149" customWidth="1"/>
    <col min="8450" max="8450" width="13.85546875" style="149" customWidth="1"/>
    <col min="8451" max="8451" width="19.140625" style="149" customWidth="1"/>
    <col min="8452" max="8452" width="17.5703125" style="149" customWidth="1"/>
    <col min="8453" max="8453" width="14.7109375" style="149" customWidth="1"/>
    <col min="8454" max="8703" width="8.140625" style="149"/>
    <col min="8704" max="8704" width="8.7109375" style="149" customWidth="1"/>
    <col min="8705" max="8705" width="31.5703125" style="149" customWidth="1"/>
    <col min="8706" max="8706" width="13.85546875" style="149" customWidth="1"/>
    <col min="8707" max="8707" width="19.140625" style="149" customWidth="1"/>
    <col min="8708" max="8708" width="17.5703125" style="149" customWidth="1"/>
    <col min="8709" max="8709" width="14.7109375" style="149" customWidth="1"/>
    <col min="8710" max="8959" width="8.140625" style="149"/>
    <col min="8960" max="8960" width="8.7109375" style="149" customWidth="1"/>
    <col min="8961" max="8961" width="31.5703125" style="149" customWidth="1"/>
    <col min="8962" max="8962" width="13.85546875" style="149" customWidth="1"/>
    <col min="8963" max="8963" width="19.140625" style="149" customWidth="1"/>
    <col min="8964" max="8964" width="17.5703125" style="149" customWidth="1"/>
    <col min="8965" max="8965" width="14.7109375" style="149" customWidth="1"/>
    <col min="8966" max="9215" width="8.140625" style="149"/>
    <col min="9216" max="9216" width="8.7109375" style="149" customWidth="1"/>
    <col min="9217" max="9217" width="31.5703125" style="149" customWidth="1"/>
    <col min="9218" max="9218" width="13.85546875" style="149" customWidth="1"/>
    <col min="9219" max="9219" width="19.140625" style="149" customWidth="1"/>
    <col min="9220" max="9220" width="17.5703125" style="149" customWidth="1"/>
    <col min="9221" max="9221" width="14.7109375" style="149" customWidth="1"/>
    <col min="9222" max="9471" width="8.140625" style="149"/>
    <col min="9472" max="9472" width="8.7109375" style="149" customWidth="1"/>
    <col min="9473" max="9473" width="31.5703125" style="149" customWidth="1"/>
    <col min="9474" max="9474" width="13.85546875" style="149" customWidth="1"/>
    <col min="9475" max="9475" width="19.140625" style="149" customWidth="1"/>
    <col min="9476" max="9476" width="17.5703125" style="149" customWidth="1"/>
    <col min="9477" max="9477" width="14.7109375" style="149" customWidth="1"/>
    <col min="9478" max="9727" width="8.140625" style="149"/>
    <col min="9728" max="9728" width="8.7109375" style="149" customWidth="1"/>
    <col min="9729" max="9729" width="31.5703125" style="149" customWidth="1"/>
    <col min="9730" max="9730" width="13.85546875" style="149" customWidth="1"/>
    <col min="9731" max="9731" width="19.140625" style="149" customWidth="1"/>
    <col min="9732" max="9732" width="17.5703125" style="149" customWidth="1"/>
    <col min="9733" max="9733" width="14.7109375" style="149" customWidth="1"/>
    <col min="9734" max="9983" width="8.140625" style="149"/>
    <col min="9984" max="9984" width="8.7109375" style="149" customWidth="1"/>
    <col min="9985" max="9985" width="31.5703125" style="149" customWidth="1"/>
    <col min="9986" max="9986" width="13.85546875" style="149" customWidth="1"/>
    <col min="9987" max="9987" width="19.140625" style="149" customWidth="1"/>
    <col min="9988" max="9988" width="17.5703125" style="149" customWidth="1"/>
    <col min="9989" max="9989" width="14.7109375" style="149" customWidth="1"/>
    <col min="9990" max="10239" width="8.140625" style="149"/>
    <col min="10240" max="10240" width="8.7109375" style="149" customWidth="1"/>
    <col min="10241" max="10241" width="31.5703125" style="149" customWidth="1"/>
    <col min="10242" max="10242" width="13.85546875" style="149" customWidth="1"/>
    <col min="10243" max="10243" width="19.140625" style="149" customWidth="1"/>
    <col min="10244" max="10244" width="17.5703125" style="149" customWidth="1"/>
    <col min="10245" max="10245" width="14.7109375" style="149" customWidth="1"/>
    <col min="10246" max="10495" width="8.140625" style="149"/>
    <col min="10496" max="10496" width="8.7109375" style="149" customWidth="1"/>
    <col min="10497" max="10497" width="31.5703125" style="149" customWidth="1"/>
    <col min="10498" max="10498" width="13.85546875" style="149" customWidth="1"/>
    <col min="10499" max="10499" width="19.140625" style="149" customWidth="1"/>
    <col min="10500" max="10500" width="17.5703125" style="149" customWidth="1"/>
    <col min="10501" max="10501" width="14.7109375" style="149" customWidth="1"/>
    <col min="10502" max="10751" width="8.140625" style="149"/>
    <col min="10752" max="10752" width="8.7109375" style="149" customWidth="1"/>
    <col min="10753" max="10753" width="31.5703125" style="149" customWidth="1"/>
    <col min="10754" max="10754" width="13.85546875" style="149" customWidth="1"/>
    <col min="10755" max="10755" width="19.140625" style="149" customWidth="1"/>
    <col min="10756" max="10756" width="17.5703125" style="149" customWidth="1"/>
    <col min="10757" max="10757" width="14.7109375" style="149" customWidth="1"/>
    <col min="10758" max="11007" width="8.140625" style="149"/>
    <col min="11008" max="11008" width="8.7109375" style="149" customWidth="1"/>
    <col min="11009" max="11009" width="31.5703125" style="149" customWidth="1"/>
    <col min="11010" max="11010" width="13.85546875" style="149" customWidth="1"/>
    <col min="11011" max="11011" width="19.140625" style="149" customWidth="1"/>
    <col min="11012" max="11012" width="17.5703125" style="149" customWidth="1"/>
    <col min="11013" max="11013" width="14.7109375" style="149" customWidth="1"/>
    <col min="11014" max="11263" width="8.140625" style="149"/>
    <col min="11264" max="11264" width="8.7109375" style="149" customWidth="1"/>
    <col min="11265" max="11265" width="31.5703125" style="149" customWidth="1"/>
    <col min="11266" max="11266" width="13.85546875" style="149" customWidth="1"/>
    <col min="11267" max="11267" width="19.140625" style="149" customWidth="1"/>
    <col min="11268" max="11268" width="17.5703125" style="149" customWidth="1"/>
    <col min="11269" max="11269" width="14.7109375" style="149" customWidth="1"/>
    <col min="11270" max="11519" width="8.140625" style="149"/>
    <col min="11520" max="11520" width="8.7109375" style="149" customWidth="1"/>
    <col min="11521" max="11521" width="31.5703125" style="149" customWidth="1"/>
    <col min="11522" max="11522" width="13.85546875" style="149" customWidth="1"/>
    <col min="11523" max="11523" width="19.140625" style="149" customWidth="1"/>
    <col min="11524" max="11524" width="17.5703125" style="149" customWidth="1"/>
    <col min="11525" max="11525" width="14.7109375" style="149" customWidth="1"/>
    <col min="11526" max="11775" width="8.140625" style="149"/>
    <col min="11776" max="11776" width="8.7109375" style="149" customWidth="1"/>
    <col min="11777" max="11777" width="31.5703125" style="149" customWidth="1"/>
    <col min="11778" max="11778" width="13.85546875" style="149" customWidth="1"/>
    <col min="11779" max="11779" width="19.140625" style="149" customWidth="1"/>
    <col min="11780" max="11780" width="17.5703125" style="149" customWidth="1"/>
    <col min="11781" max="11781" width="14.7109375" style="149" customWidth="1"/>
    <col min="11782" max="12031" width="8.140625" style="149"/>
    <col min="12032" max="12032" width="8.7109375" style="149" customWidth="1"/>
    <col min="12033" max="12033" width="31.5703125" style="149" customWidth="1"/>
    <col min="12034" max="12034" width="13.85546875" style="149" customWidth="1"/>
    <col min="12035" max="12035" width="19.140625" style="149" customWidth="1"/>
    <col min="12036" max="12036" width="17.5703125" style="149" customWidth="1"/>
    <col min="12037" max="12037" width="14.7109375" style="149" customWidth="1"/>
    <col min="12038" max="12287" width="8.140625" style="149"/>
    <col min="12288" max="12288" width="8.7109375" style="149" customWidth="1"/>
    <col min="12289" max="12289" width="31.5703125" style="149" customWidth="1"/>
    <col min="12290" max="12290" width="13.85546875" style="149" customWidth="1"/>
    <col min="12291" max="12291" width="19.140625" style="149" customWidth="1"/>
    <col min="12292" max="12292" width="17.5703125" style="149" customWidth="1"/>
    <col min="12293" max="12293" width="14.7109375" style="149" customWidth="1"/>
    <col min="12294" max="12543" width="8.140625" style="149"/>
    <col min="12544" max="12544" width="8.7109375" style="149" customWidth="1"/>
    <col min="12545" max="12545" width="31.5703125" style="149" customWidth="1"/>
    <col min="12546" max="12546" width="13.85546875" style="149" customWidth="1"/>
    <col min="12547" max="12547" width="19.140625" style="149" customWidth="1"/>
    <col min="12548" max="12548" width="17.5703125" style="149" customWidth="1"/>
    <col min="12549" max="12549" width="14.7109375" style="149" customWidth="1"/>
    <col min="12550" max="12799" width="8.140625" style="149"/>
    <col min="12800" max="12800" width="8.7109375" style="149" customWidth="1"/>
    <col min="12801" max="12801" width="31.5703125" style="149" customWidth="1"/>
    <col min="12802" max="12802" width="13.85546875" style="149" customWidth="1"/>
    <col min="12803" max="12803" width="19.140625" style="149" customWidth="1"/>
    <col min="12804" max="12804" width="17.5703125" style="149" customWidth="1"/>
    <col min="12805" max="12805" width="14.7109375" style="149" customWidth="1"/>
    <col min="12806" max="13055" width="8.140625" style="149"/>
    <col min="13056" max="13056" width="8.7109375" style="149" customWidth="1"/>
    <col min="13057" max="13057" width="31.5703125" style="149" customWidth="1"/>
    <col min="13058" max="13058" width="13.85546875" style="149" customWidth="1"/>
    <col min="13059" max="13059" width="19.140625" style="149" customWidth="1"/>
    <col min="13060" max="13060" width="17.5703125" style="149" customWidth="1"/>
    <col min="13061" max="13061" width="14.7109375" style="149" customWidth="1"/>
    <col min="13062" max="13311" width="8.140625" style="149"/>
    <col min="13312" max="13312" width="8.7109375" style="149" customWidth="1"/>
    <col min="13313" max="13313" width="31.5703125" style="149" customWidth="1"/>
    <col min="13314" max="13314" width="13.85546875" style="149" customWidth="1"/>
    <col min="13315" max="13315" width="19.140625" style="149" customWidth="1"/>
    <col min="13316" max="13316" width="17.5703125" style="149" customWidth="1"/>
    <col min="13317" max="13317" width="14.7109375" style="149" customWidth="1"/>
    <col min="13318" max="13567" width="8.140625" style="149"/>
    <col min="13568" max="13568" width="8.7109375" style="149" customWidth="1"/>
    <col min="13569" max="13569" width="31.5703125" style="149" customWidth="1"/>
    <col min="13570" max="13570" width="13.85546875" style="149" customWidth="1"/>
    <col min="13571" max="13571" width="19.140625" style="149" customWidth="1"/>
    <col min="13572" max="13572" width="17.5703125" style="149" customWidth="1"/>
    <col min="13573" max="13573" width="14.7109375" style="149" customWidth="1"/>
    <col min="13574" max="13823" width="8.140625" style="149"/>
    <col min="13824" max="13824" width="8.7109375" style="149" customWidth="1"/>
    <col min="13825" max="13825" width="31.5703125" style="149" customWidth="1"/>
    <col min="13826" max="13826" width="13.85546875" style="149" customWidth="1"/>
    <col min="13827" max="13827" width="19.140625" style="149" customWidth="1"/>
    <col min="13828" max="13828" width="17.5703125" style="149" customWidth="1"/>
    <col min="13829" max="13829" width="14.7109375" style="149" customWidth="1"/>
    <col min="13830" max="14079" width="8.140625" style="149"/>
    <col min="14080" max="14080" width="8.7109375" style="149" customWidth="1"/>
    <col min="14081" max="14081" width="31.5703125" style="149" customWidth="1"/>
    <col min="14082" max="14082" width="13.85546875" style="149" customWidth="1"/>
    <col min="14083" max="14083" width="19.140625" style="149" customWidth="1"/>
    <col min="14084" max="14084" width="17.5703125" style="149" customWidth="1"/>
    <col min="14085" max="14085" width="14.7109375" style="149" customWidth="1"/>
    <col min="14086" max="14335" width="8.140625" style="149"/>
    <col min="14336" max="14336" width="8.7109375" style="149" customWidth="1"/>
    <col min="14337" max="14337" width="31.5703125" style="149" customWidth="1"/>
    <col min="14338" max="14338" width="13.85546875" style="149" customWidth="1"/>
    <col min="14339" max="14339" width="19.140625" style="149" customWidth="1"/>
    <col min="14340" max="14340" width="17.5703125" style="149" customWidth="1"/>
    <col min="14341" max="14341" width="14.7109375" style="149" customWidth="1"/>
    <col min="14342" max="14591" width="8.140625" style="149"/>
    <col min="14592" max="14592" width="8.7109375" style="149" customWidth="1"/>
    <col min="14593" max="14593" width="31.5703125" style="149" customWidth="1"/>
    <col min="14594" max="14594" width="13.85546875" style="149" customWidth="1"/>
    <col min="14595" max="14595" width="19.140625" style="149" customWidth="1"/>
    <col min="14596" max="14596" width="17.5703125" style="149" customWidth="1"/>
    <col min="14597" max="14597" width="14.7109375" style="149" customWidth="1"/>
    <col min="14598" max="14847" width="8.140625" style="149"/>
    <col min="14848" max="14848" width="8.7109375" style="149" customWidth="1"/>
    <col min="14849" max="14849" width="31.5703125" style="149" customWidth="1"/>
    <col min="14850" max="14850" width="13.85546875" style="149" customWidth="1"/>
    <col min="14851" max="14851" width="19.140625" style="149" customWidth="1"/>
    <col min="14852" max="14852" width="17.5703125" style="149" customWidth="1"/>
    <col min="14853" max="14853" width="14.7109375" style="149" customWidth="1"/>
    <col min="14854" max="15103" width="8.140625" style="149"/>
    <col min="15104" max="15104" width="8.7109375" style="149" customWidth="1"/>
    <col min="15105" max="15105" width="31.5703125" style="149" customWidth="1"/>
    <col min="15106" max="15106" width="13.85546875" style="149" customWidth="1"/>
    <col min="15107" max="15107" width="19.140625" style="149" customWidth="1"/>
    <col min="15108" max="15108" width="17.5703125" style="149" customWidth="1"/>
    <col min="15109" max="15109" width="14.7109375" style="149" customWidth="1"/>
    <col min="15110" max="15359" width="8.140625" style="149"/>
    <col min="15360" max="15360" width="8.7109375" style="149" customWidth="1"/>
    <col min="15361" max="15361" width="31.5703125" style="149" customWidth="1"/>
    <col min="15362" max="15362" width="13.85546875" style="149" customWidth="1"/>
    <col min="15363" max="15363" width="19.140625" style="149" customWidth="1"/>
    <col min="15364" max="15364" width="17.5703125" style="149" customWidth="1"/>
    <col min="15365" max="15365" width="14.7109375" style="149" customWidth="1"/>
    <col min="15366" max="15615" width="8.140625" style="149"/>
    <col min="15616" max="15616" width="8.7109375" style="149" customWidth="1"/>
    <col min="15617" max="15617" width="31.5703125" style="149" customWidth="1"/>
    <col min="15618" max="15618" width="13.85546875" style="149" customWidth="1"/>
    <col min="15619" max="15619" width="19.140625" style="149" customWidth="1"/>
    <col min="15620" max="15620" width="17.5703125" style="149" customWidth="1"/>
    <col min="15621" max="15621" width="14.7109375" style="149" customWidth="1"/>
    <col min="15622" max="15871" width="8.140625" style="149"/>
    <col min="15872" max="15872" width="8.7109375" style="149" customWidth="1"/>
    <col min="15873" max="15873" width="31.5703125" style="149" customWidth="1"/>
    <col min="15874" max="15874" width="13.85546875" style="149" customWidth="1"/>
    <col min="15875" max="15875" width="19.140625" style="149" customWidth="1"/>
    <col min="15876" max="15876" width="17.5703125" style="149" customWidth="1"/>
    <col min="15877" max="15877" width="14.7109375" style="149" customWidth="1"/>
    <col min="15878" max="16127" width="8.140625" style="149"/>
    <col min="16128" max="16128" width="8.7109375" style="149" customWidth="1"/>
    <col min="16129" max="16129" width="31.5703125" style="149" customWidth="1"/>
    <col min="16130" max="16130" width="13.85546875" style="149" customWidth="1"/>
    <col min="16131" max="16131" width="19.140625" style="149" customWidth="1"/>
    <col min="16132" max="16132" width="17.5703125" style="149" customWidth="1"/>
    <col min="16133" max="16133" width="14.7109375" style="149" customWidth="1"/>
    <col min="16134" max="16384" width="8.140625" style="149"/>
  </cols>
  <sheetData>
    <row r="1" spans="1:5" ht="17.25" customHeight="1" x14ac:dyDescent="0.25">
      <c r="A1" s="205"/>
      <c r="B1" s="205"/>
      <c r="C1" s="205"/>
      <c r="D1" s="205"/>
      <c r="E1" s="205"/>
    </row>
    <row r="2" spans="1:5" ht="15.75" customHeight="1" x14ac:dyDescent="0.25">
      <c r="A2" s="206" t="s">
        <v>367</v>
      </c>
      <c r="B2" s="206"/>
      <c r="C2" s="206"/>
      <c r="D2" s="206"/>
      <c r="E2" s="206"/>
    </row>
    <row r="3" spans="1:5" x14ac:dyDescent="0.25">
      <c r="A3" s="206" t="s">
        <v>301</v>
      </c>
      <c r="B3" s="206"/>
      <c r="C3" s="206"/>
      <c r="D3" s="206"/>
      <c r="E3" s="206"/>
    </row>
    <row r="4" spans="1:5" x14ac:dyDescent="0.25">
      <c r="A4" s="206" t="s">
        <v>302</v>
      </c>
      <c r="B4" s="206"/>
      <c r="C4" s="206"/>
      <c r="D4" s="206"/>
      <c r="E4" s="206"/>
    </row>
    <row r="5" spans="1:5" ht="26.25" customHeight="1" x14ac:dyDescent="0.25">
      <c r="A5" s="205" t="s">
        <v>303</v>
      </c>
      <c r="B5" s="205"/>
      <c r="C5" s="205"/>
      <c r="D5" s="205"/>
      <c r="E5" s="149" t="s">
        <v>435</v>
      </c>
    </row>
    <row r="6" spans="1:5" x14ac:dyDescent="0.25">
      <c r="A6" s="205"/>
      <c r="B6" s="205"/>
      <c r="C6" s="205"/>
      <c r="D6" s="205"/>
      <c r="E6" s="205"/>
    </row>
    <row r="7" spans="1:5" ht="36" customHeight="1" x14ac:dyDescent="0.25">
      <c r="A7" s="213" t="s">
        <v>368</v>
      </c>
      <c r="B7" s="213"/>
      <c r="C7" s="213"/>
      <c r="D7" s="213"/>
      <c r="E7" s="213"/>
    </row>
    <row r="8" spans="1:5" ht="29.25" customHeight="1" x14ac:dyDescent="0.25">
      <c r="A8" s="213" t="s">
        <v>305</v>
      </c>
      <c r="B8" s="213"/>
      <c r="C8" s="213"/>
      <c r="D8" s="213"/>
      <c r="E8" s="213"/>
    </row>
    <row r="9" spans="1:5" ht="30" customHeight="1" x14ac:dyDescent="0.25">
      <c r="A9" s="213" t="s">
        <v>306</v>
      </c>
      <c r="B9" s="213"/>
      <c r="C9" s="213"/>
      <c r="D9" s="213"/>
      <c r="E9" s="213"/>
    </row>
    <row r="10" spans="1:5" ht="30" customHeight="1" x14ac:dyDescent="0.25">
      <c r="A10" s="213" t="s">
        <v>307</v>
      </c>
      <c r="B10" s="213"/>
      <c r="C10" s="213"/>
      <c r="D10" s="213"/>
      <c r="E10" s="213"/>
    </row>
    <row r="11" spans="1:5" ht="29.25" customHeight="1" x14ac:dyDescent="0.25">
      <c r="A11" s="213" t="s">
        <v>308</v>
      </c>
      <c r="B11" s="213"/>
      <c r="C11" s="213"/>
      <c r="D11" s="213"/>
      <c r="E11" s="213"/>
    </row>
    <row r="12" spans="1:5" ht="28.5" customHeight="1" x14ac:dyDescent="0.25">
      <c r="A12" s="213" t="s">
        <v>309</v>
      </c>
      <c r="B12" s="213"/>
      <c r="C12" s="213"/>
      <c r="D12" s="213"/>
      <c r="E12" s="213"/>
    </row>
    <row r="13" spans="1:5" ht="15.75" customHeight="1" thickBot="1" x14ac:dyDescent="0.3">
      <c r="A13" s="205"/>
      <c r="B13" s="205"/>
      <c r="C13" s="205"/>
      <c r="D13" s="205"/>
      <c r="E13" s="205"/>
    </row>
    <row r="14" spans="1:5" ht="120.75" thickBot="1" x14ac:dyDescent="0.3">
      <c r="A14" s="150" t="s">
        <v>2</v>
      </c>
      <c r="B14" s="151" t="s">
        <v>311</v>
      </c>
      <c r="C14" s="151" t="s">
        <v>0</v>
      </c>
      <c r="D14" s="151" t="s">
        <v>310</v>
      </c>
      <c r="E14" s="151" t="s">
        <v>1</v>
      </c>
    </row>
    <row r="15" spans="1:5" ht="15" customHeight="1" x14ac:dyDescent="0.25">
      <c r="A15" s="211" t="s">
        <v>8</v>
      </c>
      <c r="B15" s="212"/>
      <c r="C15" s="212"/>
      <c r="D15" s="212"/>
      <c r="E15" s="152"/>
    </row>
    <row r="16" spans="1:5" ht="15" customHeight="1" x14ac:dyDescent="0.25">
      <c r="A16" s="39" t="s">
        <v>56</v>
      </c>
      <c r="B16" s="153" t="s">
        <v>23</v>
      </c>
      <c r="C16" s="84" t="s">
        <v>11</v>
      </c>
      <c r="D16" s="92">
        <v>0.14000000000000001</v>
      </c>
      <c r="E16" s="154">
        <v>6081.43</v>
      </c>
    </row>
    <row r="17" spans="1:5" ht="15" customHeight="1" x14ac:dyDescent="0.25">
      <c r="A17" s="208" t="s">
        <v>313</v>
      </c>
      <c r="B17" s="209"/>
      <c r="C17" s="209"/>
      <c r="D17" s="210"/>
      <c r="E17" s="155"/>
    </row>
    <row r="18" spans="1:5" ht="15" customHeight="1" x14ac:dyDescent="0.25">
      <c r="A18" s="39" t="s">
        <v>316</v>
      </c>
      <c r="B18" s="153" t="s">
        <v>296</v>
      </c>
      <c r="C18" s="84" t="s">
        <v>12</v>
      </c>
      <c r="D18" s="92">
        <f>E18</f>
        <v>196674.6</v>
      </c>
      <c r="E18" s="154">
        <v>196674.6</v>
      </c>
    </row>
    <row r="19" spans="1:5" ht="27" customHeight="1" x14ac:dyDescent="0.25">
      <c r="A19" s="39" t="s">
        <v>318</v>
      </c>
      <c r="B19" s="153" t="s">
        <v>24</v>
      </c>
      <c r="C19" s="84" t="s">
        <v>11</v>
      </c>
      <c r="D19" s="92">
        <f t="shared" ref="D19:D25" si="0">E19</f>
        <v>4581.95</v>
      </c>
      <c r="E19" s="154">
        <v>4581.95</v>
      </c>
    </row>
    <row r="20" spans="1:5" ht="27" customHeight="1" x14ac:dyDescent="0.25">
      <c r="A20" s="39" t="s">
        <v>290</v>
      </c>
      <c r="B20" s="153" t="s">
        <v>24</v>
      </c>
      <c r="C20" s="84" t="s">
        <v>11</v>
      </c>
      <c r="D20" s="92">
        <f t="shared" si="0"/>
        <v>5703.98</v>
      </c>
      <c r="E20" s="154">
        <f>3078.98+875+1750</f>
        <v>5703.98</v>
      </c>
    </row>
    <row r="21" spans="1:5" ht="31.15" customHeight="1" x14ac:dyDescent="0.25">
      <c r="A21" s="133" t="s">
        <v>196</v>
      </c>
      <c r="B21" s="136" t="s">
        <v>24</v>
      </c>
      <c r="C21" s="136" t="s">
        <v>19</v>
      </c>
      <c r="D21" s="136">
        <f t="shared" si="0"/>
        <v>944.92</v>
      </c>
      <c r="E21" s="136">
        <v>944.92</v>
      </c>
    </row>
    <row r="22" spans="1:5" ht="15" customHeight="1" x14ac:dyDescent="0.25">
      <c r="A22" s="208" t="s">
        <v>319</v>
      </c>
      <c r="B22" s="209"/>
      <c r="C22" s="209"/>
      <c r="D22" s="210"/>
      <c r="E22" s="155"/>
    </row>
    <row r="23" spans="1:5" ht="15" customHeight="1" x14ac:dyDescent="0.25">
      <c r="A23" s="39" t="s">
        <v>320</v>
      </c>
      <c r="B23" s="153" t="s">
        <v>296</v>
      </c>
      <c r="C23" s="84" t="s">
        <v>11</v>
      </c>
      <c r="D23" s="92">
        <f t="shared" si="0"/>
        <v>29741.52</v>
      </c>
      <c r="E23" s="154">
        <v>29741.52</v>
      </c>
    </row>
    <row r="24" spans="1:5" ht="15" customHeight="1" x14ac:dyDescent="0.25">
      <c r="A24" s="208" t="s">
        <v>98</v>
      </c>
      <c r="B24" s="209"/>
      <c r="C24" s="209"/>
      <c r="D24" s="210"/>
      <c r="E24" s="155"/>
    </row>
    <row r="25" spans="1:5" ht="15" customHeight="1" x14ac:dyDescent="0.25">
      <c r="A25" s="39" t="s">
        <v>208</v>
      </c>
      <c r="B25" s="153" t="s">
        <v>24</v>
      </c>
      <c r="C25" s="84" t="s">
        <v>11</v>
      </c>
      <c r="D25" s="92">
        <f t="shared" si="0"/>
        <v>79318.12</v>
      </c>
      <c r="E25" s="154">
        <v>79318.12</v>
      </c>
    </row>
    <row r="26" spans="1:5" ht="15" customHeight="1" x14ac:dyDescent="0.25">
      <c r="A26" s="208" t="s">
        <v>325</v>
      </c>
      <c r="B26" s="209"/>
      <c r="C26" s="209"/>
      <c r="D26" s="210"/>
      <c r="E26" s="155"/>
    </row>
    <row r="27" spans="1:5" ht="15" customHeight="1" x14ac:dyDescent="0.25">
      <c r="A27" s="39" t="s">
        <v>436</v>
      </c>
      <c r="B27" s="156">
        <v>1</v>
      </c>
      <c r="C27" s="84" t="s">
        <v>139</v>
      </c>
      <c r="D27" s="92">
        <f t="shared" ref="D27:D48" si="1">E27/B27</f>
        <v>87.53</v>
      </c>
      <c r="E27" s="154">
        <v>87.53</v>
      </c>
    </row>
    <row r="28" spans="1:5" ht="15" customHeight="1" x14ac:dyDescent="0.25">
      <c r="A28" s="39" t="s">
        <v>403</v>
      </c>
      <c r="B28" s="156">
        <v>3</v>
      </c>
      <c r="C28" s="84" t="s">
        <v>217</v>
      </c>
      <c r="D28" s="92">
        <f t="shared" si="1"/>
        <v>96.963333333333324</v>
      </c>
      <c r="E28" s="154">
        <v>290.89</v>
      </c>
    </row>
    <row r="29" spans="1:5" ht="15" customHeight="1" x14ac:dyDescent="0.25">
      <c r="A29" s="39" t="s">
        <v>60</v>
      </c>
      <c r="B29" s="156">
        <v>1</v>
      </c>
      <c r="C29" s="84" t="s">
        <v>14</v>
      </c>
      <c r="D29" s="92">
        <f t="shared" si="1"/>
        <v>1005.22</v>
      </c>
      <c r="E29" s="154">
        <v>1005.22</v>
      </c>
    </row>
    <row r="30" spans="1:5" ht="15" customHeight="1" x14ac:dyDescent="0.25">
      <c r="A30" s="39" t="s">
        <v>218</v>
      </c>
      <c r="B30" s="156">
        <v>4</v>
      </c>
      <c r="C30" s="84" t="s">
        <v>211</v>
      </c>
      <c r="D30" s="92">
        <f t="shared" si="1"/>
        <v>736.44</v>
      </c>
      <c r="E30" s="154">
        <v>2945.76</v>
      </c>
    </row>
    <row r="31" spans="1:5" ht="15" customHeight="1" x14ac:dyDescent="0.25">
      <c r="A31" s="39" t="s">
        <v>106</v>
      </c>
      <c r="B31" s="156">
        <v>1</v>
      </c>
      <c r="C31" s="84" t="s">
        <v>15</v>
      </c>
      <c r="D31" s="92">
        <f t="shared" si="1"/>
        <v>961.8</v>
      </c>
      <c r="E31" s="154">
        <v>961.8</v>
      </c>
    </row>
    <row r="32" spans="1:5" ht="15" customHeight="1" x14ac:dyDescent="0.25">
      <c r="A32" s="39" t="s">
        <v>219</v>
      </c>
      <c r="B32" s="156">
        <v>1</v>
      </c>
      <c r="C32" s="84" t="s">
        <v>14</v>
      </c>
      <c r="D32" s="92">
        <f t="shared" si="1"/>
        <v>287.08999999999997</v>
      </c>
      <c r="E32" s="154">
        <v>287.08999999999997</v>
      </c>
    </row>
    <row r="33" spans="1:5" ht="15" customHeight="1" x14ac:dyDescent="0.25">
      <c r="A33" s="39" t="s">
        <v>329</v>
      </c>
      <c r="B33" s="156">
        <v>1</v>
      </c>
      <c r="C33" s="84" t="s">
        <v>13</v>
      </c>
      <c r="D33" s="92">
        <f t="shared" si="1"/>
        <v>149.54</v>
      </c>
      <c r="E33" s="154">
        <v>149.54</v>
      </c>
    </row>
    <row r="34" spans="1:5" ht="13.15" customHeight="1" x14ac:dyDescent="0.25">
      <c r="A34" s="39" t="s">
        <v>330</v>
      </c>
      <c r="B34" s="156">
        <v>3</v>
      </c>
      <c r="C34" s="84" t="s">
        <v>331</v>
      </c>
      <c r="D34" s="92">
        <f t="shared" si="1"/>
        <v>1102.0366666666666</v>
      </c>
      <c r="E34" s="154">
        <v>3306.11</v>
      </c>
    </row>
    <row r="35" spans="1:5" ht="30" customHeight="1" x14ac:dyDescent="0.25">
      <c r="A35" s="39" t="s">
        <v>405</v>
      </c>
      <c r="B35" s="157">
        <v>0.1</v>
      </c>
      <c r="C35" s="84" t="s">
        <v>16</v>
      </c>
      <c r="D35" s="92">
        <f t="shared" si="1"/>
        <v>4022.6</v>
      </c>
      <c r="E35" s="154">
        <v>402.26</v>
      </c>
    </row>
    <row r="36" spans="1:5" ht="31.5" customHeight="1" x14ac:dyDescent="0.25">
      <c r="A36" s="39" t="s">
        <v>62</v>
      </c>
      <c r="B36" s="158">
        <v>0.08</v>
      </c>
      <c r="C36" s="84" t="s">
        <v>17</v>
      </c>
      <c r="D36" s="92">
        <f t="shared" si="1"/>
        <v>30070.875</v>
      </c>
      <c r="E36" s="154">
        <v>2405.67</v>
      </c>
    </row>
    <row r="37" spans="1:5" ht="31.15" customHeight="1" x14ac:dyDescent="0.25">
      <c r="A37" s="39" t="s">
        <v>63</v>
      </c>
      <c r="B37" s="158">
        <v>2.33</v>
      </c>
      <c r="C37" s="84" t="s">
        <v>16</v>
      </c>
      <c r="D37" s="92">
        <f t="shared" si="1"/>
        <v>2035.8927038626609</v>
      </c>
      <c r="E37" s="154">
        <v>4743.63</v>
      </c>
    </row>
    <row r="38" spans="1:5" ht="15" customHeight="1" x14ac:dyDescent="0.25">
      <c r="A38" s="39" t="s">
        <v>406</v>
      </c>
      <c r="B38" s="158">
        <v>0.01</v>
      </c>
      <c r="C38" s="84" t="s">
        <v>18</v>
      </c>
      <c r="D38" s="92">
        <f t="shared" si="1"/>
        <v>30081</v>
      </c>
      <c r="E38" s="154">
        <v>300.81</v>
      </c>
    </row>
    <row r="39" spans="1:5" ht="15" customHeight="1" x14ac:dyDescent="0.25">
      <c r="A39" s="39" t="s">
        <v>438</v>
      </c>
      <c r="B39" s="156">
        <v>2</v>
      </c>
      <c r="C39" s="84" t="s">
        <v>13</v>
      </c>
      <c r="D39" s="92">
        <f t="shared" si="1"/>
        <v>346.44499999999999</v>
      </c>
      <c r="E39" s="154">
        <v>692.89</v>
      </c>
    </row>
    <row r="40" spans="1:5" ht="15" customHeight="1" x14ac:dyDescent="0.25">
      <c r="A40" s="39" t="s">
        <v>439</v>
      </c>
      <c r="B40" s="159">
        <v>3.4000000000000002E-2</v>
      </c>
      <c r="C40" s="84" t="s">
        <v>215</v>
      </c>
      <c r="D40" s="92">
        <f t="shared" si="1"/>
        <v>77797.352941176476</v>
      </c>
      <c r="E40" s="154">
        <v>2645.11</v>
      </c>
    </row>
    <row r="41" spans="1:5" ht="15" customHeight="1" x14ac:dyDescent="0.25">
      <c r="A41" s="39" t="s">
        <v>440</v>
      </c>
      <c r="B41" s="156">
        <v>1</v>
      </c>
      <c r="C41" s="84" t="s">
        <v>14</v>
      </c>
      <c r="D41" s="92">
        <f t="shared" si="1"/>
        <v>611.75</v>
      </c>
      <c r="E41" s="154">
        <v>611.75</v>
      </c>
    </row>
    <row r="42" spans="1:5" ht="18.75" customHeight="1" x14ac:dyDescent="0.25">
      <c r="A42" s="39" t="s">
        <v>66</v>
      </c>
      <c r="B42" s="158">
        <v>1.22</v>
      </c>
      <c r="C42" s="84" t="s">
        <v>15</v>
      </c>
      <c r="D42" s="92">
        <f t="shared" si="1"/>
        <v>17323.918032786885</v>
      </c>
      <c r="E42" s="154">
        <v>21135.18</v>
      </c>
    </row>
    <row r="43" spans="1:5" ht="15" customHeight="1" x14ac:dyDescent="0.25">
      <c r="A43" s="39" t="s">
        <v>67</v>
      </c>
      <c r="B43" s="156">
        <v>3</v>
      </c>
      <c r="C43" s="84" t="s">
        <v>20</v>
      </c>
      <c r="D43" s="92">
        <f t="shared" si="1"/>
        <v>253.75666666666666</v>
      </c>
      <c r="E43" s="154">
        <v>761.27</v>
      </c>
    </row>
    <row r="44" spans="1:5" ht="15" customHeight="1" x14ac:dyDescent="0.25">
      <c r="A44" s="39" t="s">
        <v>409</v>
      </c>
      <c r="B44" s="156">
        <v>3</v>
      </c>
      <c r="C44" s="84" t="s">
        <v>217</v>
      </c>
      <c r="D44" s="92">
        <f t="shared" si="1"/>
        <v>77.540000000000006</v>
      </c>
      <c r="E44" s="154">
        <v>232.62</v>
      </c>
    </row>
    <row r="45" spans="1:5" ht="15" customHeight="1" x14ac:dyDescent="0.25">
      <c r="A45" s="39" t="s">
        <v>337</v>
      </c>
      <c r="B45" s="156">
        <v>1</v>
      </c>
      <c r="C45" s="84" t="s">
        <v>13</v>
      </c>
      <c r="D45" s="92">
        <f t="shared" si="1"/>
        <v>7368.26</v>
      </c>
      <c r="E45" s="154">
        <v>7368.26</v>
      </c>
    </row>
    <row r="46" spans="1:5" ht="15" customHeight="1" x14ac:dyDescent="0.25">
      <c r="A46" s="39" t="s">
        <v>83</v>
      </c>
      <c r="B46" s="156">
        <v>1</v>
      </c>
      <c r="C46" s="84" t="s">
        <v>14</v>
      </c>
      <c r="D46" s="92">
        <f t="shared" si="1"/>
        <v>10936.37</v>
      </c>
      <c r="E46" s="154">
        <v>10936.37</v>
      </c>
    </row>
    <row r="47" spans="1:5" ht="15" customHeight="1" x14ac:dyDescent="0.25">
      <c r="A47" s="39" t="s">
        <v>341</v>
      </c>
      <c r="B47" s="156">
        <v>1</v>
      </c>
      <c r="C47" s="84" t="s">
        <v>21</v>
      </c>
      <c r="D47" s="92">
        <f t="shared" si="1"/>
        <v>857.06</v>
      </c>
      <c r="E47" s="154">
        <v>857.06</v>
      </c>
    </row>
    <row r="48" spans="1:5" ht="15" customHeight="1" x14ac:dyDescent="0.25">
      <c r="A48" s="39" t="s">
        <v>342</v>
      </c>
      <c r="B48" s="156">
        <v>1</v>
      </c>
      <c r="C48" s="84" t="s">
        <v>21</v>
      </c>
      <c r="D48" s="92">
        <f t="shared" si="1"/>
        <v>598.84</v>
      </c>
      <c r="E48" s="154">
        <v>598.84</v>
      </c>
    </row>
    <row r="49" spans="1:5" ht="15" customHeight="1" x14ac:dyDescent="0.25">
      <c r="A49" s="39" t="s">
        <v>69</v>
      </c>
      <c r="B49" s="156">
        <v>31</v>
      </c>
      <c r="C49" s="84" t="s">
        <v>21</v>
      </c>
      <c r="D49" s="92">
        <f t="shared" ref="D49:D73" si="2">E49/B49</f>
        <v>302.42322580645163</v>
      </c>
      <c r="E49" s="154">
        <v>9375.1200000000008</v>
      </c>
    </row>
    <row r="50" spans="1:5" ht="15" customHeight="1" x14ac:dyDescent="0.25">
      <c r="A50" s="208" t="s">
        <v>343</v>
      </c>
      <c r="B50" s="209"/>
      <c r="C50" s="209"/>
      <c r="D50" s="210"/>
      <c r="E50" s="155"/>
    </row>
    <row r="51" spans="1:5" ht="13.15" customHeight="1" x14ac:dyDescent="0.25">
      <c r="A51" s="39" t="s">
        <v>441</v>
      </c>
      <c r="B51" s="159">
        <v>2.4E-2</v>
      </c>
      <c r="C51" s="84" t="s">
        <v>19</v>
      </c>
      <c r="D51" s="92">
        <f t="shared" si="2"/>
        <v>34828.333333333336</v>
      </c>
      <c r="E51" s="154">
        <v>835.88</v>
      </c>
    </row>
    <row r="52" spans="1:5" ht="29.45" customHeight="1" x14ac:dyDescent="0.25">
      <c r="A52" s="39" t="s">
        <v>390</v>
      </c>
      <c r="B52" s="159">
        <v>2.1739999999999999</v>
      </c>
      <c r="C52" s="84" t="s">
        <v>16</v>
      </c>
      <c r="D52" s="92">
        <f t="shared" si="2"/>
        <v>2104.8666053357865</v>
      </c>
      <c r="E52" s="154">
        <v>4575.9799999999996</v>
      </c>
    </row>
    <row r="53" spans="1:5" ht="15" customHeight="1" x14ac:dyDescent="0.25">
      <c r="A53" s="39" t="s">
        <v>442</v>
      </c>
      <c r="B53" s="159">
        <v>0.125</v>
      </c>
      <c r="C53" s="84" t="s">
        <v>248</v>
      </c>
      <c r="D53" s="92">
        <f t="shared" si="2"/>
        <v>19241.68</v>
      </c>
      <c r="E53" s="154">
        <v>2405.21</v>
      </c>
    </row>
    <row r="54" spans="1:5" ht="30.6" customHeight="1" x14ac:dyDescent="0.25">
      <c r="A54" s="39" t="s">
        <v>443</v>
      </c>
      <c r="B54" s="158">
        <v>0.01</v>
      </c>
      <c r="C54" s="84" t="s">
        <v>19</v>
      </c>
      <c r="D54" s="92">
        <f t="shared" si="2"/>
        <v>126921</v>
      </c>
      <c r="E54" s="154">
        <v>1269.21</v>
      </c>
    </row>
    <row r="55" spans="1:5" ht="15" customHeight="1" x14ac:dyDescent="0.25">
      <c r="A55" s="39" t="s">
        <v>444</v>
      </c>
      <c r="B55" s="157">
        <v>3.5</v>
      </c>
      <c r="C55" s="84" t="s">
        <v>12</v>
      </c>
      <c r="D55" s="92">
        <f t="shared" si="2"/>
        <v>546.70571428571429</v>
      </c>
      <c r="E55" s="154">
        <v>1913.47</v>
      </c>
    </row>
    <row r="56" spans="1:5" ht="15" customHeight="1" x14ac:dyDescent="0.25">
      <c r="A56" s="39" t="s">
        <v>445</v>
      </c>
      <c r="B56" s="158">
        <v>0.05</v>
      </c>
      <c r="C56" s="84" t="s">
        <v>18</v>
      </c>
      <c r="D56" s="92">
        <f t="shared" si="2"/>
        <v>55024.799999999996</v>
      </c>
      <c r="E56" s="154">
        <v>2751.24</v>
      </c>
    </row>
    <row r="57" spans="1:5" ht="15" customHeight="1" x14ac:dyDescent="0.25">
      <c r="A57" s="39" t="s">
        <v>437</v>
      </c>
      <c r="B57" s="156">
        <v>1</v>
      </c>
      <c r="C57" s="84" t="s">
        <v>13</v>
      </c>
      <c r="D57" s="92">
        <f t="shared" si="2"/>
        <v>4961.09</v>
      </c>
      <c r="E57" s="154">
        <v>4961.09</v>
      </c>
    </row>
    <row r="58" spans="1:5" ht="14.45" customHeight="1" x14ac:dyDescent="0.25">
      <c r="A58" s="39" t="s">
        <v>147</v>
      </c>
      <c r="B58" s="158">
        <v>0.01</v>
      </c>
      <c r="C58" s="84" t="s">
        <v>17</v>
      </c>
      <c r="D58" s="92">
        <f t="shared" si="2"/>
        <v>32142</v>
      </c>
      <c r="E58" s="154">
        <v>321.42</v>
      </c>
    </row>
    <row r="59" spans="1:5" ht="29.25" customHeight="1" x14ac:dyDescent="0.25">
      <c r="A59" s="39" t="s">
        <v>70</v>
      </c>
      <c r="B59" s="158">
        <v>2.33</v>
      </c>
      <c r="C59" s="84" t="s">
        <v>16</v>
      </c>
      <c r="D59" s="92">
        <f t="shared" si="2"/>
        <v>2022.1030042918455</v>
      </c>
      <c r="E59" s="154">
        <f>2012+2699.5</f>
        <v>4711.5</v>
      </c>
    </row>
    <row r="60" spans="1:5" ht="29.25" customHeight="1" x14ac:dyDescent="0.25">
      <c r="A60" s="39" t="s">
        <v>446</v>
      </c>
      <c r="B60" s="158">
        <v>2.33</v>
      </c>
      <c r="C60" s="84" t="s">
        <v>16</v>
      </c>
      <c r="D60" s="92">
        <f t="shared" si="2"/>
        <v>2022.1030042918455</v>
      </c>
      <c r="E60" s="154">
        <v>4711.5</v>
      </c>
    </row>
    <row r="61" spans="1:5" ht="29.25" customHeight="1" x14ac:dyDescent="0.25">
      <c r="A61" s="39" t="s">
        <v>447</v>
      </c>
      <c r="B61" s="159">
        <f>2*4.348</f>
        <v>8.6959999999999997</v>
      </c>
      <c r="C61" s="84" t="s">
        <v>16</v>
      </c>
      <c r="D61" s="92">
        <f t="shared" si="2"/>
        <v>1831.1223551057958</v>
      </c>
      <c r="E61" s="154">
        <f>2*7961.72</f>
        <v>15923.44</v>
      </c>
    </row>
    <row r="62" spans="1:5" ht="30.6" customHeight="1" x14ac:dyDescent="0.25">
      <c r="A62" s="39" t="s">
        <v>63</v>
      </c>
      <c r="B62" s="158">
        <v>2.33</v>
      </c>
      <c r="C62" s="84" t="s">
        <v>16</v>
      </c>
      <c r="D62" s="92">
        <f t="shared" si="2"/>
        <v>2005.5407725321886</v>
      </c>
      <c r="E62" s="154">
        <v>4672.91</v>
      </c>
    </row>
    <row r="63" spans="1:5" ht="15" customHeight="1" x14ac:dyDescent="0.25">
      <c r="A63" s="39" t="s">
        <v>426</v>
      </c>
      <c r="B63" s="156">
        <v>80</v>
      </c>
      <c r="C63" s="84" t="s">
        <v>71</v>
      </c>
      <c r="D63" s="92">
        <f t="shared" si="2"/>
        <v>42.881625</v>
      </c>
      <c r="E63" s="154">
        <v>3430.53</v>
      </c>
    </row>
    <row r="64" spans="1:5" ht="15" customHeight="1" x14ac:dyDescent="0.25">
      <c r="A64" s="39" t="s">
        <v>426</v>
      </c>
      <c r="B64" s="156">
        <v>20</v>
      </c>
      <c r="C64" s="84" t="s">
        <v>234</v>
      </c>
      <c r="D64" s="92">
        <f t="shared" si="2"/>
        <v>81.420500000000004</v>
      </c>
      <c r="E64" s="154">
        <v>1628.41</v>
      </c>
    </row>
    <row r="65" spans="1:5" ht="14.45" customHeight="1" x14ac:dyDescent="0.25">
      <c r="A65" s="39" t="s">
        <v>232</v>
      </c>
      <c r="B65" s="156">
        <v>9</v>
      </c>
      <c r="C65" s="84" t="s">
        <v>71</v>
      </c>
      <c r="D65" s="92">
        <f t="shared" si="2"/>
        <v>58.724444444444444</v>
      </c>
      <c r="E65" s="154">
        <v>528.52</v>
      </c>
    </row>
    <row r="66" spans="1:5" ht="15" customHeight="1" x14ac:dyDescent="0.25">
      <c r="A66" s="39" t="s">
        <v>427</v>
      </c>
      <c r="B66" s="156">
        <v>66</v>
      </c>
      <c r="C66" s="84" t="s">
        <v>234</v>
      </c>
      <c r="D66" s="92">
        <f t="shared" si="2"/>
        <v>55.323484848484846</v>
      </c>
      <c r="E66" s="154">
        <v>3651.35</v>
      </c>
    </row>
    <row r="67" spans="1:5" ht="15" customHeight="1" x14ac:dyDescent="0.25">
      <c r="A67" s="39" t="s">
        <v>448</v>
      </c>
      <c r="B67" s="156">
        <v>3</v>
      </c>
      <c r="C67" s="84" t="s">
        <v>13</v>
      </c>
      <c r="D67" s="92">
        <f t="shared" si="2"/>
        <v>670.54666666666674</v>
      </c>
      <c r="E67" s="154">
        <v>2011.64</v>
      </c>
    </row>
    <row r="68" spans="1:5" ht="14.45" customHeight="1" x14ac:dyDescent="0.25">
      <c r="A68" s="39" t="s">
        <v>109</v>
      </c>
      <c r="B68" s="156">
        <v>100</v>
      </c>
      <c r="C68" s="84" t="s">
        <v>71</v>
      </c>
      <c r="D68" s="92">
        <f t="shared" si="2"/>
        <v>75.043000000000006</v>
      </c>
      <c r="E68" s="154">
        <v>7504.3</v>
      </c>
    </row>
    <row r="69" spans="1:5" ht="30.6" customHeight="1" x14ac:dyDescent="0.25">
      <c r="A69" s="39" t="s">
        <v>150</v>
      </c>
      <c r="B69" s="159">
        <v>3.6230000000000002</v>
      </c>
      <c r="C69" s="84" t="s">
        <v>16</v>
      </c>
      <c r="D69" s="92">
        <f t="shared" si="2"/>
        <v>1949.4672922991995</v>
      </c>
      <c r="E69" s="154">
        <v>7062.92</v>
      </c>
    </row>
    <row r="70" spans="1:5" ht="15" customHeight="1" x14ac:dyDescent="0.25">
      <c r="A70" s="39" t="s">
        <v>81</v>
      </c>
      <c r="B70" s="158">
        <v>0.02</v>
      </c>
      <c r="C70" s="84" t="s">
        <v>55</v>
      </c>
      <c r="D70" s="92">
        <f t="shared" si="2"/>
        <v>40174.5</v>
      </c>
      <c r="E70" s="154">
        <v>803.49</v>
      </c>
    </row>
    <row r="71" spans="1:5" ht="28.9" customHeight="1" x14ac:dyDescent="0.25">
      <c r="A71" s="39" t="s">
        <v>451</v>
      </c>
      <c r="B71" s="158">
        <v>0.02</v>
      </c>
      <c r="C71" s="84" t="s">
        <v>18</v>
      </c>
      <c r="D71" s="92">
        <f t="shared" si="2"/>
        <v>28632</v>
      </c>
      <c r="E71" s="154">
        <v>572.64</v>
      </c>
    </row>
    <row r="72" spans="1:5" ht="24.6" customHeight="1" x14ac:dyDescent="0.25">
      <c r="A72" s="39" t="s">
        <v>154</v>
      </c>
      <c r="B72" s="158">
        <v>0.04</v>
      </c>
      <c r="C72" s="84" t="s">
        <v>18</v>
      </c>
      <c r="D72" s="92">
        <f t="shared" si="2"/>
        <v>54364.25</v>
      </c>
      <c r="E72" s="154">
        <v>2174.5700000000002</v>
      </c>
    </row>
    <row r="73" spans="1:5" ht="15" customHeight="1" x14ac:dyDescent="0.25">
      <c r="A73" s="39" t="s">
        <v>449</v>
      </c>
      <c r="B73" s="159">
        <v>2.5000000000000001E-2</v>
      </c>
      <c r="C73" s="84" t="s">
        <v>261</v>
      </c>
      <c r="D73" s="92">
        <f t="shared" si="2"/>
        <v>74454.399999999994</v>
      </c>
      <c r="E73" s="154">
        <v>1861.36</v>
      </c>
    </row>
    <row r="74" spans="1:5" ht="15" customHeight="1" x14ac:dyDescent="0.25">
      <c r="A74" s="39" t="s">
        <v>450</v>
      </c>
      <c r="B74" s="158">
        <v>0.02</v>
      </c>
      <c r="C74" s="84" t="s">
        <v>55</v>
      </c>
      <c r="D74" s="92">
        <f>E74/B74</f>
        <v>27897.5</v>
      </c>
      <c r="E74" s="154">
        <v>557.95000000000005</v>
      </c>
    </row>
    <row r="75" spans="1:5" ht="30.6" customHeight="1" x14ac:dyDescent="0.25">
      <c r="A75" s="208" t="s">
        <v>39</v>
      </c>
      <c r="B75" s="209"/>
      <c r="C75" s="209"/>
      <c r="D75" s="210"/>
      <c r="E75" s="155"/>
    </row>
    <row r="76" spans="1:5" ht="30" customHeight="1" x14ac:dyDescent="0.25">
      <c r="A76" s="39" t="s">
        <v>59</v>
      </c>
      <c r="B76" s="153" t="s">
        <v>294</v>
      </c>
      <c r="C76" s="84" t="s">
        <v>11</v>
      </c>
      <c r="D76" s="92">
        <f t="shared" ref="D76" si="3">E76</f>
        <v>13779.72</v>
      </c>
      <c r="E76" s="154">
        <v>13779.72</v>
      </c>
    </row>
    <row r="77" spans="1:5" ht="15" customHeight="1" x14ac:dyDescent="0.25">
      <c r="A77" s="208" t="s">
        <v>209</v>
      </c>
      <c r="B77" s="209"/>
      <c r="C77" s="209"/>
      <c r="D77" s="210"/>
      <c r="E77" s="155"/>
    </row>
    <row r="78" spans="1:5" ht="15" customHeight="1" x14ac:dyDescent="0.25">
      <c r="A78" s="39" t="s">
        <v>210</v>
      </c>
      <c r="B78" s="153" t="s">
        <v>294</v>
      </c>
      <c r="C78" s="84" t="s">
        <v>324</v>
      </c>
      <c r="D78" s="92">
        <f t="shared" ref="D78" si="4">E78</f>
        <v>16150</v>
      </c>
      <c r="E78" s="154">
        <v>16150</v>
      </c>
    </row>
    <row r="79" spans="1:5" ht="15" customHeight="1" x14ac:dyDescent="0.25">
      <c r="A79" s="208" t="s">
        <v>82</v>
      </c>
      <c r="B79" s="209"/>
      <c r="C79" s="209"/>
      <c r="D79" s="210"/>
      <c r="E79" s="155"/>
    </row>
    <row r="80" spans="1:5" ht="15" customHeight="1" x14ac:dyDescent="0.25">
      <c r="A80" s="39" t="s">
        <v>88</v>
      </c>
      <c r="B80" s="153" t="s">
        <v>294</v>
      </c>
      <c r="C80" s="84" t="s">
        <v>11</v>
      </c>
      <c r="D80" s="92">
        <f t="shared" ref="D80" si="5">E80</f>
        <v>21600</v>
      </c>
      <c r="E80" s="154">
        <v>21600</v>
      </c>
    </row>
    <row r="81" spans="1:7" ht="29.25" customHeight="1" thickBot="1" x14ac:dyDescent="0.3">
      <c r="A81" s="208" t="s">
        <v>428</v>
      </c>
      <c r="B81" s="209"/>
      <c r="C81" s="209"/>
      <c r="D81" s="210"/>
      <c r="E81" s="155"/>
    </row>
    <row r="82" spans="1:7" ht="31.5" customHeight="1" x14ac:dyDescent="0.25">
      <c r="A82" s="39" t="s">
        <v>111</v>
      </c>
      <c r="B82" s="153" t="s">
        <v>24</v>
      </c>
      <c r="C82" s="84" t="s">
        <v>11</v>
      </c>
      <c r="D82" s="92">
        <f t="shared" ref="D82:D83" si="6">E82</f>
        <v>1200</v>
      </c>
      <c r="E82" s="154">
        <v>1200</v>
      </c>
      <c r="F82" s="160">
        <f>SUM(E16:E83)</f>
        <v>531557.02</v>
      </c>
      <c r="G82" s="161" t="s">
        <v>452</v>
      </c>
    </row>
    <row r="83" spans="1:7" s="165" customFormat="1" ht="30" x14ac:dyDescent="0.2">
      <c r="A83" s="39" t="s">
        <v>429</v>
      </c>
      <c r="B83" s="153" t="s">
        <v>24</v>
      </c>
      <c r="C83" s="84" t="s">
        <v>11</v>
      </c>
      <c r="D83" s="92">
        <f t="shared" si="6"/>
        <v>2839.47</v>
      </c>
      <c r="E83" s="154">
        <v>2839.47</v>
      </c>
    </row>
    <row r="84" spans="1:7" s="165" customFormat="1" ht="14.25" x14ac:dyDescent="0.2">
      <c r="A84" s="162" t="s">
        <v>10</v>
      </c>
      <c r="B84" s="163"/>
      <c r="C84" s="163"/>
      <c r="D84" s="163"/>
      <c r="E84" s="164"/>
    </row>
    <row r="85" spans="1:7" x14ac:dyDescent="0.25">
      <c r="A85" s="39" t="s">
        <v>77</v>
      </c>
      <c r="B85" s="139" t="s">
        <v>23</v>
      </c>
      <c r="C85" s="139" t="s">
        <v>11</v>
      </c>
      <c r="D85" s="139">
        <f>E85</f>
        <v>53155.702000000005</v>
      </c>
      <c r="E85" s="140">
        <f>SUM(E16:E83)*10%</f>
        <v>53155.702000000005</v>
      </c>
    </row>
    <row r="86" spans="1:7" x14ac:dyDescent="0.25">
      <c r="A86" s="141" t="s">
        <v>25</v>
      </c>
      <c r="B86" s="136"/>
      <c r="C86" s="136"/>
      <c r="D86" s="136"/>
      <c r="E86" s="142">
        <f>F82+E85</f>
        <v>584712.72200000007</v>
      </c>
    </row>
    <row r="87" spans="1:7" x14ac:dyDescent="0.25">
      <c r="A87" s="205"/>
      <c r="B87" s="205"/>
      <c r="C87" s="205"/>
      <c r="D87" s="205"/>
      <c r="E87" s="205"/>
    </row>
    <row r="88" spans="1:7" ht="21.75" customHeight="1" x14ac:dyDescent="0.25">
      <c r="A88" s="205"/>
      <c r="B88" s="205"/>
      <c r="C88" s="205"/>
      <c r="D88" s="205"/>
      <c r="E88" s="205"/>
      <c r="F88" s="167"/>
    </row>
    <row r="89" spans="1:7" ht="20.25" customHeight="1" x14ac:dyDescent="0.25">
      <c r="A89" s="207" t="s">
        <v>454</v>
      </c>
      <c r="B89" s="207"/>
      <c r="C89" s="207"/>
      <c r="D89" s="207"/>
      <c r="E89" s="166">
        <f>E86</f>
        <v>584712.72200000007</v>
      </c>
      <c r="F89" s="168"/>
    </row>
    <row r="90" spans="1:7" ht="24.75" customHeight="1" x14ac:dyDescent="0.25">
      <c r="A90" s="207" t="s">
        <v>459</v>
      </c>
      <c r="B90" s="207"/>
      <c r="C90" s="207"/>
      <c r="D90" s="207"/>
      <c r="E90" s="207"/>
      <c r="F90" s="169"/>
    </row>
    <row r="91" spans="1:7" ht="24" customHeight="1" x14ac:dyDescent="0.25">
      <c r="A91" s="207" t="s">
        <v>363</v>
      </c>
      <c r="B91" s="207"/>
      <c r="C91" s="207"/>
      <c r="D91" s="207"/>
      <c r="E91" s="207"/>
      <c r="F91" s="169"/>
    </row>
    <row r="92" spans="1:7" ht="30.75" customHeight="1" x14ac:dyDescent="0.25">
      <c r="A92" s="207" t="s">
        <v>364</v>
      </c>
      <c r="B92" s="207"/>
      <c r="C92" s="207"/>
      <c r="D92" s="207"/>
      <c r="E92" s="207"/>
      <c r="F92" s="169"/>
    </row>
    <row r="93" spans="1:7" x14ac:dyDescent="0.25">
      <c r="A93" s="207" t="s">
        <v>365</v>
      </c>
      <c r="B93" s="207"/>
      <c r="C93" s="207"/>
      <c r="D93" s="207"/>
      <c r="E93" s="207"/>
      <c r="F93" s="109"/>
    </row>
    <row r="94" spans="1:7" ht="24.75" customHeight="1" x14ac:dyDescent="0.25">
      <c r="A94" s="109"/>
      <c r="B94" s="109"/>
      <c r="C94" s="109"/>
      <c r="D94" s="109"/>
      <c r="E94" s="109"/>
      <c r="F94" s="169"/>
    </row>
    <row r="95" spans="1:7" ht="18.75" customHeight="1" x14ac:dyDescent="0.25">
      <c r="A95" s="207" t="s">
        <v>453</v>
      </c>
      <c r="B95" s="207"/>
      <c r="C95" s="207"/>
      <c r="D95" s="207"/>
      <c r="E95" s="207"/>
    </row>
    <row r="96" spans="1:7" ht="24.75" customHeight="1" x14ac:dyDescent="0.25">
      <c r="A96" s="109" t="s">
        <v>430</v>
      </c>
      <c r="B96" s="109"/>
      <c r="C96" s="109"/>
      <c r="D96" s="109"/>
      <c r="E96" s="109"/>
    </row>
    <row r="97" spans="1:5" ht="10.5" customHeight="1" x14ac:dyDescent="0.25">
      <c r="A97" s="109" t="s">
        <v>455</v>
      </c>
      <c r="B97" s="109"/>
      <c r="C97" s="109"/>
      <c r="D97" s="109"/>
      <c r="E97" s="109"/>
    </row>
    <row r="98" spans="1:5" x14ac:dyDescent="0.25">
      <c r="B98" s="109"/>
      <c r="C98" s="109"/>
      <c r="D98" s="109" t="s">
        <v>27</v>
      </c>
      <c r="E98" s="109"/>
    </row>
    <row r="99" spans="1:5" x14ac:dyDescent="0.25">
      <c r="A99" s="205"/>
      <c r="B99" s="205"/>
      <c r="C99" s="205"/>
      <c r="D99" s="205"/>
      <c r="E99" s="205"/>
    </row>
    <row r="100" spans="1:5" ht="10.5" customHeight="1" x14ac:dyDescent="0.25">
      <c r="A100" s="205" t="s">
        <v>366</v>
      </c>
      <c r="B100" s="205"/>
      <c r="C100" s="205"/>
      <c r="D100" s="205"/>
      <c r="E100" s="205"/>
    </row>
    <row r="101" spans="1:5" x14ac:dyDescent="0.25">
      <c r="B101" s="205"/>
      <c r="C101" s="205"/>
      <c r="D101" s="205" t="s">
        <v>27</v>
      </c>
      <c r="E101" s="205"/>
    </row>
  </sheetData>
  <mergeCells count="35">
    <mergeCell ref="A6:E6"/>
    <mergeCell ref="A7:E7"/>
    <mergeCell ref="A8:E8"/>
    <mergeCell ref="A100:E100"/>
    <mergeCell ref="A1:E1"/>
    <mergeCell ref="A50:D50"/>
    <mergeCell ref="A81:D81"/>
    <mergeCell ref="A79:D79"/>
    <mergeCell ref="A15:D15"/>
    <mergeCell ref="A9:E9"/>
    <mergeCell ref="A10:E10"/>
    <mergeCell ref="A11:E11"/>
    <mergeCell ref="A12:E12"/>
    <mergeCell ref="A13:E13"/>
    <mergeCell ref="A2:E2"/>
    <mergeCell ref="A26:D26"/>
    <mergeCell ref="A24:D24"/>
    <mergeCell ref="A22:D22"/>
    <mergeCell ref="A17:D17"/>
    <mergeCell ref="B101:C101"/>
    <mergeCell ref="D101:E101"/>
    <mergeCell ref="A3:E3"/>
    <mergeCell ref="A4:E4"/>
    <mergeCell ref="A95:E95"/>
    <mergeCell ref="A99:E99"/>
    <mergeCell ref="A90:E90"/>
    <mergeCell ref="A91:E91"/>
    <mergeCell ref="A92:E92"/>
    <mergeCell ref="A93:E93"/>
    <mergeCell ref="A89:D89"/>
    <mergeCell ref="A87:E87"/>
    <mergeCell ref="A88:E88"/>
    <mergeCell ref="A77:D77"/>
    <mergeCell ref="A75:D75"/>
    <mergeCell ref="A5:D5"/>
  </mergeCells>
  <pageMargins left="0.70866141732283472" right="0.31496062992125984" top="0.35433070866141736" bottom="0.35433070866141736" header="0" footer="0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2022-04-10T15:35:41Z</dcterms:modified>
</cp:coreProperties>
</file>