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6590" windowHeight="1153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'2019'!$A$1:$F$31</definedName>
    <definedName name="_xlnm.Print_Area" localSheetId="6">'2020'!$A$1:$F$31</definedName>
    <definedName name="_xlnm.Print_Area" localSheetId="8">'2021'!$A$1:$F$31</definedName>
    <definedName name="_xlnm.Print_Area" localSheetId="0">Акт!$A$1:$E$91</definedName>
    <definedName name="_xlnm.Print_Area" localSheetId="3">'Акт (2)'!$A$1:$E$128</definedName>
    <definedName name="_xlnm.Print_Area" localSheetId="9">акт21!$A$3:$E$91</definedName>
    <definedName name="_xlnm.Print_Area" localSheetId="1">Бюджет!$A$1:$D$40</definedName>
    <definedName name="_xlnm.Print_Area" localSheetId="7">Лист1!$A$3:$E$101</definedName>
    <definedName name="_xlnm.Print_Area" localSheetId="5">Лист3!$A$2:$E$113</definedName>
  </definedNames>
  <calcPr calcId="145621"/>
</workbook>
</file>

<file path=xl/calcChain.xml><?xml version="1.0" encoding="utf-8"?>
<calcChain xmlns="http://schemas.openxmlformats.org/spreadsheetml/2006/main">
  <c r="E58" i="10" l="1"/>
  <c r="B58" i="10"/>
  <c r="E22" i="10"/>
  <c r="D21" i="10"/>
  <c r="F73" i="10" l="1"/>
  <c r="A80" i="10"/>
  <c r="E23" i="10" l="1"/>
  <c r="E64" i="10" l="1"/>
  <c r="B64" i="10"/>
  <c r="E75" i="10" l="1"/>
  <c r="E76" i="10" s="1"/>
  <c r="E79" i="10" s="1"/>
  <c r="F24" i="9" s="1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20" i="10"/>
  <c r="D73" i="10"/>
  <c r="D71" i="10"/>
  <c r="D69" i="10"/>
  <c r="D67" i="10"/>
  <c r="D29" i="10"/>
  <c r="D27" i="10"/>
  <c r="D25" i="10"/>
  <c r="D24" i="10"/>
  <c r="D23" i="10"/>
  <c r="D22" i="10"/>
  <c r="D19" i="10"/>
  <c r="F18" i="9"/>
  <c r="F23" i="9" s="1"/>
  <c r="F14" i="9"/>
  <c r="F25" i="9" l="1"/>
  <c r="F26" i="9"/>
  <c r="D75" i="10"/>
  <c r="D28" i="8"/>
  <c r="D78" i="8" l="1"/>
  <c r="D80" i="8"/>
  <c r="D82" i="8"/>
  <c r="D83" i="8"/>
  <c r="D76" i="8"/>
  <c r="D70" i="8"/>
  <c r="D37" i="8"/>
  <c r="D35" i="8"/>
  <c r="D36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8" i="8"/>
  <c r="D69" i="8"/>
  <c r="D71" i="8"/>
  <c r="D72" i="8"/>
  <c r="D73" i="8"/>
  <c r="D74" i="8"/>
  <c r="D75" i="8"/>
  <c r="D34" i="8"/>
  <c r="D24" i="8"/>
  <c r="D21" i="8"/>
  <c r="D20" i="8"/>
  <c r="D22" i="8"/>
  <c r="D23" i="8"/>
  <c r="D25" i="8"/>
  <c r="D26" i="8"/>
  <c r="D27" i="8"/>
  <c r="D30" i="8"/>
  <c r="D32" i="8"/>
  <c r="D19" i="8"/>
  <c r="E85" i="8" l="1"/>
  <c r="D85" i="8" s="1"/>
  <c r="E86" i="8" l="1"/>
  <c r="F24" i="7" s="1"/>
  <c r="F15" i="7"/>
  <c r="F19" i="7"/>
  <c r="F14" i="7"/>
  <c r="F18" i="7"/>
  <c r="F23" i="7" s="1"/>
  <c r="F25" i="7" l="1"/>
  <c r="F26" i="7"/>
  <c r="E98" i="3"/>
  <c r="E20" i="3" l="1"/>
  <c r="F26" i="6" l="1"/>
  <c r="F18" i="6"/>
  <c r="F15" i="6"/>
  <c r="E99" i="3"/>
  <c r="F24" i="6" s="1"/>
  <c r="D98" i="3"/>
  <c r="D86" i="3"/>
  <c r="D92" i="3"/>
  <c r="D93" i="3"/>
  <c r="D95" i="3"/>
  <c r="D90" i="3"/>
  <c r="D81" i="3"/>
  <c r="D56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7" i="3"/>
  <c r="D58" i="3"/>
  <c r="D59" i="3"/>
  <c r="D60" i="3"/>
  <c r="D61" i="3"/>
  <c r="D62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2" i="3"/>
  <c r="D83" i="3"/>
  <c r="D84" i="3"/>
  <c r="D85" i="3"/>
  <c r="D87" i="3"/>
  <c r="D88" i="3"/>
  <c r="D30" i="3"/>
  <c r="D20" i="3"/>
  <c r="D21" i="3"/>
  <c r="D23" i="3"/>
  <c r="D25" i="3"/>
  <c r="D27" i="3"/>
  <c r="D28" i="3"/>
  <c r="D19" i="3"/>
  <c r="F23" i="6"/>
  <c r="F14" i="6"/>
  <c r="F25" i="6" l="1"/>
  <c r="F23" i="4"/>
  <c r="E111" i="5"/>
  <c r="E110" i="5"/>
  <c r="D110" i="5" s="1"/>
  <c r="D103" i="5"/>
  <c r="D105" i="5"/>
  <c r="D106" i="5"/>
  <c r="D108" i="5"/>
  <c r="D101" i="5"/>
  <c r="D89" i="5"/>
  <c r="D87" i="5"/>
  <c r="D61" i="5"/>
  <c r="D55" i="5"/>
  <c r="D42" i="5"/>
  <c r="E26" i="5"/>
  <c r="D19" i="5"/>
  <c r="D21" i="5"/>
  <c r="D23" i="5"/>
  <c r="D25" i="5"/>
  <c r="D26" i="5"/>
  <c r="D17" i="5"/>
  <c r="D7" i="5"/>
  <c r="D9" i="5"/>
  <c r="D11" i="5"/>
  <c r="D12" i="5"/>
  <c r="D13" i="5"/>
  <c r="D14" i="5"/>
  <c r="D15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3" i="5"/>
  <c r="D44" i="5"/>
  <c r="D45" i="5"/>
  <c r="D46" i="5"/>
  <c r="D47" i="5"/>
  <c r="D48" i="5"/>
  <c r="D50" i="5"/>
  <c r="D51" i="5"/>
  <c r="D52" i="5"/>
  <c r="D53" i="5"/>
  <c r="D54" i="5"/>
  <c r="D56" i="5"/>
  <c r="D57" i="5"/>
  <c r="D58" i="5"/>
  <c r="D59" i="5"/>
  <c r="D63" i="5"/>
  <c r="D64" i="5"/>
  <c r="D65" i="5"/>
  <c r="D66" i="5"/>
  <c r="D67" i="5"/>
  <c r="D68" i="5"/>
  <c r="D69" i="5"/>
  <c r="D70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8" i="5"/>
  <c r="D90" i="5"/>
  <c r="D91" i="5"/>
  <c r="D92" i="5"/>
  <c r="D93" i="5"/>
  <c r="D94" i="5"/>
  <c r="D95" i="5"/>
  <c r="D96" i="5"/>
  <c r="D97" i="5"/>
  <c r="D98" i="5"/>
  <c r="D99" i="5"/>
  <c r="D10" i="5"/>
  <c r="F15" i="4" l="1"/>
  <c r="F13" i="4"/>
  <c r="F18" i="4" l="1"/>
  <c r="F22" i="4" s="1"/>
  <c r="F24" i="4" s="1"/>
  <c r="F14" i="4"/>
  <c r="F25" i="4" l="1"/>
  <c r="E34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C33" i="2"/>
  <c r="D33" i="2"/>
  <c r="E74" i="1"/>
  <c r="B33" i="2" l="1"/>
  <c r="D73" i="1"/>
  <c r="D71" i="1"/>
  <c r="D69" i="1"/>
  <c r="D67" i="1"/>
  <c r="D66" i="1"/>
  <c r="D64" i="1"/>
  <c r="D63" i="1"/>
  <c r="D62" i="1"/>
  <c r="D61" i="1"/>
  <c r="D60" i="1"/>
  <c r="D59" i="1"/>
  <c r="D58" i="1"/>
  <c r="D57" i="1"/>
  <c r="D55" i="1"/>
  <c r="D53" i="1"/>
  <c r="D51" i="1"/>
  <c r="D49" i="1"/>
  <c r="D48" i="1"/>
  <c r="D47" i="1"/>
  <c r="D46" i="1"/>
  <c r="D45" i="1"/>
  <c r="D44" i="1"/>
  <c r="D43" i="1"/>
  <c r="D42" i="1"/>
  <c r="D41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2" i="1"/>
  <c r="D20" i="1"/>
  <c r="D19" i="1"/>
  <c r="D18" i="1"/>
  <c r="D17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<sst xmlns="http://schemas.openxmlformats.org/spreadsheetml/2006/main" count="1137" uniqueCount="386">
  <si>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</si>
  <si>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</si>
  <si>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</si>
  <si>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</si>
  <si>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</si>
  <si>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</si>
  <si>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</si>
  <si>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</si>
  <si>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</si>
  <si>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</si>
  <si>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</si>
  <si>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</si>
  <si>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</si>
  <si>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</si>
  <si>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</si>
  <si>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</si>
  <si>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</si>
  <si>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</si>
  <si>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</si>
  <si>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</si>
  <si>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</si>
  <si>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</si>
  <si>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</si>
  <si>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</si>
  <si>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</si>
  <si>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</si>
  <si>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</si>
  <si>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</si>
  <si>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</si>
  <si>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</si>
  <si>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</si>
  <si>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</si>
  <si>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</si>
  <si>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</si>
  <si>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</si>
  <si>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</si>
  <si>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</si>
  <si>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</si>
  <si>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</si>
  <si>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</si>
  <si>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</si>
  <si>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</si>
  <si>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</si>
  <si>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</si>
  <si>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</si>
  <si>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</si>
  <si>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</si>
  <si>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</si>
  <si>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</si>
  <si>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</si>
  <si>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</si>
  <si>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</si>
  <si>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</si>
  <si>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</si>
  <si>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</si>
  <si>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</si>
  <si>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</si>
  <si>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</si>
  <si>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</si>
  <si>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</si>
  <si>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</si>
  <si>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</si>
  <si>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</si>
  <si>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</si>
  <si>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</si>
  <si>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</si>
  <si>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</si>
  <si>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</si>
  <si>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</si>
  <si>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</si>
  <si>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</si>
  <si>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</si>
  <si>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</si>
  <si>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</si>
  <si>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</si>
  <si>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</si>
  <si>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</si>
  <si>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</si>
  <si>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</si>
  <si>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</si>
  <si>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</si>
  <si>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Обслуживание ОДПУ</t>
  </si>
  <si>
    <t xml:space="preserve">     Промывка трубопровода системы отопления</t>
  </si>
  <si>
    <t>м3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</si>
  <si>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</si>
  <si>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</si>
  <si>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</t>
  </si>
  <si>
    <t xml:space="preserve">     Техническое обслуживание ОДПУ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</si>
  <si>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</si>
  <si>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</si>
  <si>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</si>
  <si>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Отчет по бюджету № 76/11-2017</t>
  </si>
  <si>
    <t>Задолженность по оплате за содержание и текущий ремонт на 01.01.2018 г. - 206 802,60 руб.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</si>
  <si>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</si>
  <si>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</si>
  <si>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</si>
  <si>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</si>
  <si>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</si>
  <si>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</si>
  <si>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Изготовление плана благоустройства</t>
  </si>
  <si>
    <t>Коммунальные ресурсы на содержание общ. имущества МКД</t>
  </si>
  <si>
    <t>Расходы на истребование задолженности по оплате жилых помещений</t>
  </si>
  <si>
    <t>Уборка лестничных клеток</t>
  </si>
  <si>
    <t>АКТ № 76/11-2017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</si>
  <si>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11 квартала 76.</t>
  </si>
  <si>
    <t xml:space="preserve">     Обрезка деревьев высотой: более 5 м</t>
  </si>
  <si>
    <t>1 дерево</t>
  </si>
  <si>
    <t xml:space="preserve">     Ремонт песочницы с установкой крыши - цветок</t>
  </si>
  <si>
    <t xml:space="preserve">     Изготовление плана благоустройства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</si>
  <si>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</si>
  <si>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</si>
  <si>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</si>
  <si>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</si>
  <si>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</si>
  <si>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</si>
  <si>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</si>
  <si>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</si>
  <si>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</si>
  <si>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</si>
  <si>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Укрепление расшатанного унитаза</t>
  </si>
  <si>
    <t xml:space="preserve">     Заделка подвальных окон: фанерой</t>
  </si>
  <si>
    <t>10 м2</t>
  </si>
  <si>
    <t xml:space="preserve">     Открытие подвальных окон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</si>
  <si>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</si>
  <si>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</si>
  <si>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Смена ухватов для водосточных труб: в каменных стенах</t>
  </si>
  <si>
    <t xml:space="preserve">     Укладка щитов из доски б/у</t>
  </si>
  <si>
    <t xml:space="preserve">     Истребование дебиторской задолженности</t>
  </si>
  <si>
    <t xml:space="preserve">     Изоляция трубопровода матами с совмещенным покрывным  слоем</t>
  </si>
  <si>
    <t>1 м3</t>
  </si>
  <si>
    <t xml:space="preserve">     Заделка выбоин в цементных полах площадью до: 0,5 м2</t>
  </si>
  <si>
    <t>100 мест</t>
  </si>
  <si>
    <t xml:space="preserve">     Заделка отверстий: в перекрытиях</t>
  </si>
  <si>
    <t>100 отверстий</t>
  </si>
  <si>
    <t xml:space="preserve">     Изготовление щита из доски б/у</t>
  </si>
  <si>
    <t xml:space="preserve">     Разборка хоз. кладовых</t>
  </si>
  <si>
    <t xml:space="preserve">     Ремонт отдельных мест покрытия из асбоцементных листов: обыкновенного профиля (мат. БУ)</t>
  </si>
  <si>
    <t xml:space="preserve">     Ремонт отдельных мест скатной кровли (материалом Унифлекс)</t>
  </si>
  <si>
    <t xml:space="preserve">     Уборка л/клеток</t>
  </si>
  <si>
    <t>на общую сумму 450 485,51 руб. (Четыреста пятьдесят тысяч четыреста восемьдесят пять рублей 51 копейка).</t>
  </si>
  <si>
    <t>Долг за выполненные работы (доходы за минусом расходов) на  01.01.2018 г. - 15 523,52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</si>
  <si>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</si>
  <si>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</si>
  <si>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</si>
  <si>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</si>
  <si>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</si>
  <si>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</si>
  <si>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</si>
  <si>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</si>
  <si>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</si>
  <si>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</si>
  <si>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</si>
  <si>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</si>
  <si>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</si>
  <si>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</si>
  <si>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</si>
  <si>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</si>
  <si>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</si>
  <si>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</si>
  <si>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</si>
  <si>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</si>
  <si>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</si>
  <si>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</si>
  <si>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</si>
  <si>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</si>
  <si>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</si>
  <si>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</si>
  <si>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76/11-2018</t>
  </si>
  <si>
    <t xml:space="preserve">     Завоз песка, ПГС, щебня, земли</t>
  </si>
  <si>
    <t xml:space="preserve">     Изготовление и установка песочниц</t>
  </si>
  <si>
    <t xml:space="preserve">     Окраска деревянной машины</t>
  </si>
  <si>
    <t xml:space="preserve">     Окраска известковыми составами: по кирпичу и бетону (бордюр. столбики, столбы)</t>
  </si>
  <si>
    <t xml:space="preserve">     Окраска песочницы</t>
  </si>
  <si>
    <t xml:space="preserve">     Окраска скамейки со спинкой</t>
  </si>
  <si>
    <t xml:space="preserve">     Окраска урны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</si>
  <si>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</si>
  <si>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</si>
  <si>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</si>
  <si>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</si>
  <si>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</si>
  <si>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</si>
  <si>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 xml:space="preserve">     Замена светильника в тамбуре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</si>
  <si>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</si>
  <si>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</si>
  <si>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</si>
  <si>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</si>
  <si>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 подъездов, подвального помещения - по жалобе</t>
  </si>
  <si>
    <t xml:space="preserve">     Осмотр, проверка работы приборов ИТП</t>
  </si>
  <si>
    <t xml:space="preserve">     Перекрытие потока воды: отопление, ГВС</t>
  </si>
  <si>
    <t xml:space="preserve">     Промывка выпусков канализации (устранение засора)</t>
  </si>
  <si>
    <t xml:space="preserve">     Регулировка системы отопления</t>
  </si>
  <si>
    <t xml:space="preserve">     Ремонт смесителя без душа, без снятия с места замена кран-буксы</t>
  </si>
  <si>
    <t>1 смеситель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</si>
  <si>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</si>
  <si>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</si>
  <si>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</si>
  <si>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</si>
  <si>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Закрытие подъездного окна</t>
  </si>
  <si>
    <t>10 шт.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</si>
  <si>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</si>
  <si>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</si>
  <si>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</si>
  <si>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</si>
  <si>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</si>
  <si>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</si>
  <si>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Смена стекол в деревянных переплетах при площади стекла  до: 0,25 м</t>
  </si>
  <si>
    <t xml:space="preserve">     Укладка (установка) щитов</t>
  </si>
  <si>
    <t xml:space="preserve">     Замена трубопровода диаметром: 20 мм</t>
  </si>
  <si>
    <t xml:space="preserve">     Осмотр замеры рамок холодной воды</t>
  </si>
  <si>
    <t>чел.-ч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</si>
  <si>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</si>
  <si>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</si>
  <si>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Ремонт кранов регулировки у радиаторных блоков.</t>
  </si>
  <si>
    <t xml:space="preserve">     Смена отдельных участков трубопроводов канализации из полиет. труб высокой пл-ти: гориз. д 50 мм</t>
  </si>
  <si>
    <t>1 участок</t>
  </si>
  <si>
    <t xml:space="preserve">     Смена отдельных участков трубопроводов канализации из полиетх труб высокой пл-ти: вертик. д 100 мм</t>
  </si>
  <si>
    <t xml:space="preserve">     Установка вентилей и клапанов обратных муфтовых д. до 15 мм (для предохр. клапана)</t>
  </si>
  <si>
    <t xml:space="preserve">     Демонтаж МАФ (деревянные)</t>
  </si>
  <si>
    <t xml:space="preserve">     Демонтаж металл. крюков, табличек, кронштейнов и т.д.</t>
  </si>
  <si>
    <t xml:space="preserve">     Железнение цементных покрытий</t>
  </si>
  <si>
    <t xml:space="preserve">     Заделка подвальных окон: (изовером, пенопропиленом и тд)</t>
  </si>
  <si>
    <t xml:space="preserve">     Замена наличников с изготовлением</t>
  </si>
  <si>
    <t>1 м изделий</t>
  </si>
  <si>
    <t xml:space="preserve">     М. ремонт (пристрожка) оконных коробок</t>
  </si>
  <si>
    <t>1 блок, 4 секции</t>
  </si>
  <si>
    <t xml:space="preserve">     Огрунтовка ранее окрашенных фасадов под окраску перхлорвиниловыми красками: сложных с вышки</t>
  </si>
  <si>
    <t xml:space="preserve">     Окраска масляными составами  по дереву: доски объявления</t>
  </si>
  <si>
    <t xml:space="preserve">     Окраска перхлорвиниловыми красками по подготовленной пов-ти фасадов: сложных за 1р с вышки</t>
  </si>
  <si>
    <t xml:space="preserve">     Окраска цементным молочком за 1 раз ранее окрашенных фасадов</t>
  </si>
  <si>
    <t xml:space="preserve">     Окрашивание ранее окрашенных поверхностей стен водоэмульсионными составами.</t>
  </si>
  <si>
    <t xml:space="preserve">     Протравка фасадов простых, карниза, с: земли и лесов (Прим)</t>
  </si>
  <si>
    <t xml:space="preserve">     Разборка покрытий полов: цементных</t>
  </si>
  <si>
    <t xml:space="preserve">     Ремонт металлических ограждений.</t>
  </si>
  <si>
    <t xml:space="preserve">     Ремонт подъездов</t>
  </si>
  <si>
    <t xml:space="preserve">     Ремонт существующего балкона бетоном</t>
  </si>
  <si>
    <t xml:space="preserve">     Ремонт тамбура</t>
  </si>
  <si>
    <t xml:space="preserve">     Ремонт штукатурки гладких фасадов по камню и бетону с люлек: цем-изв раств S до 5м2 до 20 мм</t>
  </si>
  <si>
    <t xml:space="preserve">     Ремонт штукатурки наружных прямолинейных откосов по камню и бетону цем-изв раствором: с зем и лесов</t>
  </si>
  <si>
    <t xml:space="preserve">     Ремонт штукатурки наружных прямолинейных откосов.</t>
  </si>
  <si>
    <t xml:space="preserve">     Ремонт штукатурки фасадов площадью отдельных мест до 5м2</t>
  </si>
  <si>
    <t xml:space="preserve">     Укрепление слаботочной эл. проводки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</si>
  <si>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</si>
  <si>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</si>
  <si>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Устройство новых почтовых ящиков</t>
  </si>
  <si>
    <t xml:space="preserve">     Шпатлевка стен по штукатурке</t>
  </si>
  <si>
    <t xml:space="preserve">     Шпатлевка фасада по штукатурке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</si>
  <si>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</si>
  <si>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</si>
  <si>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</si>
  <si>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АКТ № 76/11-2018</t>
  </si>
  <si>
    <t>"31" марта 2019 г.</t>
  </si>
  <si>
    <t>По договору</t>
  </si>
  <si>
    <t>По плану</t>
  </si>
  <si>
    <t>По смете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</si>
  <si>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</si>
  <si>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</si>
  <si>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</si>
  <si>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644 518,36 руб. (Шестьсот сорок четыре тысячи пятьсот восемнадцать рублей 36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</si>
  <si>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</si>
  <si>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</si>
  <si>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</si>
  <si>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</si>
  <si>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</si>
  <si>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</si>
  <si>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</si>
  <si>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</si>
  <si>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</si>
  <si>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</si>
  <si>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</si>
  <si>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</si>
  <si>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</si>
  <si>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</si>
  <si>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</si>
  <si>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</si>
  <si>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</si>
  <si>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</si>
  <si>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</si>
  <si>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Врезка  с установкой вентиля д. 15 мм (для манометров)</t>
  </si>
  <si>
    <t xml:space="preserve">     Замена сборки Д-20 со спускником</t>
  </si>
  <si>
    <t xml:space="preserve">     Замена трубопровода диаметром: 15 мм</t>
  </si>
  <si>
    <t xml:space="preserve">     Подчеканка раструбов канализационных труб диаметром: 101-125 мм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</si>
  <si>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</si>
  <si>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</si>
  <si>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</si>
  <si>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</si>
  <si>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Смена внутренних трубопроводов из стальных труб д. до 32 мм</t>
  </si>
  <si>
    <t xml:space="preserve">     Смена отдельных участков трубопроводов диаметром: 40 мм</t>
  </si>
  <si>
    <t xml:space="preserve">     Установка манометров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</si>
  <si>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</si>
  <si>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</si>
  <si>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</si>
  <si>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Осмотр, проверка работы приборов ИТП, РХВ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</si>
  <si>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</si>
  <si>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</si>
  <si>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</si>
  <si>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</si>
  <si>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</si>
  <si>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</si>
  <si>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Огрунтовка ранее окрашенных фасадов бетонконтактом</t>
  </si>
  <si>
    <t xml:space="preserve">     Постановка заклепок в местах соединения труб</t>
  </si>
  <si>
    <t xml:space="preserve">     Установка доски объявлений - б/у</t>
  </si>
  <si>
    <t xml:space="preserve">     Установка подвального окна с изготовлением, остеклением-2и, окраской-фрамуг</t>
  </si>
  <si>
    <t>1 рама</t>
  </si>
  <si>
    <t xml:space="preserve">     Установка частей водосточных труб (отметов)</t>
  </si>
  <si>
    <t xml:space="preserve">     Закрытие подъездного окна с лестницы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</si>
  <si>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</si>
  <si>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</si>
  <si>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Очистка  кровли от снега толщ. 10см, сбивание сосулей вышка</t>
  </si>
  <si>
    <t>1 м 1 основания</t>
  </si>
  <si>
    <t xml:space="preserve">     Очистка воронки и колен от мусора, снега (вышка)</t>
  </si>
  <si>
    <t xml:space="preserve">     Проверка исправности канализационных вытяжек</t>
  </si>
  <si>
    <t>1 кв</t>
  </si>
  <si>
    <t xml:space="preserve">     Укрепление воронки</t>
  </si>
  <si>
    <t xml:space="preserve">     Укрепление дверных приборов: петли (шарниры), шпингалеты, ручки накладные</t>
  </si>
  <si>
    <t xml:space="preserve">     Поверка расходомера</t>
  </si>
  <si>
    <t xml:space="preserve">     Снятие лепных изделий диаметром до 1000м</t>
  </si>
  <si>
    <t>чел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</si>
  <si>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</si>
  <si>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</si>
  <si>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</si>
  <si>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</si>
  <si>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76/11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</si>
  <si>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</si>
  <si>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</si>
  <si>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      ____________________________________</t>
  </si>
  <si>
    <t>Отчет по бюджету № 76/11-201</t>
  </si>
  <si>
    <t>Период: с 01.01.2019 по 31.12.2019 года.</t>
  </si>
  <si>
    <t>кор</t>
  </si>
  <si>
    <t>- субсидия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</si>
  <si>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</si>
  <si>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414167.23 руб. (Четыреста четырнадцать тысяч сто шестьдесят семь рублей 23 копейки)</t>
  </si>
  <si>
    <t xml:space="preserve">Исполнитель -           Директор ООО "ТРЭК" Плотников А.А. </t>
  </si>
  <si>
    <t>Отчет по бюджету № 76/11-2020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</si>
  <si>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</si>
  <si>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</si>
  <si>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</si>
  <si>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</si>
  <si>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</si>
  <si>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Демонтаж отдельных частей металлического ограждения газонов из труб д.до 40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</si>
  <si>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</si>
  <si>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</si>
  <si>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Замена сборки Д-25 без спускника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</si>
  <si>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</si>
  <si>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</si>
  <si>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Смена вентилей Д-20</t>
  </si>
  <si>
    <t xml:space="preserve">     Смена отдельных участков трубопроводов диаметром: 15 мм</t>
  </si>
  <si>
    <t xml:space="preserve">     Установка заглушек на трубопроводах д.  100мм</t>
  </si>
  <si>
    <t xml:space="preserve">     Установка заглушек на трубопроводах д. до 50мм</t>
  </si>
  <si>
    <t xml:space="preserve">     Устройство перемычки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</si>
  <si>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</si>
  <si>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</si>
  <si>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</si>
  <si>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</si>
  <si>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Отогрев трубопровода Д-15, Д-20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</si>
  <si>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</si>
  <si>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</si>
  <si>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Ремонт штукатурки внутренних стен по камню и бетону отдельными местами.</t>
  </si>
  <si>
    <t xml:space="preserve">     Смена дверных приборов: ручки-скобы</t>
  </si>
  <si>
    <t xml:space="preserve">     Осмотр кровли, чердака, люков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</si>
  <si>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</si>
  <si>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</si>
  <si>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</si>
  <si>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Опрессовка тепловых узлов</t>
  </si>
  <si>
    <t xml:space="preserve">           2. Всего за период с "01"января 2020 г. по "31"декабря 2020 г. выполнено работ на общую сумму 415929.02 руб. (Четыреста пятнадцать тысяч девятьсот двадцать девять рублей 2 копейки)</t>
  </si>
  <si>
    <t xml:space="preserve">                         _____________________________________________      ____________________________________</t>
  </si>
  <si>
    <t>31 марта 2022 г.</t>
  </si>
  <si>
    <t xml:space="preserve">     Ремонт песочницы с окраской отремонтированных мест</t>
  </si>
  <si>
    <t>Дезинсекция и дератизация</t>
  </si>
  <si>
    <t xml:space="preserve">     Дезинсекция и дератизация</t>
  </si>
  <si>
    <t xml:space="preserve">     Смена отдельных участков трубопроводов диаметром: 25 мм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</si>
  <si>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</si>
  <si>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</si>
  <si>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</si>
  <si>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</si>
  <si>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</si>
  <si>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</si>
  <si>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</si>
  <si>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канализационного стояка от наледи</t>
  </si>
  <si>
    <t xml:space="preserve">     Проверка исправности вент. каналов, правильного расположения оголовков относ. крыши и наличия тяги</t>
  </si>
  <si>
    <t>322289.71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</si>
  <si>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</si>
  <si>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</si>
  <si>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</si>
  <si>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76/11-2021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</si>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</sst>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8" fillId="0" borderId="1" xfId="2" applyFont="1" applyBorder="1" applyAlignment="1">
      <alignment horizontal="left" vertical="center"/>
    </xf>
    <xf numFmtId="164" fontId="8" fillId="0" borderId="1" xfId="1" applyFont="1" applyBorder="1" applyAlignment="1">
      <alignment horizontal="right" vertical="center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164" fontId="0" fillId="0" borderId="0" xfId="0" applyNumberFormat="1" applyAlignme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5" fillId="2" borderId="9" xfId="1" applyFont="1" applyFill="1" applyBorder="1" applyAlignment="1">
      <alignment horizontal="center" vertical="center" wrapText="1"/>
    </xf>
    <xf numFmtId="164" fontId="15" fillId="2" borderId="10" xfId="1" applyFont="1" applyFill="1" applyBorder="1" applyAlignment="1">
      <alignment horizontal="center" vertical="center" wrapText="1"/>
    </xf>
    <xf numFmtId="164" fontId="16" fillId="0" borderId="3" xfId="1" applyFont="1" applyFill="1" applyBorder="1" applyAlignment="1">
      <alignment horizontal="center" vertical="center"/>
    </xf>
    <xf numFmtId="164" fontId="16" fillId="0" borderId="4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164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164" fontId="16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23" xfId="0" applyFont="1" applyBorder="1" applyAlignment="1">
      <alignment horizontal="centerContinuous" vertical="center" wrapText="1"/>
    </xf>
    <xf numFmtId="0" fontId="16" fillId="0" borderId="25" xfId="0" applyFont="1" applyBorder="1" applyAlignment="1">
      <alignment horizontal="left" vertical="center"/>
    </xf>
    <xf numFmtId="0" fontId="16" fillId="0" borderId="22" xfId="0" applyFont="1" applyBorder="1" applyAlignment="1">
      <alignment horizontal="center" vertical="center" wrapText="1"/>
    </xf>
    <xf numFmtId="2" fontId="16" fillId="0" borderId="0" xfId="0" applyNumberFormat="1" applyFont="1" applyAlignment="1">
      <alignment horizontal="justify" vertical="center"/>
    </xf>
    <xf numFmtId="164" fontId="13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7" fillId="6" borderId="30" xfId="0" applyFont="1" applyFill="1" applyBorder="1" applyAlignment="1">
      <alignment vertical="center" wrapText="1"/>
    </xf>
    <xf numFmtId="0" fontId="16" fillId="6" borderId="24" xfId="0" applyFont="1" applyFill="1" applyBorder="1" applyAlignment="1">
      <alignment horizontal="left" vertical="center" wrapText="1"/>
    </xf>
    <xf numFmtId="0" fontId="16" fillId="6" borderId="27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10" xfId="0" applyNumberFormat="1" applyFont="1" applyFill="1" applyBorder="1" applyAlignment="1">
      <alignment horizontal="center" vertical="center"/>
    </xf>
    <xf numFmtId="2" fontId="17" fillId="6" borderId="26" xfId="0" applyNumberFormat="1" applyFont="1" applyFill="1" applyBorder="1" applyAlignment="1">
      <alignment horizontal="center" vertical="center" wrapText="1"/>
    </xf>
    <xf numFmtId="166" fontId="16" fillId="6" borderId="27" xfId="0" applyNumberFormat="1" applyFont="1" applyFill="1" applyBorder="1" applyAlignment="1">
      <alignment horizontal="center" vertical="center"/>
    </xf>
    <xf numFmtId="167" fontId="16" fillId="6" borderId="27" xfId="0" applyNumberFormat="1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center"/>
    </xf>
    <xf numFmtId="168" fontId="16" fillId="6" borderId="27" xfId="0" applyNumberFormat="1" applyFont="1" applyFill="1" applyBorder="1" applyAlignment="1">
      <alignment horizontal="center" vertical="center"/>
    </xf>
    <xf numFmtId="164" fontId="21" fillId="6" borderId="0" xfId="1" applyFont="1" applyFill="1" applyAlignment="1">
      <alignment horizontal="left" vertical="top"/>
    </xf>
    <xf numFmtId="0" fontId="16" fillId="0" borderId="0" xfId="0" applyFont="1" applyAlignment="1">
      <alignment horizontal="justify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3" fillId="0" borderId="0" xfId="1" applyFont="1" applyAlignment="1">
      <alignment horizontal="left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20" fillId="0" borderId="18" xfId="1" applyNumberFormat="1" applyFont="1" applyBorder="1" applyAlignment="1">
      <alignment horizontal="left" vertical="top" wrapText="1"/>
    </xf>
    <xf numFmtId="49" fontId="20" fillId="0" borderId="19" xfId="1" applyNumberFormat="1" applyFont="1" applyBorder="1" applyAlignment="1">
      <alignment horizontal="left" vertical="top" wrapText="1"/>
    </xf>
    <xf numFmtId="49" fontId="20" fillId="0" borderId="20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5" fillId="6" borderId="2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5" fillId="6" borderId="7" xfId="0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5" fillId="6" borderId="28" xfId="0" applyFont="1" applyFill="1" applyBorder="1" applyAlignment="1">
      <alignment horizontal="left" vertical="center" wrapText="1"/>
    </xf>
    <xf numFmtId="0" fontId="15" fillId="6" borderId="29" xfId="0" applyFont="1" applyFill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49" zoomScaleNormal="100" zoomScaleSheetLayoutView="100" workbookViewId="0">
      <selection activeCell="A78" sqref="A78:E78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0" t="s">
        <v>103</v>
      </c>
      <c r="B1" s="170"/>
      <c r="C1" s="170"/>
      <c r="D1" s="170"/>
      <c r="E1" s="170"/>
      <c r="I1" s="3"/>
    </row>
    <row r="2" spans="1:9" ht="29.25" customHeight="1" x14ac:dyDescent="0.2">
      <c r="A2" s="169" t="s">
        <v>104</v>
      </c>
      <c r="B2" s="169"/>
      <c r="C2" s="169"/>
      <c r="D2" s="169"/>
      <c r="E2" s="169"/>
      <c r="I2" s="3"/>
    </row>
    <row r="3" spans="1:9" ht="14.25" x14ac:dyDescent="0.2">
      <c r="A3" s="19" t="s">
        <v>6</v>
      </c>
      <c r="B3" s="20"/>
      <c r="C3" s="20"/>
      <c r="D3" s="171" t="s">
        <v>7</v>
      </c>
      <c r="E3" s="171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5" t="s">
        <v>8</v>
      </c>
      <c r="B6" s="36"/>
      <c r="C6" s="36"/>
      <c r="D6" s="37"/>
      <c r="E6" s="38"/>
      <c r="F6" s="3"/>
    </row>
    <row r="7" spans="1:9" ht="15" x14ac:dyDescent="0.2">
      <c r="A7" s="39" t="s">
        <v>57</v>
      </c>
      <c r="B7" s="40" t="s">
        <v>23</v>
      </c>
      <c r="C7" s="40" t="s">
        <v>11</v>
      </c>
      <c r="D7" s="41">
        <f>E7</f>
        <v>4677.82</v>
      </c>
      <c r="E7" s="42">
        <v>4677.82</v>
      </c>
      <c r="G7" s="17"/>
    </row>
    <row r="8" spans="1:9" ht="14.25" x14ac:dyDescent="0.2">
      <c r="A8" s="35" t="s">
        <v>38</v>
      </c>
      <c r="B8" s="36"/>
      <c r="C8" s="36"/>
      <c r="D8" s="37"/>
      <c r="E8" s="38"/>
      <c r="G8" s="17"/>
    </row>
    <row r="9" spans="1:9" ht="15" x14ac:dyDescent="0.2">
      <c r="A9" s="39" t="s">
        <v>58</v>
      </c>
      <c r="B9" s="43">
        <v>1868</v>
      </c>
      <c r="C9" s="40" t="s">
        <v>12</v>
      </c>
      <c r="D9" s="41">
        <f>E9/B9</f>
        <v>3.9500053533190576</v>
      </c>
      <c r="E9" s="42">
        <v>7378.61</v>
      </c>
      <c r="G9" s="17"/>
    </row>
    <row r="10" spans="1:9" ht="15" x14ac:dyDescent="0.2">
      <c r="A10" s="39" t="s">
        <v>105</v>
      </c>
      <c r="B10" s="43">
        <v>2</v>
      </c>
      <c r="C10" s="40" t="s">
        <v>106</v>
      </c>
      <c r="D10" s="41">
        <f>E10/B10</f>
        <v>2164.8150000000001</v>
      </c>
      <c r="E10" s="42">
        <v>4329.63</v>
      </c>
      <c r="G10" s="17"/>
    </row>
    <row r="11" spans="1:9" ht="30" x14ac:dyDescent="0.2">
      <c r="A11" s="39" t="s">
        <v>107</v>
      </c>
      <c r="B11" s="43">
        <v>1</v>
      </c>
      <c r="C11" s="40" t="s">
        <v>13</v>
      </c>
      <c r="D11" s="41">
        <f>E11/B11</f>
        <v>2170.3200000000002</v>
      </c>
      <c r="E11" s="42">
        <v>2170.3200000000002</v>
      </c>
      <c r="G11" s="17"/>
    </row>
    <row r="12" spans="1:9" ht="14.25" x14ac:dyDescent="0.2">
      <c r="A12" s="47" t="s">
        <v>55</v>
      </c>
      <c r="B12" s="36"/>
      <c r="C12" s="36"/>
      <c r="D12" s="37"/>
      <c r="E12" s="38"/>
      <c r="G12" s="17"/>
    </row>
    <row r="13" spans="1:9" ht="30" x14ac:dyDescent="0.2">
      <c r="A13" s="39" t="s">
        <v>59</v>
      </c>
      <c r="B13" s="40" t="s">
        <v>23</v>
      </c>
      <c r="C13" s="40" t="s">
        <v>11</v>
      </c>
      <c r="D13" s="41">
        <f>E13</f>
        <v>90677.66</v>
      </c>
      <c r="E13" s="42">
        <v>90677.66</v>
      </c>
      <c r="G13" s="17"/>
    </row>
    <row r="14" spans="1:9" ht="14.25" x14ac:dyDescent="0.2">
      <c r="A14" s="35" t="s">
        <v>99</v>
      </c>
      <c r="B14" s="36"/>
      <c r="C14" s="36"/>
      <c r="D14" s="37"/>
      <c r="E14" s="38"/>
      <c r="G14" s="17"/>
    </row>
    <row r="15" spans="1:9" ht="15" x14ac:dyDescent="0.2">
      <c r="A15" s="39" t="s">
        <v>108</v>
      </c>
      <c r="B15" s="40" t="s">
        <v>22</v>
      </c>
      <c r="C15" s="40" t="s">
        <v>11</v>
      </c>
      <c r="D15" s="41"/>
      <c r="E15" s="42">
        <v>6510.6</v>
      </c>
      <c r="G15" s="17"/>
    </row>
    <row r="16" spans="1:9" ht="14.25" x14ac:dyDescent="0.2">
      <c r="A16" s="47" t="s">
        <v>100</v>
      </c>
      <c r="B16" s="36"/>
      <c r="C16" s="36"/>
      <c r="D16" s="37"/>
      <c r="E16" s="38"/>
      <c r="G16" s="17"/>
    </row>
    <row r="17" spans="1:7" ht="15" x14ac:dyDescent="0.2">
      <c r="A17" s="39" t="s">
        <v>109</v>
      </c>
      <c r="B17" s="40" t="s">
        <v>24</v>
      </c>
      <c r="C17" s="40" t="s">
        <v>11</v>
      </c>
      <c r="D17" s="41">
        <f>E17</f>
        <v>6592.8</v>
      </c>
      <c r="E17" s="42">
        <v>6592.8</v>
      </c>
      <c r="G17" s="17"/>
    </row>
    <row r="18" spans="1:7" ht="30" x14ac:dyDescent="0.2">
      <c r="A18" s="39" t="s">
        <v>110</v>
      </c>
      <c r="B18" s="40" t="s">
        <v>111</v>
      </c>
      <c r="C18" s="40" t="s">
        <v>11</v>
      </c>
      <c r="D18" s="41">
        <f>E18</f>
        <v>2433.7600000000002</v>
      </c>
      <c r="E18" s="42">
        <v>2433.7600000000002</v>
      </c>
      <c r="G18" s="17"/>
    </row>
    <row r="19" spans="1:7" ht="15" x14ac:dyDescent="0.2">
      <c r="A19" s="39" t="s">
        <v>112</v>
      </c>
      <c r="B19" s="40" t="s">
        <v>111</v>
      </c>
      <c r="C19" s="40" t="s">
        <v>11</v>
      </c>
      <c r="D19" s="41">
        <f>E19</f>
        <v>2046.31</v>
      </c>
      <c r="E19" s="42">
        <v>2046.31</v>
      </c>
      <c r="G19" s="17"/>
    </row>
    <row r="20" spans="1:7" ht="30" x14ac:dyDescent="0.2">
      <c r="A20" s="39" t="s">
        <v>113</v>
      </c>
      <c r="B20" s="40" t="s">
        <v>24</v>
      </c>
      <c r="C20" s="40" t="s">
        <v>11</v>
      </c>
      <c r="D20" s="41">
        <f>E20</f>
        <v>5208.54</v>
      </c>
      <c r="E20" s="42">
        <v>5208.54</v>
      </c>
      <c r="G20" s="17"/>
    </row>
    <row r="21" spans="1:7" ht="14.25" x14ac:dyDescent="0.2">
      <c r="A21" s="47" t="s">
        <v>39</v>
      </c>
      <c r="B21" s="36"/>
      <c r="C21" s="36"/>
      <c r="D21" s="37"/>
      <c r="E21" s="38"/>
      <c r="G21" s="17"/>
    </row>
    <row r="22" spans="1:7" ht="30" x14ac:dyDescent="0.2">
      <c r="A22" s="39" t="s">
        <v>60</v>
      </c>
      <c r="B22" s="40" t="s">
        <v>24</v>
      </c>
      <c r="C22" s="40" t="s">
        <v>11</v>
      </c>
      <c r="D22" s="41">
        <f>E22</f>
        <v>9468.4599999999991</v>
      </c>
      <c r="E22" s="42">
        <v>9468.4599999999991</v>
      </c>
      <c r="G22" s="17"/>
    </row>
    <row r="23" spans="1:7" ht="14.25" x14ac:dyDescent="0.2">
      <c r="A23" s="35" t="s">
        <v>40</v>
      </c>
      <c r="B23" s="36"/>
      <c r="C23" s="36"/>
      <c r="D23" s="37"/>
      <c r="E23" s="38"/>
      <c r="G23" s="17"/>
    </row>
    <row r="24" spans="1:7" ht="15" x14ac:dyDescent="0.2">
      <c r="A24" s="39" t="s">
        <v>61</v>
      </c>
      <c r="B24" s="43">
        <v>1</v>
      </c>
      <c r="C24" s="40" t="s">
        <v>14</v>
      </c>
      <c r="D24" s="41">
        <f t="shared" ref="D24:D39" si="0">E24/B24</f>
        <v>796.94</v>
      </c>
      <c r="E24" s="42">
        <v>796.94</v>
      </c>
      <c r="G24" s="17"/>
    </row>
    <row r="25" spans="1:7" ht="30" x14ac:dyDescent="0.2">
      <c r="A25" s="39" t="s">
        <v>114</v>
      </c>
      <c r="B25" s="43">
        <v>4</v>
      </c>
      <c r="C25" s="40" t="s">
        <v>115</v>
      </c>
      <c r="D25" s="41">
        <f t="shared" si="0"/>
        <v>443.52749999999997</v>
      </c>
      <c r="E25" s="42">
        <v>1774.11</v>
      </c>
      <c r="G25" s="17"/>
    </row>
    <row r="26" spans="1:7" ht="15" x14ac:dyDescent="0.2">
      <c r="A26" s="39" t="s">
        <v>116</v>
      </c>
      <c r="B26" s="44">
        <v>0.09</v>
      </c>
      <c r="C26" s="40" t="s">
        <v>15</v>
      </c>
      <c r="D26" s="41">
        <f t="shared" si="0"/>
        <v>4270.8888888888887</v>
      </c>
      <c r="E26" s="42">
        <v>384.38</v>
      </c>
      <c r="G26" s="17"/>
    </row>
    <row r="27" spans="1:7" ht="45" x14ac:dyDescent="0.2">
      <c r="A27" s="39" t="s">
        <v>62</v>
      </c>
      <c r="B27" s="44">
        <v>1.63</v>
      </c>
      <c r="C27" s="40" t="s">
        <v>16</v>
      </c>
      <c r="D27" s="41">
        <f t="shared" si="0"/>
        <v>1582.8957055214723</v>
      </c>
      <c r="E27" s="42">
        <v>2580.12</v>
      </c>
      <c r="G27" s="17"/>
    </row>
    <row r="28" spans="1:7" ht="15" x14ac:dyDescent="0.2">
      <c r="A28" s="39" t="s">
        <v>63</v>
      </c>
      <c r="B28" s="44">
        <v>0.06</v>
      </c>
      <c r="C28" s="40" t="s">
        <v>17</v>
      </c>
      <c r="D28" s="41">
        <f t="shared" si="0"/>
        <v>23295.666666666668</v>
      </c>
      <c r="E28" s="42">
        <v>1397.74</v>
      </c>
      <c r="G28" s="17"/>
    </row>
    <row r="29" spans="1:7" ht="30" x14ac:dyDescent="0.2">
      <c r="A29" s="39" t="s">
        <v>64</v>
      </c>
      <c r="B29" s="45">
        <v>1.7</v>
      </c>
      <c r="C29" s="40" t="s">
        <v>16</v>
      </c>
      <c r="D29" s="41">
        <f t="shared" si="0"/>
        <v>1559.1</v>
      </c>
      <c r="E29" s="42">
        <v>2650.47</v>
      </c>
      <c r="G29" s="17"/>
    </row>
    <row r="30" spans="1:7" ht="15" x14ac:dyDescent="0.2">
      <c r="A30" s="39" t="s">
        <v>65</v>
      </c>
      <c r="B30" s="44">
        <v>0.04</v>
      </c>
      <c r="C30" s="40" t="s">
        <v>18</v>
      </c>
      <c r="D30" s="41">
        <f t="shared" si="0"/>
        <v>22881.75</v>
      </c>
      <c r="E30" s="42">
        <v>915.27</v>
      </c>
      <c r="G30" s="17"/>
    </row>
    <row r="31" spans="1:7" ht="30" x14ac:dyDescent="0.2">
      <c r="A31" s="39" t="s">
        <v>66</v>
      </c>
      <c r="B31" s="43">
        <v>1</v>
      </c>
      <c r="C31" s="40" t="s">
        <v>14</v>
      </c>
      <c r="D31" s="41">
        <f t="shared" si="0"/>
        <v>384.58</v>
      </c>
      <c r="E31" s="42">
        <v>384.58</v>
      </c>
      <c r="G31" s="17"/>
    </row>
    <row r="32" spans="1:7" ht="15" x14ac:dyDescent="0.2">
      <c r="A32" s="39" t="s">
        <v>67</v>
      </c>
      <c r="B32" s="44">
        <v>0.15</v>
      </c>
      <c r="C32" s="40" t="s">
        <v>15</v>
      </c>
      <c r="D32" s="41">
        <f t="shared" si="0"/>
        <v>12455</v>
      </c>
      <c r="E32" s="42">
        <v>1868.25</v>
      </c>
      <c r="G32" s="17"/>
    </row>
    <row r="33" spans="1:7" ht="30" x14ac:dyDescent="0.2">
      <c r="A33" s="39" t="s">
        <v>68</v>
      </c>
      <c r="B33" s="43">
        <v>7</v>
      </c>
      <c r="C33" s="40" t="s">
        <v>20</v>
      </c>
      <c r="D33" s="41">
        <f t="shared" si="0"/>
        <v>143.01428571428571</v>
      </c>
      <c r="E33" s="42">
        <v>1001.1</v>
      </c>
      <c r="G33" s="17"/>
    </row>
    <row r="34" spans="1:7" ht="15" x14ac:dyDescent="0.2">
      <c r="A34" s="39" t="s">
        <v>117</v>
      </c>
      <c r="B34" s="43">
        <v>1</v>
      </c>
      <c r="C34" s="40" t="s">
        <v>13</v>
      </c>
      <c r="D34" s="41">
        <f t="shared" si="0"/>
        <v>4784.75</v>
      </c>
      <c r="E34" s="42">
        <v>4784.75</v>
      </c>
      <c r="G34" s="17"/>
    </row>
    <row r="35" spans="1:7" ht="30" x14ac:dyDescent="0.2">
      <c r="A35" s="39" t="s">
        <v>118</v>
      </c>
      <c r="B35" s="44">
        <v>0.04</v>
      </c>
      <c r="C35" s="40" t="s">
        <v>56</v>
      </c>
      <c r="D35" s="41">
        <f t="shared" si="0"/>
        <v>6226.25</v>
      </c>
      <c r="E35" s="42">
        <v>249.05</v>
      </c>
      <c r="G35" s="17"/>
    </row>
    <row r="36" spans="1:7" ht="15" x14ac:dyDescent="0.2">
      <c r="A36" s="39" t="s">
        <v>82</v>
      </c>
      <c r="B36" s="43">
        <v>13905</v>
      </c>
      <c r="C36" s="40" t="s">
        <v>83</v>
      </c>
      <c r="D36" s="41">
        <f t="shared" si="0"/>
        <v>1.3102473930240921</v>
      </c>
      <c r="E36" s="42">
        <v>18218.990000000002</v>
      </c>
      <c r="G36" s="17"/>
    </row>
    <row r="37" spans="1:7" ht="30" x14ac:dyDescent="0.2">
      <c r="A37" s="39" t="s">
        <v>69</v>
      </c>
      <c r="B37" s="43">
        <v>1</v>
      </c>
      <c r="C37" s="40" t="s">
        <v>21</v>
      </c>
      <c r="D37" s="41">
        <f t="shared" si="0"/>
        <v>519.09</v>
      </c>
      <c r="E37" s="42">
        <v>519.09</v>
      </c>
      <c r="G37" s="17"/>
    </row>
    <row r="38" spans="1:7" ht="15" x14ac:dyDescent="0.2">
      <c r="A38" s="39" t="s">
        <v>70</v>
      </c>
      <c r="B38" s="43">
        <v>30</v>
      </c>
      <c r="C38" s="40" t="s">
        <v>21</v>
      </c>
      <c r="D38" s="41">
        <f t="shared" si="0"/>
        <v>228.8</v>
      </c>
      <c r="E38" s="42">
        <v>6864</v>
      </c>
      <c r="G38" s="17"/>
    </row>
    <row r="39" spans="1:7" ht="15" x14ac:dyDescent="0.2">
      <c r="A39" s="39" t="s">
        <v>119</v>
      </c>
      <c r="B39" s="43">
        <v>1</v>
      </c>
      <c r="C39" s="40" t="s">
        <v>13</v>
      </c>
      <c r="D39" s="41">
        <f t="shared" si="0"/>
        <v>178.39</v>
      </c>
      <c r="E39" s="42">
        <v>178.39</v>
      </c>
      <c r="G39" s="17"/>
    </row>
    <row r="40" spans="1:7" ht="14.25" x14ac:dyDescent="0.2">
      <c r="A40" s="35" t="s">
        <v>41</v>
      </c>
      <c r="B40" s="36"/>
      <c r="C40" s="36"/>
      <c r="D40" s="37"/>
      <c r="E40" s="38"/>
      <c r="G40" s="17"/>
    </row>
    <row r="41" spans="1:7" ht="15" x14ac:dyDescent="0.2">
      <c r="A41" s="39" t="s">
        <v>120</v>
      </c>
      <c r="B41" s="46">
        <v>2.8000000000000001E-2</v>
      </c>
      <c r="C41" s="40" t="s">
        <v>121</v>
      </c>
      <c r="D41" s="41">
        <f t="shared" ref="D41:D49" si="1">E41/B41</f>
        <v>1988.2142857142858</v>
      </c>
      <c r="E41" s="42">
        <v>55.67</v>
      </c>
      <c r="G41" s="17"/>
    </row>
    <row r="42" spans="1:7" ht="30" x14ac:dyDescent="0.2">
      <c r="A42" s="39" t="s">
        <v>71</v>
      </c>
      <c r="B42" s="44">
        <v>1.63</v>
      </c>
      <c r="C42" s="40" t="s">
        <v>16</v>
      </c>
      <c r="D42" s="41">
        <f t="shared" si="1"/>
        <v>1705.4049079754602</v>
      </c>
      <c r="E42" s="42">
        <v>2779.81</v>
      </c>
      <c r="G42" s="17"/>
    </row>
    <row r="43" spans="1:7" ht="15" x14ac:dyDescent="0.2">
      <c r="A43" s="39" t="s">
        <v>122</v>
      </c>
      <c r="B43" s="46">
        <v>2.8000000000000001E-2</v>
      </c>
      <c r="C43" s="40" t="s">
        <v>121</v>
      </c>
      <c r="D43" s="41">
        <f t="shared" si="1"/>
        <v>576.07142857142856</v>
      </c>
      <c r="E43" s="42">
        <v>16.13</v>
      </c>
      <c r="G43" s="17"/>
    </row>
    <row r="44" spans="1:7" ht="30" x14ac:dyDescent="0.2">
      <c r="A44" s="39" t="s">
        <v>84</v>
      </c>
      <c r="B44" s="43">
        <v>150</v>
      </c>
      <c r="C44" s="40" t="s">
        <v>85</v>
      </c>
      <c r="D44" s="41">
        <f t="shared" si="1"/>
        <v>46.035199999999996</v>
      </c>
      <c r="E44" s="42">
        <v>6905.28</v>
      </c>
      <c r="G44" s="17"/>
    </row>
    <row r="45" spans="1:7" ht="30" x14ac:dyDescent="0.2">
      <c r="A45" s="39" t="s">
        <v>86</v>
      </c>
      <c r="B45" s="43">
        <v>225</v>
      </c>
      <c r="C45" s="40" t="s">
        <v>72</v>
      </c>
      <c r="D45" s="41">
        <f t="shared" si="1"/>
        <v>39.18266666666667</v>
      </c>
      <c r="E45" s="42">
        <v>8816.1</v>
      </c>
      <c r="G45" s="17"/>
    </row>
    <row r="46" spans="1:7" ht="30" x14ac:dyDescent="0.2">
      <c r="A46" s="39" t="s">
        <v>123</v>
      </c>
      <c r="B46" s="43">
        <v>120</v>
      </c>
      <c r="C46" s="40" t="s">
        <v>72</v>
      </c>
      <c r="D46" s="41">
        <f t="shared" si="1"/>
        <v>67.367083333333341</v>
      </c>
      <c r="E46" s="42">
        <v>8084.05</v>
      </c>
      <c r="G46" s="17"/>
    </row>
    <row r="47" spans="1:7" ht="15" x14ac:dyDescent="0.2">
      <c r="A47" s="39" t="s">
        <v>124</v>
      </c>
      <c r="B47" s="45">
        <v>82.5</v>
      </c>
      <c r="C47" s="40" t="s">
        <v>72</v>
      </c>
      <c r="D47" s="41">
        <f t="shared" si="1"/>
        <v>46.792848484848484</v>
      </c>
      <c r="E47" s="42">
        <v>3860.41</v>
      </c>
      <c r="G47" s="17"/>
    </row>
    <row r="48" spans="1:7" ht="30" x14ac:dyDescent="0.2">
      <c r="A48" s="39" t="s">
        <v>125</v>
      </c>
      <c r="B48" s="44">
        <v>0.01</v>
      </c>
      <c r="C48" s="40" t="s">
        <v>18</v>
      </c>
      <c r="D48" s="41">
        <f t="shared" si="1"/>
        <v>27539.999999999996</v>
      </c>
      <c r="E48" s="42">
        <v>275.39999999999998</v>
      </c>
      <c r="G48" s="17"/>
    </row>
    <row r="49" spans="1:7" ht="15" x14ac:dyDescent="0.2">
      <c r="A49" s="39" t="s">
        <v>126</v>
      </c>
      <c r="B49" s="46">
        <v>1.4E-2</v>
      </c>
      <c r="C49" s="40" t="s">
        <v>19</v>
      </c>
      <c r="D49" s="41">
        <f t="shared" si="1"/>
        <v>11791.428571428572</v>
      </c>
      <c r="E49" s="42">
        <v>165.08</v>
      </c>
      <c r="G49" s="17"/>
    </row>
    <row r="50" spans="1:7" ht="14.25" x14ac:dyDescent="0.2">
      <c r="A50" s="35" t="s">
        <v>81</v>
      </c>
      <c r="B50" s="36"/>
      <c r="C50" s="36"/>
      <c r="D50" s="37"/>
      <c r="E50" s="38"/>
      <c r="G50" s="17"/>
    </row>
    <row r="51" spans="1:7" ht="15" x14ac:dyDescent="0.2">
      <c r="A51" s="39" t="s">
        <v>87</v>
      </c>
      <c r="B51" s="40" t="s">
        <v>90</v>
      </c>
      <c r="C51" s="40" t="s">
        <v>11</v>
      </c>
      <c r="D51" s="41">
        <f>E51/12</f>
        <v>1800</v>
      </c>
      <c r="E51" s="42">
        <v>21600</v>
      </c>
      <c r="G51" s="17"/>
    </row>
    <row r="52" spans="1:7" ht="14.25" x14ac:dyDescent="0.2">
      <c r="A52" s="47" t="s">
        <v>101</v>
      </c>
      <c r="B52" s="36"/>
      <c r="C52" s="36"/>
      <c r="D52" s="37"/>
      <c r="E52" s="38"/>
      <c r="G52" s="17"/>
    </row>
    <row r="53" spans="1:7" ht="15" x14ac:dyDescent="0.2">
      <c r="A53" s="39" t="s">
        <v>127</v>
      </c>
      <c r="B53" s="40" t="s">
        <v>24</v>
      </c>
      <c r="C53" s="40" t="s">
        <v>11</v>
      </c>
      <c r="D53" s="41">
        <f>E53</f>
        <v>2899.13</v>
      </c>
      <c r="E53" s="42">
        <v>2899.13</v>
      </c>
      <c r="G53" s="17"/>
    </row>
    <row r="54" spans="1:7" ht="14.25" x14ac:dyDescent="0.2">
      <c r="A54" s="35" t="s">
        <v>42</v>
      </c>
      <c r="B54" s="36"/>
      <c r="C54" s="36"/>
      <c r="D54" s="37"/>
      <c r="E54" s="38"/>
      <c r="G54" s="17"/>
    </row>
    <row r="55" spans="1:7" ht="30" x14ac:dyDescent="0.2">
      <c r="A55" s="39" t="s">
        <v>128</v>
      </c>
      <c r="B55" s="46">
        <v>0.108</v>
      </c>
      <c r="C55" s="40" t="s">
        <v>129</v>
      </c>
      <c r="D55" s="41">
        <f>E55/B55</f>
        <v>18389.907407407405</v>
      </c>
      <c r="E55" s="42">
        <v>1986.11</v>
      </c>
      <c r="G55" s="17"/>
    </row>
    <row r="56" spans="1:7" ht="14.25" x14ac:dyDescent="0.2">
      <c r="A56" s="47" t="s">
        <v>43</v>
      </c>
      <c r="B56" s="36"/>
      <c r="C56" s="36"/>
      <c r="D56" s="37"/>
      <c r="E56" s="38"/>
      <c r="G56" s="17"/>
    </row>
    <row r="57" spans="1:7" ht="30" x14ac:dyDescent="0.2">
      <c r="A57" s="39" t="s">
        <v>130</v>
      </c>
      <c r="B57" s="44">
        <v>0.01</v>
      </c>
      <c r="C57" s="40" t="s">
        <v>131</v>
      </c>
      <c r="D57" s="41">
        <f t="shared" ref="D57:D64" si="2">E57/B57</f>
        <v>31375</v>
      </c>
      <c r="E57" s="42">
        <v>313.75</v>
      </c>
      <c r="G57" s="17"/>
    </row>
    <row r="58" spans="1:7" ht="15" x14ac:dyDescent="0.2">
      <c r="A58" s="39" t="s">
        <v>132</v>
      </c>
      <c r="B58" s="44">
        <v>0.01</v>
      </c>
      <c r="C58" s="40" t="s">
        <v>133</v>
      </c>
      <c r="D58" s="41">
        <f t="shared" si="2"/>
        <v>30651</v>
      </c>
      <c r="E58" s="42">
        <v>306.51</v>
      </c>
      <c r="G58" s="17"/>
    </row>
    <row r="59" spans="1:7" ht="15" x14ac:dyDescent="0.2">
      <c r="A59" s="39" t="s">
        <v>134</v>
      </c>
      <c r="B59" s="46">
        <v>1.4E-2</v>
      </c>
      <c r="C59" s="40" t="s">
        <v>19</v>
      </c>
      <c r="D59" s="41">
        <f t="shared" si="2"/>
        <v>15780.714285714286</v>
      </c>
      <c r="E59" s="42">
        <v>220.93</v>
      </c>
      <c r="G59" s="17"/>
    </row>
    <row r="60" spans="1:7" ht="15" x14ac:dyDescent="0.2">
      <c r="A60" s="39" t="s">
        <v>135</v>
      </c>
      <c r="B60" s="44">
        <v>0.11</v>
      </c>
      <c r="C60" s="40" t="s">
        <v>19</v>
      </c>
      <c r="D60" s="41">
        <f t="shared" si="2"/>
        <v>16194.909090909092</v>
      </c>
      <c r="E60" s="42">
        <v>1781.44</v>
      </c>
      <c r="G60" s="17"/>
    </row>
    <row r="61" spans="1:7" ht="45" x14ac:dyDescent="0.2">
      <c r="A61" s="39" t="s">
        <v>136</v>
      </c>
      <c r="B61" s="44">
        <v>2.46</v>
      </c>
      <c r="C61" s="40" t="s">
        <v>12</v>
      </c>
      <c r="D61" s="41">
        <f t="shared" si="2"/>
        <v>252.29674796747966</v>
      </c>
      <c r="E61" s="42">
        <v>620.65</v>
      </c>
      <c r="G61" s="17"/>
    </row>
    <row r="62" spans="1:7" ht="30" x14ac:dyDescent="0.2">
      <c r="A62" s="39" t="s">
        <v>137</v>
      </c>
      <c r="B62" s="45">
        <v>1.5</v>
      </c>
      <c r="C62" s="40" t="s">
        <v>12</v>
      </c>
      <c r="D62" s="41">
        <f t="shared" si="2"/>
        <v>322.16000000000003</v>
      </c>
      <c r="E62" s="42">
        <v>483.24</v>
      </c>
      <c r="G62" s="17"/>
    </row>
    <row r="63" spans="1:7" ht="30" x14ac:dyDescent="0.2">
      <c r="A63" s="39" t="s">
        <v>73</v>
      </c>
      <c r="B63" s="44">
        <v>0.04</v>
      </c>
      <c r="C63" s="40" t="s">
        <v>18</v>
      </c>
      <c r="D63" s="41">
        <f t="shared" si="2"/>
        <v>58693.499999999993</v>
      </c>
      <c r="E63" s="42">
        <v>2347.7399999999998</v>
      </c>
    </row>
    <row r="64" spans="1:7" ht="30" x14ac:dyDescent="0.2">
      <c r="A64" s="39" t="s">
        <v>88</v>
      </c>
      <c r="B64" s="46">
        <v>5.5E-2</v>
      </c>
      <c r="C64" s="40" t="s">
        <v>15</v>
      </c>
      <c r="D64" s="41">
        <f t="shared" si="2"/>
        <v>47280.545454545449</v>
      </c>
      <c r="E64" s="42">
        <v>2600.4299999999998</v>
      </c>
    </row>
    <row r="65" spans="1:5" ht="14.25" x14ac:dyDescent="0.2">
      <c r="A65" s="35" t="s">
        <v>44</v>
      </c>
      <c r="B65" s="36"/>
      <c r="C65" s="36"/>
      <c r="D65" s="37"/>
      <c r="E65" s="38"/>
    </row>
    <row r="66" spans="1:5" ht="15" x14ac:dyDescent="0.2">
      <c r="A66" s="39" t="s">
        <v>74</v>
      </c>
      <c r="B66" s="40" t="s">
        <v>24</v>
      </c>
      <c r="C66" s="40" t="s">
        <v>11</v>
      </c>
      <c r="D66" s="41">
        <f>E66</f>
        <v>1051.3599999999999</v>
      </c>
      <c r="E66" s="42">
        <v>1051.3599999999999</v>
      </c>
    </row>
    <row r="67" spans="1:5" ht="15" x14ac:dyDescent="0.2">
      <c r="A67" s="39" t="s">
        <v>75</v>
      </c>
      <c r="B67" s="40" t="s">
        <v>24</v>
      </c>
      <c r="C67" s="40" t="s">
        <v>11</v>
      </c>
      <c r="D67" s="41">
        <f>E67</f>
        <v>7429.79</v>
      </c>
      <c r="E67" s="42">
        <v>7429.79</v>
      </c>
    </row>
    <row r="68" spans="1:5" ht="14.25" x14ac:dyDescent="0.2">
      <c r="A68" s="35" t="s">
        <v>102</v>
      </c>
      <c r="B68" s="36"/>
      <c r="C68" s="36"/>
      <c r="D68" s="37"/>
      <c r="E68" s="38"/>
    </row>
    <row r="69" spans="1:5" ht="15" customHeight="1" x14ac:dyDescent="0.2">
      <c r="A69" s="39" t="s">
        <v>138</v>
      </c>
      <c r="B69" s="40" t="s">
        <v>89</v>
      </c>
      <c r="C69" s="40" t="s">
        <v>12</v>
      </c>
      <c r="D69" s="41">
        <f>E69</f>
        <v>61531.27</v>
      </c>
      <c r="E69" s="42">
        <v>61531.27</v>
      </c>
    </row>
    <row r="70" spans="1:5" ht="14.25" x14ac:dyDescent="0.2">
      <c r="A70" s="35" t="s">
        <v>9</v>
      </c>
      <c r="B70" s="36"/>
      <c r="C70" s="36"/>
      <c r="D70" s="37"/>
      <c r="E70" s="38"/>
    </row>
    <row r="71" spans="1:5" ht="15" x14ac:dyDescent="0.2">
      <c r="A71" s="39" t="s">
        <v>76</v>
      </c>
      <c r="B71" s="40" t="s">
        <v>89</v>
      </c>
      <c r="C71" s="40" t="s">
        <v>12</v>
      </c>
      <c r="D71" s="41">
        <f>E71</f>
        <v>79163.039999999994</v>
      </c>
      <c r="E71" s="42">
        <v>79163.039999999994</v>
      </c>
    </row>
    <row r="72" spans="1:5" ht="14.25" x14ac:dyDescent="0.2">
      <c r="A72" s="35" t="s">
        <v>10</v>
      </c>
      <c r="B72" s="36"/>
      <c r="C72" s="36"/>
      <c r="D72" s="37"/>
      <c r="E72" s="38"/>
    </row>
    <row r="73" spans="1:5" ht="15" x14ac:dyDescent="0.2">
      <c r="A73" s="39" t="s">
        <v>77</v>
      </c>
      <c r="B73" s="40" t="s">
        <v>23</v>
      </c>
      <c r="C73" s="40" t="s">
        <v>11</v>
      </c>
      <c r="D73" s="41">
        <f>E73</f>
        <v>49130.45</v>
      </c>
      <c r="E73" s="42">
        <v>49130.45</v>
      </c>
    </row>
    <row r="74" spans="1:5" ht="14.25" x14ac:dyDescent="0.2">
      <c r="A74" s="22" t="s">
        <v>25</v>
      </c>
      <c r="B74" s="23"/>
      <c r="C74" s="22"/>
      <c r="D74" s="23"/>
      <c r="E74" s="24">
        <f>SUM(E7:E73)</f>
        <v>450485.50999999989</v>
      </c>
    </row>
    <row r="76" spans="1:5" ht="15" x14ac:dyDescent="0.2">
      <c r="A76" s="172" t="s">
        <v>31</v>
      </c>
      <c r="B76" s="172"/>
      <c r="C76" s="172"/>
      <c r="D76" s="172"/>
      <c r="E76" s="172"/>
    </row>
    <row r="77" spans="1:5" ht="15" x14ac:dyDescent="0.2">
      <c r="A77" s="172" t="s">
        <v>139</v>
      </c>
      <c r="B77" s="172"/>
      <c r="C77" s="172"/>
      <c r="D77" s="172"/>
      <c r="E77" s="172"/>
    </row>
    <row r="78" spans="1:5" ht="15" x14ac:dyDescent="0.2">
      <c r="A78" s="172" t="s">
        <v>32</v>
      </c>
      <c r="B78" s="172"/>
      <c r="C78" s="172"/>
      <c r="D78" s="172"/>
      <c r="E78" s="172"/>
    </row>
    <row r="79" spans="1:5" ht="15" x14ac:dyDescent="0.2">
      <c r="A79" s="172" t="s">
        <v>33</v>
      </c>
      <c r="B79" s="172"/>
      <c r="C79" s="172"/>
      <c r="D79" s="172"/>
      <c r="E79" s="172"/>
    </row>
    <row r="80" spans="1:5" ht="15" customHeight="1" x14ac:dyDescent="0.2">
      <c r="A80" s="175" t="s">
        <v>78</v>
      </c>
      <c r="B80" s="175"/>
      <c r="C80" s="175"/>
      <c r="D80" s="175"/>
      <c r="E80" s="175"/>
    </row>
    <row r="81" spans="1:5" ht="15" x14ac:dyDescent="0.2">
      <c r="A81" s="175" t="s">
        <v>79</v>
      </c>
      <c r="B81" s="175"/>
      <c r="C81" s="175"/>
      <c r="D81" s="175"/>
      <c r="E81" s="175"/>
    </row>
    <row r="82" spans="1:5" ht="15" x14ac:dyDescent="0.2">
      <c r="A82" s="32"/>
      <c r="B82" s="32"/>
      <c r="C82" s="32"/>
      <c r="D82" s="32"/>
      <c r="E82" s="32"/>
    </row>
    <row r="83" spans="1:5" ht="15" x14ac:dyDescent="0.25">
      <c r="A83" s="5" t="s">
        <v>26</v>
      </c>
      <c r="B83" s="2"/>
      <c r="C83" s="2"/>
      <c r="D83" s="2"/>
      <c r="E83" s="2"/>
    </row>
    <row r="84" spans="1:5" ht="15" x14ac:dyDescent="0.25">
      <c r="A84" s="5"/>
      <c r="B84" s="2"/>
      <c r="C84" s="2"/>
      <c r="D84" s="2"/>
      <c r="E84" s="2"/>
    </row>
    <row r="85" spans="1:5" ht="15" x14ac:dyDescent="0.2">
      <c r="A85" s="176" t="s">
        <v>51</v>
      </c>
      <c r="B85" s="176"/>
      <c r="C85" s="174" t="s">
        <v>30</v>
      </c>
      <c r="D85" s="174"/>
      <c r="E85" s="4"/>
    </row>
    <row r="86" spans="1:5" ht="15" x14ac:dyDescent="0.25">
      <c r="A86" s="174" t="s">
        <v>52</v>
      </c>
      <c r="B86" s="174"/>
      <c r="C86" s="173" t="s">
        <v>27</v>
      </c>
      <c r="D86" s="173"/>
      <c r="E86" s="2"/>
    </row>
    <row r="87" spans="1:5" ht="15" x14ac:dyDescent="0.25">
      <c r="A87" s="5"/>
      <c r="B87" s="2"/>
      <c r="C87" s="2"/>
      <c r="D87" s="2"/>
      <c r="E87" s="2"/>
    </row>
    <row r="88" spans="1:5" ht="15" x14ac:dyDescent="0.25">
      <c r="A88" s="176" t="s">
        <v>29</v>
      </c>
      <c r="B88" s="176"/>
      <c r="C88" s="174" t="s">
        <v>30</v>
      </c>
      <c r="D88" s="174"/>
      <c r="E88" s="2"/>
    </row>
    <row r="89" spans="1:5" ht="15" x14ac:dyDescent="0.25">
      <c r="A89" s="12" t="s">
        <v>28</v>
      </c>
      <c r="B89" s="4"/>
      <c r="C89" s="173" t="s">
        <v>27</v>
      </c>
      <c r="D89" s="173"/>
      <c r="E89" s="2"/>
    </row>
    <row r="90" spans="1:5" ht="15" x14ac:dyDescent="0.25">
      <c r="A90" s="2"/>
      <c r="B90" s="2"/>
      <c r="C90" s="2"/>
      <c r="D90" s="2"/>
      <c r="E90" s="2"/>
    </row>
  </sheetData>
  <mergeCells count="16">
    <mergeCell ref="A2:E2"/>
    <mergeCell ref="A1:E1"/>
    <mergeCell ref="D3:E3"/>
    <mergeCell ref="A76:E76"/>
    <mergeCell ref="C89:D89"/>
    <mergeCell ref="C86:D86"/>
    <mergeCell ref="C85:D85"/>
    <mergeCell ref="C88:D88"/>
    <mergeCell ref="A77:E77"/>
    <mergeCell ref="A78:E78"/>
    <mergeCell ref="A79:E79"/>
    <mergeCell ref="A81:E81"/>
    <mergeCell ref="A86:B86"/>
    <mergeCell ref="A80:E80"/>
    <mergeCell ref="A85:B85"/>
    <mergeCell ref="A88:B8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="90" zoomScaleNormal="100" zoomScaleSheetLayoutView="90" workbookViewId="0">
      <selection activeCell="B33" sqref="B33:D33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77" t="s">
        <v>91</v>
      </c>
      <c r="B1" s="177"/>
      <c r="C1" s="177"/>
      <c r="D1" s="177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1"/>
      <c r="D3" s="181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54</v>
      </c>
      <c r="B6" s="29"/>
      <c r="C6" s="31"/>
      <c r="D6" s="31">
        <v>29139.93</v>
      </c>
    </row>
    <row r="7" spans="1:4" x14ac:dyDescent="0.25">
      <c r="A7" s="18" t="s">
        <v>49</v>
      </c>
      <c r="B7" s="27" t="s">
        <v>22</v>
      </c>
      <c r="C7" s="27">
        <v>323977.2</v>
      </c>
      <c r="D7" s="27">
        <v>312416.28000000003</v>
      </c>
    </row>
    <row r="8" spans="1:4" x14ac:dyDescent="0.25">
      <c r="A8" s="18" t="s">
        <v>93</v>
      </c>
      <c r="B8" s="27" t="s">
        <v>22</v>
      </c>
      <c r="C8" s="27">
        <v>2500</v>
      </c>
      <c r="D8" s="27">
        <v>3768.3</v>
      </c>
    </row>
    <row r="9" spans="1:4" x14ac:dyDescent="0.25">
      <c r="A9" s="18" t="s">
        <v>53</v>
      </c>
      <c r="B9" s="27" t="s">
        <v>22</v>
      </c>
      <c r="C9" s="27">
        <v>86029.8</v>
      </c>
      <c r="D9" s="27">
        <v>89540.65</v>
      </c>
    </row>
    <row r="10" spans="1:4" x14ac:dyDescent="0.25">
      <c r="A10" s="18" t="s">
        <v>94</v>
      </c>
      <c r="B10" s="27" t="s">
        <v>22</v>
      </c>
      <c r="C10" s="27">
        <v>7774.9</v>
      </c>
      <c r="D10" s="27">
        <v>2650.26</v>
      </c>
    </row>
    <row r="11" spans="1:4" x14ac:dyDescent="0.25">
      <c r="A11" s="18" t="s">
        <v>80</v>
      </c>
      <c r="B11" s="27" t="s">
        <v>22</v>
      </c>
      <c r="C11" s="27">
        <v>13314.12</v>
      </c>
      <c r="D11" s="27">
        <v>13607.42</v>
      </c>
    </row>
    <row r="12" spans="1:4" x14ac:dyDescent="0.25">
      <c r="A12" s="18" t="s">
        <v>81</v>
      </c>
      <c r="B12" s="27" t="s">
        <v>22</v>
      </c>
      <c r="C12" s="27">
        <v>20483.28</v>
      </c>
      <c r="D12" s="27">
        <v>10252</v>
      </c>
    </row>
    <row r="13" spans="1:4" x14ac:dyDescent="0.25">
      <c r="A13" s="18" t="s">
        <v>95</v>
      </c>
      <c r="B13" s="27" t="s">
        <v>22</v>
      </c>
      <c r="C13" s="27">
        <v>2433.7600000000002</v>
      </c>
      <c r="D13" s="27" t="s">
        <v>22</v>
      </c>
    </row>
    <row r="14" spans="1:4" x14ac:dyDescent="0.25">
      <c r="A14" s="18" t="s">
        <v>96</v>
      </c>
      <c r="B14" s="27" t="s">
        <v>22</v>
      </c>
      <c r="C14" s="27">
        <v>22007.200000000001</v>
      </c>
      <c r="D14" s="27">
        <v>26783.65</v>
      </c>
    </row>
    <row r="15" spans="1:4" x14ac:dyDescent="0.25">
      <c r="A15" s="18" t="s">
        <v>97</v>
      </c>
      <c r="B15" s="27" t="s">
        <v>22</v>
      </c>
      <c r="C15" s="27">
        <v>2046.31</v>
      </c>
      <c r="D15" s="27">
        <v>2019.79</v>
      </c>
    </row>
    <row r="16" spans="1:4" x14ac:dyDescent="0.25">
      <c r="A16" s="18" t="s">
        <v>98</v>
      </c>
      <c r="B16" s="27" t="s">
        <v>22</v>
      </c>
      <c r="C16" s="27">
        <v>10737.95</v>
      </c>
      <c r="D16" s="27">
        <v>3063.57</v>
      </c>
    </row>
    <row r="17" spans="1:4" x14ac:dyDescent="0.25">
      <c r="A17" s="18" t="s">
        <v>8</v>
      </c>
      <c r="B17" s="27">
        <f>Акт!E7</f>
        <v>4677.82</v>
      </c>
      <c r="C17" s="27" t="s">
        <v>22</v>
      </c>
      <c r="D17" s="27" t="s">
        <v>22</v>
      </c>
    </row>
    <row r="18" spans="1:4" x14ac:dyDescent="0.25">
      <c r="A18" s="18" t="s">
        <v>38</v>
      </c>
      <c r="B18" s="27">
        <f>SUM(Акт!E9:E11)</f>
        <v>13878.56</v>
      </c>
      <c r="C18" s="27" t="s">
        <v>22</v>
      </c>
      <c r="D18" s="27" t="s">
        <v>22</v>
      </c>
    </row>
    <row r="19" spans="1:4" x14ac:dyDescent="0.25">
      <c r="A19" s="18" t="s">
        <v>55</v>
      </c>
      <c r="B19" s="27">
        <f>Акт!E13</f>
        <v>90677.66</v>
      </c>
      <c r="C19" s="27" t="s">
        <v>22</v>
      </c>
      <c r="D19" s="27" t="s">
        <v>22</v>
      </c>
    </row>
    <row r="20" spans="1:4" x14ac:dyDescent="0.25">
      <c r="A20" s="18" t="s">
        <v>99</v>
      </c>
      <c r="B20" s="27">
        <f>Акт!E15</f>
        <v>6510.6</v>
      </c>
      <c r="C20" s="27" t="s">
        <v>22</v>
      </c>
      <c r="D20" s="27" t="s">
        <v>22</v>
      </c>
    </row>
    <row r="21" spans="1:4" ht="25.5" x14ac:dyDescent="0.25">
      <c r="A21" s="18" t="s">
        <v>100</v>
      </c>
      <c r="B21" s="27">
        <f>SUM(Акт!E17:E20)</f>
        <v>16281.41</v>
      </c>
      <c r="C21" s="27" t="s">
        <v>22</v>
      </c>
      <c r="D21" s="27" t="s">
        <v>22</v>
      </c>
    </row>
    <row r="22" spans="1:4" ht="25.5" x14ac:dyDescent="0.25">
      <c r="A22" s="18" t="s">
        <v>39</v>
      </c>
      <c r="B22" s="27">
        <f>Акт!E22</f>
        <v>9468.4599999999991</v>
      </c>
      <c r="C22" s="27" t="s">
        <v>22</v>
      </c>
      <c r="D22" s="27" t="s">
        <v>22</v>
      </c>
    </row>
    <row r="23" spans="1:4" x14ac:dyDescent="0.25">
      <c r="A23" s="18" t="s">
        <v>40</v>
      </c>
      <c r="B23" s="27">
        <f>SUM(Акт!E24:E39)</f>
        <v>44567.229999999996</v>
      </c>
      <c r="C23" s="27" t="s">
        <v>22</v>
      </c>
      <c r="D23" s="27" t="s">
        <v>22</v>
      </c>
    </row>
    <row r="24" spans="1:4" x14ac:dyDescent="0.25">
      <c r="A24" s="18" t="s">
        <v>41</v>
      </c>
      <c r="B24" s="27">
        <f>SUM(Акт!E41:E49)</f>
        <v>30957.93</v>
      </c>
      <c r="C24" s="27" t="s">
        <v>22</v>
      </c>
      <c r="D24" s="27" t="s">
        <v>22</v>
      </c>
    </row>
    <row r="25" spans="1:4" x14ac:dyDescent="0.25">
      <c r="A25" s="18" t="s">
        <v>81</v>
      </c>
      <c r="B25" s="27">
        <f>Акт!E51</f>
        <v>21600</v>
      </c>
      <c r="C25" s="27" t="s">
        <v>22</v>
      </c>
      <c r="D25" s="27" t="s">
        <v>22</v>
      </c>
    </row>
    <row r="26" spans="1:4" ht="25.5" x14ac:dyDescent="0.25">
      <c r="A26" s="18" t="s">
        <v>101</v>
      </c>
      <c r="B26" s="27">
        <f>Акт!E53</f>
        <v>2899.13</v>
      </c>
      <c r="C26" s="27" t="s">
        <v>22</v>
      </c>
      <c r="D26" s="27" t="s">
        <v>22</v>
      </c>
    </row>
    <row r="27" spans="1:4" x14ac:dyDescent="0.25">
      <c r="A27" s="18" t="s">
        <v>42</v>
      </c>
      <c r="B27" s="27">
        <f>Акт!E55</f>
        <v>1986.11</v>
      </c>
      <c r="C27" s="27" t="s">
        <v>22</v>
      </c>
      <c r="D27" s="27" t="s">
        <v>22</v>
      </c>
    </row>
    <row r="28" spans="1:4" x14ac:dyDescent="0.25">
      <c r="A28" s="33" t="s">
        <v>43</v>
      </c>
      <c r="B28" s="34">
        <f>SUM(Акт!E57:E64)</f>
        <v>8674.69</v>
      </c>
      <c r="C28" s="34" t="s">
        <v>22</v>
      </c>
      <c r="D28" s="34" t="s">
        <v>22</v>
      </c>
    </row>
    <row r="29" spans="1:4" x14ac:dyDescent="0.25">
      <c r="A29" s="18" t="s">
        <v>44</v>
      </c>
      <c r="B29" s="27">
        <f>SUM(Акт!E66:E67)</f>
        <v>8481.15</v>
      </c>
      <c r="C29" s="27" t="s">
        <v>22</v>
      </c>
      <c r="D29" s="27" t="s">
        <v>22</v>
      </c>
    </row>
    <row r="30" spans="1:4" x14ac:dyDescent="0.25">
      <c r="A30" s="18" t="s">
        <v>102</v>
      </c>
      <c r="B30" s="27">
        <f>Акт!E69</f>
        <v>61531.27</v>
      </c>
      <c r="C30" s="27" t="s">
        <v>22</v>
      </c>
      <c r="D30" s="27" t="s">
        <v>22</v>
      </c>
    </row>
    <row r="31" spans="1:4" x14ac:dyDescent="0.25">
      <c r="A31" s="18" t="s">
        <v>9</v>
      </c>
      <c r="B31" s="27">
        <f>Акт!E71</f>
        <v>79163.039999999994</v>
      </c>
      <c r="C31" s="27" t="s">
        <v>22</v>
      </c>
      <c r="D31" s="27" t="s">
        <v>22</v>
      </c>
    </row>
    <row r="32" spans="1:4" x14ac:dyDescent="0.25">
      <c r="A32" s="18" t="s">
        <v>10</v>
      </c>
      <c r="B32" s="27">
        <f>Акт!E73</f>
        <v>49130.45</v>
      </c>
      <c r="C32" s="27" t="s">
        <v>22</v>
      </c>
      <c r="D32" s="27" t="s">
        <v>22</v>
      </c>
    </row>
    <row r="33" spans="1:5" x14ac:dyDescent="0.25">
      <c r="A33" s="28" t="s">
        <v>25</v>
      </c>
      <c r="B33" s="29">
        <f t="shared" ref="B33:C33" si="0">SUM(B7:B32)</f>
        <v>450485.50999999995</v>
      </c>
      <c r="C33" s="29">
        <f t="shared" si="0"/>
        <v>491304.52000000008</v>
      </c>
      <c r="D33" s="29">
        <f>SUM(D7:D32)</f>
        <v>464101.92</v>
      </c>
    </row>
    <row r="34" spans="1:5" s="10" customFormat="1" ht="24.75" customHeight="1" x14ac:dyDescent="0.25">
      <c r="A34" s="178" t="s">
        <v>140</v>
      </c>
      <c r="B34" s="179"/>
      <c r="C34" s="179"/>
      <c r="D34" s="180"/>
      <c r="E34" s="48">
        <f>D33-D6-B33</f>
        <v>-15523.51999999996</v>
      </c>
    </row>
    <row r="35" spans="1:5" s="10" customFormat="1" ht="24.75" customHeight="1" x14ac:dyDescent="0.25">
      <c r="A35" s="178" t="s">
        <v>92</v>
      </c>
      <c r="B35" s="179"/>
      <c r="C35" s="179"/>
      <c r="D35" s="180"/>
    </row>
    <row r="36" spans="1:5" s="10" customFormat="1" ht="24.75" customHeight="1" x14ac:dyDescent="0.25">
      <c r="A36" s="2"/>
      <c r="B36" s="2"/>
      <c r="C36" s="2"/>
      <c r="D36" s="2"/>
    </row>
    <row r="37" spans="1:5" x14ac:dyDescent="0.25">
      <c r="A37" s="9" t="s">
        <v>47</v>
      </c>
      <c r="B37" s="8"/>
      <c r="C37" s="8"/>
      <c r="D37" s="6"/>
    </row>
    <row r="38" spans="1:5" ht="22.5" customHeight="1" x14ac:dyDescent="0.25">
      <c r="A38" s="8" t="s">
        <v>48</v>
      </c>
      <c r="B38" s="8"/>
      <c r="C38" s="8"/>
      <c r="D38" s="6"/>
    </row>
    <row r="39" spans="1:5" ht="22.5" customHeight="1" x14ac:dyDescent="0.25">
      <c r="A39" s="9" t="s">
        <v>45</v>
      </c>
      <c r="B39" s="8"/>
      <c r="C39" s="8"/>
      <c r="D39" s="6"/>
    </row>
    <row r="40" spans="1:5" ht="22.5" customHeight="1" x14ac:dyDescent="0.25">
      <c r="A40" s="9" t="s">
        <v>46</v>
      </c>
      <c r="B40" s="8"/>
      <c r="C40" s="8"/>
      <c r="D40" s="6"/>
    </row>
    <row r="41" spans="1:5" ht="22.5" customHeight="1" x14ac:dyDescent="0.25">
      <c r="A41" s="1"/>
      <c r="B41" s="1"/>
      <c r="C41" s="1"/>
    </row>
  </sheetData>
  <mergeCells count="4">
    <mergeCell ref="A1:D1"/>
    <mergeCell ref="A34:D34"/>
    <mergeCell ref="A35:D3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0" t="s">
        <v>167</v>
      </c>
      <c r="B1" s="190"/>
      <c r="C1" s="190"/>
      <c r="D1" s="190"/>
      <c r="E1" s="190"/>
      <c r="F1" s="190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141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1" t="s">
        <v>142</v>
      </c>
      <c r="B5" s="191"/>
      <c r="C5" s="191"/>
      <c r="D5" s="191"/>
      <c r="E5" s="191"/>
      <c r="F5" s="191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1" t="s">
        <v>143</v>
      </c>
      <c r="B6" s="101">
        <v>4</v>
      </c>
      <c r="C6" s="101" t="s">
        <v>144</v>
      </c>
      <c r="D6" s="102">
        <v>2857.4</v>
      </c>
      <c r="E6" s="101" t="s">
        <v>145</v>
      </c>
      <c r="F6" s="103">
        <v>1339.7</v>
      </c>
      <c r="G6" s="57"/>
      <c r="H6" s="59"/>
      <c r="I6" s="60"/>
      <c r="J6" s="61"/>
      <c r="K6" s="62"/>
      <c r="L6" s="63"/>
      <c r="M6" s="63"/>
      <c r="N6" s="63"/>
      <c r="O6" s="63"/>
      <c r="P6" s="64"/>
      <c r="Q6" s="192"/>
      <c r="R6" s="193"/>
      <c r="S6" s="65"/>
    </row>
    <row r="7" spans="1:19" s="68" customFormat="1" ht="32.25" customHeight="1" x14ac:dyDescent="0.25">
      <c r="A7" s="101" t="s">
        <v>146</v>
      </c>
      <c r="B7" s="101">
        <v>3</v>
      </c>
      <c r="C7" s="101" t="s">
        <v>147</v>
      </c>
      <c r="D7" s="102">
        <v>141.19999999999999</v>
      </c>
      <c r="E7" s="101" t="s">
        <v>148</v>
      </c>
      <c r="F7" s="103">
        <v>893.1</v>
      </c>
      <c r="G7" s="57"/>
      <c r="H7" s="59"/>
      <c r="I7" s="60"/>
      <c r="J7" s="61"/>
      <c r="K7" s="62"/>
      <c r="L7" s="63"/>
      <c r="M7" s="63"/>
      <c r="N7" s="63"/>
      <c r="O7" s="63"/>
      <c r="P7" s="64"/>
      <c r="Q7" s="192"/>
      <c r="R7" s="194"/>
      <c r="S7" s="67"/>
    </row>
    <row r="8" spans="1:19" s="68" customFormat="1" ht="33.75" customHeight="1" x14ac:dyDescent="0.25">
      <c r="A8" s="101" t="s">
        <v>149</v>
      </c>
      <c r="B8" s="101">
        <v>41</v>
      </c>
      <c r="C8" s="101" t="s">
        <v>150</v>
      </c>
      <c r="D8" s="103">
        <v>309.7</v>
      </c>
      <c r="E8" s="101" t="s">
        <v>151</v>
      </c>
      <c r="F8" s="103">
        <v>426.8</v>
      </c>
      <c r="G8" s="57"/>
      <c r="H8" s="59"/>
      <c r="I8" s="60"/>
      <c r="J8" s="61"/>
      <c r="K8" s="62"/>
      <c r="L8" s="63"/>
      <c r="M8" s="63"/>
      <c r="N8" s="63"/>
      <c r="O8" s="63"/>
      <c r="P8" s="64"/>
      <c r="Q8" s="192"/>
      <c r="R8" s="193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62"/>
      <c r="L9" s="63"/>
      <c r="M9" s="63"/>
      <c r="N9" s="63"/>
      <c r="O9" s="63"/>
      <c r="P9" s="57"/>
      <c r="Q9" s="62"/>
      <c r="R9" s="71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73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195" t="s">
        <v>152</v>
      </c>
      <c r="B11" s="196"/>
      <c r="C11" s="196"/>
      <c r="D11" s="196"/>
      <c r="E11" s="197"/>
      <c r="F11" s="75" t="s">
        <v>153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83" t="s">
        <v>154</v>
      </c>
      <c r="B12" s="184"/>
      <c r="C12" s="184"/>
      <c r="D12" s="184"/>
      <c r="E12" s="185"/>
      <c r="F12" s="96">
        <v>-15523.52</v>
      </c>
      <c r="G12" s="97"/>
    </row>
    <row r="13" spans="1:19" s="98" customFormat="1" ht="30" customHeight="1" x14ac:dyDescent="0.25">
      <c r="A13" s="183" t="s">
        <v>155</v>
      </c>
      <c r="B13" s="184"/>
      <c r="C13" s="184"/>
      <c r="D13" s="184"/>
      <c r="E13" s="185"/>
      <c r="F13" s="96">
        <f>170651.79+1630.96</f>
        <v>172282.75</v>
      </c>
    </row>
    <row r="14" spans="1:19" s="98" customFormat="1" ht="30" customHeight="1" x14ac:dyDescent="0.25">
      <c r="A14" s="183" t="s">
        <v>156</v>
      </c>
      <c r="B14" s="184"/>
      <c r="C14" s="184"/>
      <c r="D14" s="184"/>
      <c r="E14" s="185"/>
      <c r="F14" s="99">
        <f>SUM(F15:F17)</f>
        <v>498265.61000000004</v>
      </c>
    </row>
    <row r="15" spans="1:19" s="74" customFormat="1" ht="28.5" customHeight="1" x14ac:dyDescent="0.25">
      <c r="A15" s="186" t="s">
        <v>157</v>
      </c>
      <c r="B15" s="187"/>
      <c r="C15" s="187"/>
      <c r="D15" s="187"/>
      <c r="E15" s="188"/>
      <c r="F15" s="95">
        <f>448209.8+21804.97</f>
        <v>470014.77</v>
      </c>
    </row>
    <row r="16" spans="1:19" s="74" customFormat="1" ht="24.75" customHeight="1" x14ac:dyDescent="0.25">
      <c r="A16" s="186" t="s">
        <v>158</v>
      </c>
      <c r="B16" s="187"/>
      <c r="C16" s="187"/>
      <c r="D16" s="187"/>
      <c r="E16" s="188"/>
      <c r="F16" s="95">
        <v>26000.84</v>
      </c>
    </row>
    <row r="17" spans="1:19" s="74" customFormat="1" ht="30" customHeight="1" x14ac:dyDescent="0.25">
      <c r="A17" s="186" t="s">
        <v>159</v>
      </c>
      <c r="B17" s="187"/>
      <c r="C17" s="187"/>
      <c r="D17" s="187"/>
      <c r="E17" s="188"/>
      <c r="F17" s="95">
        <v>2250</v>
      </c>
    </row>
    <row r="18" spans="1:19" s="98" customFormat="1" ht="30" customHeight="1" x14ac:dyDescent="0.25">
      <c r="A18" s="183" t="s">
        <v>160</v>
      </c>
      <c r="B18" s="184"/>
      <c r="C18" s="184"/>
      <c r="D18" s="184"/>
      <c r="E18" s="185"/>
      <c r="F18" s="99">
        <f>SUM(F19:F21)</f>
        <v>501826.76</v>
      </c>
    </row>
    <row r="19" spans="1:19" s="74" customFormat="1" ht="30" customHeight="1" x14ac:dyDescent="0.25">
      <c r="A19" s="186" t="s">
        <v>157</v>
      </c>
      <c r="B19" s="187"/>
      <c r="C19" s="187"/>
      <c r="D19" s="187"/>
      <c r="E19" s="188"/>
      <c r="F19" s="95">
        <v>472526.51</v>
      </c>
    </row>
    <row r="20" spans="1:19" s="74" customFormat="1" ht="30" customHeight="1" x14ac:dyDescent="0.25">
      <c r="A20" s="186" t="s">
        <v>158</v>
      </c>
      <c r="B20" s="187"/>
      <c r="C20" s="187"/>
      <c r="D20" s="187"/>
      <c r="E20" s="188"/>
      <c r="F20" s="95">
        <v>27237.75</v>
      </c>
    </row>
    <row r="21" spans="1:19" s="77" customFormat="1" ht="30" customHeight="1" x14ac:dyDescent="0.2">
      <c r="A21" s="186" t="s">
        <v>159</v>
      </c>
      <c r="B21" s="187"/>
      <c r="C21" s="187"/>
      <c r="D21" s="187"/>
      <c r="E21" s="188"/>
      <c r="F21" s="95">
        <v>2062.5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0" customFormat="1" ht="30" customHeight="1" x14ac:dyDescent="0.25">
      <c r="A22" s="183" t="s">
        <v>161</v>
      </c>
      <c r="B22" s="184"/>
      <c r="C22" s="184"/>
      <c r="D22" s="184"/>
      <c r="E22" s="185"/>
      <c r="F22" s="99">
        <f>F12+F18</f>
        <v>486303.24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3" t="s">
        <v>162</v>
      </c>
      <c r="B23" s="184"/>
      <c r="C23" s="184"/>
      <c r="D23" s="184"/>
      <c r="E23" s="185"/>
      <c r="F23" s="99">
        <f>'Акт (2)'!E111</f>
        <v>644518.35800000001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3" t="s">
        <v>163</v>
      </c>
      <c r="B24" s="184"/>
      <c r="C24" s="184"/>
      <c r="D24" s="184"/>
      <c r="E24" s="185"/>
      <c r="F24" s="99">
        <f>F22-F23</f>
        <v>-158215.11800000002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3" t="s">
        <v>164</v>
      </c>
      <c r="B25" s="184"/>
      <c r="C25" s="184"/>
      <c r="D25" s="184"/>
      <c r="E25" s="185"/>
      <c r="F25" s="96">
        <f>F13+F14-F18</f>
        <v>168721.60000000009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49.5" customHeight="1" x14ac:dyDescent="0.2">
      <c r="A27" s="182" t="s">
        <v>165</v>
      </c>
      <c r="B27" s="182"/>
      <c r="C27" s="182"/>
      <c r="D27" s="182"/>
    </row>
    <row r="28" spans="1:19" s="52" customFormat="1" ht="21.75" customHeight="1" x14ac:dyDescent="0.25">
      <c r="A28" s="189" t="s">
        <v>166</v>
      </c>
      <c r="B28" s="189"/>
      <c r="C28" s="189"/>
      <c r="D28" s="189"/>
    </row>
    <row r="29" spans="1:19" s="52" customFormat="1" ht="22.5" customHeight="1" x14ac:dyDescent="0.25">
      <c r="A29" s="182" t="s">
        <v>45</v>
      </c>
      <c r="B29" s="182"/>
      <c r="C29" s="182"/>
      <c r="D29" s="182"/>
    </row>
    <row r="30" spans="1:19" s="52" customFormat="1" ht="22.5" customHeight="1" x14ac:dyDescent="0.25">
      <c r="A30" s="182" t="s">
        <v>46</v>
      </c>
      <c r="B30" s="182"/>
      <c r="C30" s="182"/>
      <c r="D30" s="53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7"/>
  <sheetViews>
    <sheetView view="pageBreakPreview" topLeftCell="A103" zoomScaleNormal="100" zoomScaleSheetLayoutView="100" workbookViewId="0">
      <selection activeCell="A109" sqref="A109:XFD11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0" t="s">
        <v>249</v>
      </c>
      <c r="B1" s="170"/>
      <c r="C1" s="170"/>
      <c r="D1" s="170"/>
      <c r="E1" s="170"/>
      <c r="I1" s="3"/>
    </row>
    <row r="2" spans="1:9" ht="29.25" customHeight="1" x14ac:dyDescent="0.2">
      <c r="A2" s="169" t="s">
        <v>104</v>
      </c>
      <c r="B2" s="169"/>
      <c r="C2" s="169"/>
      <c r="D2" s="169"/>
      <c r="E2" s="169"/>
      <c r="I2" s="3"/>
    </row>
    <row r="3" spans="1:9" ht="14.25" x14ac:dyDescent="0.2">
      <c r="A3" s="19" t="s">
        <v>6</v>
      </c>
      <c r="B3" s="49"/>
      <c r="C3" s="49"/>
      <c r="D3" s="171" t="s">
        <v>250</v>
      </c>
      <c r="E3" s="171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0" customFormat="1" ht="14.25" x14ac:dyDescent="0.2">
      <c r="A6" s="88" t="s">
        <v>8</v>
      </c>
      <c r="B6" s="89"/>
      <c r="C6" s="89"/>
      <c r="D6" s="89"/>
      <c r="E6" s="89"/>
    </row>
    <row r="7" spans="1:9" s="81" customFormat="1" ht="15" x14ac:dyDescent="0.25">
      <c r="A7" s="82" t="s">
        <v>57</v>
      </c>
      <c r="B7" s="83" t="s">
        <v>23</v>
      </c>
      <c r="C7" s="83" t="s">
        <v>11</v>
      </c>
      <c r="D7" s="84">
        <f>E7</f>
        <v>4677.82</v>
      </c>
      <c r="E7" s="84">
        <v>4677.82</v>
      </c>
    </row>
    <row r="8" spans="1:9" s="90" customFormat="1" ht="14.25" x14ac:dyDescent="0.2">
      <c r="A8" s="88" t="s">
        <v>38</v>
      </c>
      <c r="B8" s="89"/>
      <c r="C8" s="89"/>
      <c r="D8" s="89"/>
      <c r="E8" s="89"/>
    </row>
    <row r="9" spans="1:9" s="81" customFormat="1" ht="15" x14ac:dyDescent="0.25">
      <c r="A9" s="82" t="s">
        <v>168</v>
      </c>
      <c r="B9" s="83" t="s">
        <v>24</v>
      </c>
      <c r="C9" s="83" t="s">
        <v>11</v>
      </c>
      <c r="D9" s="84">
        <f>E9</f>
        <v>500</v>
      </c>
      <c r="E9" s="84">
        <v>500</v>
      </c>
    </row>
    <row r="10" spans="1:9" s="81" customFormat="1" ht="15" x14ac:dyDescent="0.25">
      <c r="A10" s="82" t="s">
        <v>169</v>
      </c>
      <c r="B10" s="85">
        <v>1</v>
      </c>
      <c r="C10" s="83" t="s">
        <v>13</v>
      </c>
      <c r="D10" s="91">
        <f>E10/B10</f>
        <v>2968.96</v>
      </c>
      <c r="E10" s="84">
        <v>2968.96</v>
      </c>
    </row>
    <row r="11" spans="1:9" s="81" customFormat="1" ht="15" x14ac:dyDescent="0.25">
      <c r="A11" s="82" t="s">
        <v>170</v>
      </c>
      <c r="B11" s="86">
        <v>0.1</v>
      </c>
      <c r="C11" s="83" t="s">
        <v>19</v>
      </c>
      <c r="D11" s="91">
        <f t="shared" ref="D11:D73" si="0">E11/B11</f>
        <v>17758.499999999996</v>
      </c>
      <c r="E11" s="84">
        <v>1775.85</v>
      </c>
    </row>
    <row r="12" spans="1:9" s="81" customFormat="1" ht="30" x14ac:dyDescent="0.25">
      <c r="A12" s="82" t="s">
        <v>171</v>
      </c>
      <c r="B12" s="87">
        <v>0.47499999999999998</v>
      </c>
      <c r="C12" s="83" t="s">
        <v>19</v>
      </c>
      <c r="D12" s="91">
        <f t="shared" si="0"/>
        <v>4721.4736842105258</v>
      </c>
      <c r="E12" s="84">
        <v>2242.6999999999998</v>
      </c>
    </row>
    <row r="13" spans="1:9" s="81" customFormat="1" ht="15" x14ac:dyDescent="0.25">
      <c r="A13" s="82" t="s">
        <v>172</v>
      </c>
      <c r="B13" s="85">
        <v>1</v>
      </c>
      <c r="C13" s="83" t="s">
        <v>13</v>
      </c>
      <c r="D13" s="91">
        <f t="shared" si="0"/>
        <v>323.76</v>
      </c>
      <c r="E13" s="84">
        <v>323.76</v>
      </c>
    </row>
    <row r="14" spans="1:9" s="81" customFormat="1" ht="15" x14ac:dyDescent="0.25">
      <c r="A14" s="82" t="s">
        <v>173</v>
      </c>
      <c r="B14" s="85">
        <v>2</v>
      </c>
      <c r="C14" s="83" t="s">
        <v>13</v>
      </c>
      <c r="D14" s="91">
        <f t="shared" si="0"/>
        <v>516.26499999999999</v>
      </c>
      <c r="E14" s="84">
        <v>1032.53</v>
      </c>
    </row>
    <row r="15" spans="1:9" s="81" customFormat="1" ht="15" x14ac:dyDescent="0.25">
      <c r="A15" s="82" t="s">
        <v>174</v>
      </c>
      <c r="B15" s="87">
        <v>8.0000000000000002E-3</v>
      </c>
      <c r="C15" s="83" t="s">
        <v>19</v>
      </c>
      <c r="D15" s="91">
        <f t="shared" si="0"/>
        <v>27716.249999999996</v>
      </c>
      <c r="E15" s="84">
        <v>221.73</v>
      </c>
    </row>
    <row r="16" spans="1:9" s="90" customFormat="1" ht="28.5" x14ac:dyDescent="0.2">
      <c r="A16" s="88" t="s">
        <v>55</v>
      </c>
      <c r="B16" s="89"/>
      <c r="C16" s="89"/>
      <c r="D16" s="91"/>
      <c r="E16" s="89"/>
    </row>
    <row r="17" spans="1:5" s="81" customFormat="1" ht="30" x14ac:dyDescent="0.25">
      <c r="A17" s="82" t="s">
        <v>175</v>
      </c>
      <c r="B17" s="83" t="s">
        <v>23</v>
      </c>
      <c r="C17" s="83" t="s">
        <v>11</v>
      </c>
      <c r="D17" s="91">
        <f>E17</f>
        <v>90677.66</v>
      </c>
      <c r="E17" s="84">
        <v>90677.66</v>
      </c>
    </row>
    <row r="18" spans="1:5" s="90" customFormat="1" ht="15" x14ac:dyDescent="0.2">
      <c r="A18" s="88" t="s">
        <v>176</v>
      </c>
      <c r="B18" s="89"/>
      <c r="C18" s="89"/>
      <c r="D18" s="91"/>
      <c r="E18" s="89"/>
    </row>
    <row r="19" spans="1:5" s="81" customFormat="1" ht="15" x14ac:dyDescent="0.25">
      <c r="A19" s="82" t="s">
        <v>177</v>
      </c>
      <c r="B19" s="83" t="s">
        <v>24</v>
      </c>
      <c r="C19" s="83" t="s">
        <v>13</v>
      </c>
      <c r="D19" s="91">
        <f t="shared" ref="D19:D26" si="1">E19</f>
        <v>100</v>
      </c>
      <c r="E19" s="84">
        <v>100</v>
      </c>
    </row>
    <row r="20" spans="1:5" s="90" customFormat="1" ht="28.5" x14ac:dyDescent="0.2">
      <c r="A20" s="88" t="s">
        <v>100</v>
      </c>
      <c r="B20" s="89"/>
      <c r="C20" s="89"/>
      <c r="D20" s="91"/>
      <c r="E20" s="89"/>
    </row>
    <row r="21" spans="1:5" s="81" customFormat="1" ht="30" x14ac:dyDescent="0.25">
      <c r="A21" s="82" t="s">
        <v>178</v>
      </c>
      <c r="B21" s="83" t="s">
        <v>24</v>
      </c>
      <c r="C21" s="83" t="s">
        <v>11</v>
      </c>
      <c r="D21" s="91">
        <f t="shared" si="1"/>
        <v>21267.29</v>
      </c>
      <c r="E21" s="84">
        <v>21267.29</v>
      </c>
    </row>
    <row r="22" spans="1:5" s="90" customFormat="1" ht="15" x14ac:dyDescent="0.2">
      <c r="A22" s="88" t="s">
        <v>179</v>
      </c>
      <c r="B22" s="89"/>
      <c r="C22" s="89"/>
      <c r="D22" s="91"/>
      <c r="E22" s="89"/>
    </row>
    <row r="23" spans="1:5" s="81" customFormat="1" ht="15" x14ac:dyDescent="0.25">
      <c r="A23" s="82" t="s">
        <v>180</v>
      </c>
      <c r="B23" s="83" t="s">
        <v>251</v>
      </c>
      <c r="C23" s="83" t="s">
        <v>115</v>
      </c>
      <c r="D23" s="91">
        <f t="shared" si="1"/>
        <v>12607.1</v>
      </c>
      <c r="E23" s="84">
        <v>12607.1</v>
      </c>
    </row>
    <row r="24" spans="1:5" s="90" customFormat="1" ht="28.5" x14ac:dyDescent="0.2">
      <c r="A24" s="88" t="s">
        <v>39</v>
      </c>
      <c r="B24" s="89"/>
      <c r="C24" s="89"/>
      <c r="D24" s="91"/>
      <c r="E24" s="89"/>
    </row>
    <row r="25" spans="1:5" s="81" customFormat="1" ht="15" x14ac:dyDescent="0.25">
      <c r="A25" s="82" t="s">
        <v>181</v>
      </c>
      <c r="B25" s="85">
        <v>1</v>
      </c>
      <c r="C25" s="83" t="s">
        <v>13</v>
      </c>
      <c r="D25" s="91">
        <f t="shared" si="1"/>
        <v>2603.34</v>
      </c>
      <c r="E25" s="84">
        <v>2603.34</v>
      </c>
    </row>
    <row r="26" spans="1:5" s="81" customFormat="1" ht="30" x14ac:dyDescent="0.25">
      <c r="A26" s="82" t="s">
        <v>60</v>
      </c>
      <c r="B26" s="83" t="s">
        <v>252</v>
      </c>
      <c r="C26" s="83" t="s">
        <v>11</v>
      </c>
      <c r="D26" s="91">
        <f t="shared" si="1"/>
        <v>8096.69</v>
      </c>
      <c r="E26" s="84">
        <f>724.91+7371.78</f>
        <v>8096.69</v>
      </c>
    </row>
    <row r="27" spans="1:5" s="90" customFormat="1" ht="15" x14ac:dyDescent="0.2">
      <c r="A27" s="88" t="s">
        <v>40</v>
      </c>
      <c r="B27" s="89"/>
      <c r="C27" s="89"/>
      <c r="D27" s="91"/>
      <c r="E27" s="89"/>
    </row>
    <row r="28" spans="1:5" s="81" customFormat="1" ht="15" x14ac:dyDescent="0.25">
      <c r="A28" s="82" t="s">
        <v>182</v>
      </c>
      <c r="B28" s="85">
        <v>1</v>
      </c>
      <c r="C28" s="83" t="s">
        <v>183</v>
      </c>
      <c r="D28" s="91">
        <f t="shared" si="0"/>
        <v>83.75</v>
      </c>
      <c r="E28" s="84">
        <v>83.75</v>
      </c>
    </row>
    <row r="29" spans="1:5" s="81" customFormat="1" ht="15" x14ac:dyDescent="0.25">
      <c r="A29" s="82" t="s">
        <v>61</v>
      </c>
      <c r="B29" s="85">
        <v>1</v>
      </c>
      <c r="C29" s="83" t="s">
        <v>14</v>
      </c>
      <c r="D29" s="91">
        <f t="shared" si="0"/>
        <v>839.52</v>
      </c>
      <c r="E29" s="84">
        <v>839.52</v>
      </c>
    </row>
    <row r="30" spans="1:5" s="81" customFormat="1" ht="15" x14ac:dyDescent="0.25">
      <c r="A30" s="82" t="s">
        <v>116</v>
      </c>
      <c r="B30" s="84">
        <v>0.09</v>
      </c>
      <c r="C30" s="83" t="s">
        <v>15</v>
      </c>
      <c r="D30" s="91">
        <f t="shared" si="0"/>
        <v>6088.8888888888887</v>
      </c>
      <c r="E30" s="84">
        <v>548</v>
      </c>
    </row>
    <row r="31" spans="1:5" s="81" customFormat="1" ht="30" x14ac:dyDescent="0.25">
      <c r="A31" s="82" t="s">
        <v>184</v>
      </c>
      <c r="B31" s="85">
        <v>3</v>
      </c>
      <c r="C31" s="83" t="s">
        <v>14</v>
      </c>
      <c r="D31" s="91">
        <f t="shared" si="0"/>
        <v>250.63666666666666</v>
      </c>
      <c r="E31" s="84">
        <v>751.91</v>
      </c>
    </row>
    <row r="32" spans="1:5" s="81" customFormat="1" ht="30" x14ac:dyDescent="0.25">
      <c r="A32" s="82" t="s">
        <v>185</v>
      </c>
      <c r="B32" s="84">
        <v>0.27</v>
      </c>
      <c r="C32" s="83" t="s">
        <v>16</v>
      </c>
      <c r="D32" s="91">
        <f t="shared" si="0"/>
        <v>1636.7407407407406</v>
      </c>
      <c r="E32" s="84">
        <v>441.92</v>
      </c>
    </row>
    <row r="33" spans="1:5" s="81" customFormat="1" ht="30" x14ac:dyDescent="0.25">
      <c r="A33" s="82" t="s">
        <v>186</v>
      </c>
      <c r="B33" s="86">
        <v>0.1</v>
      </c>
      <c r="C33" s="83" t="s">
        <v>16</v>
      </c>
      <c r="D33" s="91">
        <f t="shared" si="0"/>
        <v>3345.1</v>
      </c>
      <c r="E33" s="84">
        <v>334.51</v>
      </c>
    </row>
    <row r="34" spans="1:5" s="81" customFormat="1" ht="15" x14ac:dyDescent="0.25">
      <c r="A34" s="82" t="s">
        <v>63</v>
      </c>
      <c r="B34" s="84">
        <v>0.04</v>
      </c>
      <c r="C34" s="83" t="s">
        <v>17</v>
      </c>
      <c r="D34" s="91">
        <f t="shared" si="0"/>
        <v>25301</v>
      </c>
      <c r="E34" s="84">
        <v>1012.04</v>
      </c>
    </row>
    <row r="35" spans="1:5" s="81" customFormat="1" ht="30" x14ac:dyDescent="0.25">
      <c r="A35" s="82" t="s">
        <v>64</v>
      </c>
      <c r="B35" s="87">
        <v>4.5759999999999996</v>
      </c>
      <c r="C35" s="83" t="s">
        <v>16</v>
      </c>
      <c r="D35" s="91">
        <f t="shared" si="0"/>
        <v>1678.7587412587413</v>
      </c>
      <c r="E35" s="84">
        <v>7682</v>
      </c>
    </row>
    <row r="36" spans="1:5" s="81" customFormat="1" ht="15" x14ac:dyDescent="0.25">
      <c r="A36" s="82" t="s">
        <v>187</v>
      </c>
      <c r="B36" s="84">
        <v>0.02</v>
      </c>
      <c r="C36" s="83" t="s">
        <v>17</v>
      </c>
      <c r="D36" s="91">
        <f t="shared" si="0"/>
        <v>25385.5</v>
      </c>
      <c r="E36" s="84">
        <v>507.71</v>
      </c>
    </row>
    <row r="37" spans="1:5" s="81" customFormat="1" ht="30" x14ac:dyDescent="0.25">
      <c r="A37" s="82" t="s">
        <v>66</v>
      </c>
      <c r="B37" s="85">
        <v>1</v>
      </c>
      <c r="C37" s="83" t="s">
        <v>14</v>
      </c>
      <c r="D37" s="91">
        <f t="shared" si="0"/>
        <v>503.4</v>
      </c>
      <c r="E37" s="84">
        <v>503.4</v>
      </c>
    </row>
    <row r="38" spans="1:5" s="81" customFormat="1" ht="15" x14ac:dyDescent="0.25">
      <c r="A38" s="82" t="s">
        <v>67</v>
      </c>
      <c r="B38" s="87">
        <v>0.495</v>
      </c>
      <c r="C38" s="83" t="s">
        <v>15</v>
      </c>
      <c r="D38" s="91">
        <f t="shared" si="0"/>
        <v>14703.636363636364</v>
      </c>
      <c r="E38" s="84">
        <v>7278.3</v>
      </c>
    </row>
    <row r="39" spans="1:5" s="81" customFormat="1" ht="30" x14ac:dyDescent="0.25">
      <c r="A39" s="82" t="s">
        <v>68</v>
      </c>
      <c r="B39" s="85">
        <v>5</v>
      </c>
      <c r="C39" s="83" t="s">
        <v>20</v>
      </c>
      <c r="D39" s="91">
        <f t="shared" si="0"/>
        <v>215.512</v>
      </c>
      <c r="E39" s="84">
        <v>1077.56</v>
      </c>
    </row>
    <row r="40" spans="1:5" s="81" customFormat="1" ht="15" x14ac:dyDescent="0.25">
      <c r="A40" s="82" t="s">
        <v>188</v>
      </c>
      <c r="B40" s="85">
        <v>1</v>
      </c>
      <c r="C40" s="83" t="s">
        <v>183</v>
      </c>
      <c r="D40" s="91">
        <f t="shared" si="0"/>
        <v>67.25</v>
      </c>
      <c r="E40" s="84">
        <v>67.25</v>
      </c>
    </row>
    <row r="41" spans="1:5" s="81" customFormat="1" ht="15" x14ac:dyDescent="0.25">
      <c r="A41" s="82" t="s">
        <v>117</v>
      </c>
      <c r="B41" s="85">
        <v>1</v>
      </c>
      <c r="C41" s="83" t="s">
        <v>13</v>
      </c>
      <c r="D41" s="91">
        <f t="shared" si="0"/>
        <v>5327.8</v>
      </c>
      <c r="E41" s="84">
        <v>5327.8</v>
      </c>
    </row>
    <row r="42" spans="1:5" s="81" customFormat="1" ht="30" x14ac:dyDescent="0.25">
      <c r="A42" s="82" t="s">
        <v>189</v>
      </c>
      <c r="B42" s="83" t="s">
        <v>22</v>
      </c>
      <c r="C42" s="83" t="s">
        <v>11</v>
      </c>
      <c r="D42" s="91">
        <f>E42</f>
        <v>2712</v>
      </c>
      <c r="E42" s="84">
        <v>2712</v>
      </c>
    </row>
    <row r="43" spans="1:5" s="81" customFormat="1" ht="15" x14ac:dyDescent="0.25">
      <c r="A43" s="82" t="s">
        <v>82</v>
      </c>
      <c r="B43" s="85">
        <v>13905</v>
      </c>
      <c r="C43" s="83" t="s">
        <v>83</v>
      </c>
      <c r="D43" s="91">
        <f t="shared" si="0"/>
        <v>1.1732010068320748</v>
      </c>
      <c r="E43" s="84">
        <v>16313.36</v>
      </c>
    </row>
    <row r="44" spans="1:5" s="81" customFormat="1" ht="15" x14ac:dyDescent="0.25">
      <c r="A44" s="82" t="s">
        <v>190</v>
      </c>
      <c r="B44" s="85">
        <v>1</v>
      </c>
      <c r="C44" s="83" t="s">
        <v>13</v>
      </c>
      <c r="D44" s="91">
        <f t="shared" si="0"/>
        <v>1254.21</v>
      </c>
      <c r="E44" s="84">
        <v>1254.21</v>
      </c>
    </row>
    <row r="45" spans="1:5" s="81" customFormat="1" ht="30" x14ac:dyDescent="0.25">
      <c r="A45" s="82" t="s">
        <v>191</v>
      </c>
      <c r="B45" s="85">
        <v>2</v>
      </c>
      <c r="C45" s="83" t="s">
        <v>192</v>
      </c>
      <c r="D45" s="91">
        <f t="shared" si="0"/>
        <v>140.435</v>
      </c>
      <c r="E45" s="84">
        <v>280.87</v>
      </c>
    </row>
    <row r="46" spans="1:5" s="81" customFormat="1" ht="30" x14ac:dyDescent="0.25">
      <c r="A46" s="82" t="s">
        <v>193</v>
      </c>
      <c r="B46" s="85">
        <v>1</v>
      </c>
      <c r="C46" s="83" t="s">
        <v>194</v>
      </c>
      <c r="D46" s="91">
        <f t="shared" si="0"/>
        <v>252.97</v>
      </c>
      <c r="E46" s="84">
        <v>252.97</v>
      </c>
    </row>
    <row r="47" spans="1:5" s="81" customFormat="1" ht="15" x14ac:dyDescent="0.25">
      <c r="A47" s="82" t="s">
        <v>70</v>
      </c>
      <c r="B47" s="85">
        <v>30</v>
      </c>
      <c r="C47" s="83" t="s">
        <v>21</v>
      </c>
      <c r="D47" s="91">
        <f t="shared" si="0"/>
        <v>254.27199999999999</v>
      </c>
      <c r="E47" s="84">
        <v>7628.16</v>
      </c>
    </row>
    <row r="48" spans="1:5" s="81" customFormat="1" ht="45" x14ac:dyDescent="0.25">
      <c r="A48" s="82" t="s">
        <v>195</v>
      </c>
      <c r="B48" s="85">
        <v>2</v>
      </c>
      <c r="C48" s="83" t="s">
        <v>196</v>
      </c>
      <c r="D48" s="91">
        <f t="shared" si="0"/>
        <v>66</v>
      </c>
      <c r="E48" s="84">
        <v>132</v>
      </c>
    </row>
    <row r="49" spans="1:5" s="90" customFormat="1" ht="15" x14ac:dyDescent="0.2">
      <c r="A49" s="88" t="s">
        <v>41</v>
      </c>
      <c r="B49" s="89"/>
      <c r="C49" s="89"/>
      <c r="D49" s="91"/>
      <c r="E49" s="89"/>
    </row>
    <row r="50" spans="1:5" s="81" customFormat="1" ht="15" x14ac:dyDescent="0.25">
      <c r="A50" s="82" t="s">
        <v>197</v>
      </c>
      <c r="B50" s="86">
        <v>0.2</v>
      </c>
      <c r="C50" s="83" t="s">
        <v>198</v>
      </c>
      <c r="D50" s="91">
        <f t="shared" si="0"/>
        <v>1680.7499999999998</v>
      </c>
      <c r="E50" s="84">
        <v>336.15</v>
      </c>
    </row>
    <row r="51" spans="1:5" s="81" customFormat="1" ht="30" x14ac:dyDescent="0.25">
      <c r="A51" s="82" t="s">
        <v>199</v>
      </c>
      <c r="B51" s="87">
        <v>3.2559999999999998</v>
      </c>
      <c r="C51" s="83" t="s">
        <v>16</v>
      </c>
      <c r="D51" s="91">
        <f t="shared" si="0"/>
        <v>1638.4889434889437</v>
      </c>
      <c r="E51" s="84">
        <v>5334.92</v>
      </c>
    </row>
    <row r="52" spans="1:5" s="81" customFormat="1" ht="15" x14ac:dyDescent="0.25">
      <c r="A52" s="82" t="s">
        <v>122</v>
      </c>
      <c r="B52" s="87">
        <v>0.26300000000000001</v>
      </c>
      <c r="C52" s="83" t="s">
        <v>121</v>
      </c>
      <c r="D52" s="91">
        <f t="shared" si="0"/>
        <v>482.31939163498095</v>
      </c>
      <c r="E52" s="84">
        <v>126.85</v>
      </c>
    </row>
    <row r="53" spans="1:5" s="81" customFormat="1" ht="15" x14ac:dyDescent="0.25">
      <c r="A53" s="82" t="s">
        <v>200</v>
      </c>
      <c r="B53" s="85">
        <v>152</v>
      </c>
      <c r="C53" s="83" t="s">
        <v>72</v>
      </c>
      <c r="D53" s="91">
        <f t="shared" si="0"/>
        <v>56.971184210526324</v>
      </c>
      <c r="E53" s="84">
        <v>8659.6200000000008</v>
      </c>
    </row>
    <row r="54" spans="1:5" s="81" customFormat="1" ht="30" x14ac:dyDescent="0.25">
      <c r="A54" s="82" t="s">
        <v>201</v>
      </c>
      <c r="B54" s="85">
        <v>100</v>
      </c>
      <c r="C54" s="83" t="s">
        <v>85</v>
      </c>
      <c r="D54" s="91">
        <f t="shared" si="0"/>
        <v>64.84859999999999</v>
      </c>
      <c r="E54" s="84">
        <v>6484.86</v>
      </c>
    </row>
    <row r="55" spans="1:5" s="81" customFormat="1" ht="30" x14ac:dyDescent="0.25">
      <c r="A55" s="82" t="s">
        <v>202</v>
      </c>
      <c r="B55" s="83" t="s">
        <v>22</v>
      </c>
      <c r="C55" s="83" t="s">
        <v>12</v>
      </c>
      <c r="D55" s="91">
        <f>E55</f>
        <v>4093.87</v>
      </c>
      <c r="E55" s="84">
        <v>4093.87</v>
      </c>
    </row>
    <row r="56" spans="1:5" s="81" customFormat="1" ht="15" x14ac:dyDescent="0.25">
      <c r="A56" s="82" t="s">
        <v>203</v>
      </c>
      <c r="B56" s="84">
        <v>0.01</v>
      </c>
      <c r="C56" s="83" t="s">
        <v>56</v>
      </c>
      <c r="D56" s="91">
        <f t="shared" si="0"/>
        <v>33452</v>
      </c>
      <c r="E56" s="84">
        <v>334.52</v>
      </c>
    </row>
    <row r="57" spans="1:5" s="81" customFormat="1" ht="15" x14ac:dyDescent="0.25">
      <c r="A57" s="82" t="s">
        <v>204</v>
      </c>
      <c r="B57" s="84">
        <v>0.01</v>
      </c>
      <c r="C57" s="83" t="s">
        <v>56</v>
      </c>
      <c r="D57" s="91">
        <f t="shared" si="0"/>
        <v>30130</v>
      </c>
      <c r="E57" s="84">
        <v>301.3</v>
      </c>
    </row>
    <row r="58" spans="1:5" s="81" customFormat="1" ht="30" x14ac:dyDescent="0.25">
      <c r="A58" s="82" t="s">
        <v>205</v>
      </c>
      <c r="B58" s="87">
        <v>1.4E-2</v>
      </c>
      <c r="C58" s="83" t="s">
        <v>19</v>
      </c>
      <c r="D58" s="91">
        <f t="shared" si="0"/>
        <v>200486.42857142855</v>
      </c>
      <c r="E58" s="84">
        <v>2806.81</v>
      </c>
    </row>
    <row r="59" spans="1:5" s="81" customFormat="1" ht="15" x14ac:dyDescent="0.25">
      <c r="A59" s="82" t="s">
        <v>206</v>
      </c>
      <c r="B59" s="87">
        <v>1.0999999999999999E-2</v>
      </c>
      <c r="C59" s="83" t="s">
        <v>19</v>
      </c>
      <c r="D59" s="91">
        <f t="shared" si="0"/>
        <v>13192.727272727274</v>
      </c>
      <c r="E59" s="84">
        <v>145.12</v>
      </c>
    </row>
    <row r="60" spans="1:5" s="90" customFormat="1" ht="15" x14ac:dyDescent="0.2">
      <c r="A60" s="88" t="s">
        <v>81</v>
      </c>
      <c r="B60" s="89"/>
      <c r="C60" s="89"/>
      <c r="D60" s="91"/>
      <c r="E60" s="89"/>
    </row>
    <row r="61" spans="1:5" s="81" customFormat="1" ht="15" x14ac:dyDescent="0.25">
      <c r="A61" s="82" t="s">
        <v>87</v>
      </c>
      <c r="B61" s="83" t="s">
        <v>251</v>
      </c>
      <c r="C61" s="83" t="s">
        <v>11</v>
      </c>
      <c r="D61" s="91">
        <f>E61</f>
        <v>21600</v>
      </c>
      <c r="E61" s="84">
        <v>21600</v>
      </c>
    </row>
    <row r="62" spans="1:5" s="90" customFormat="1" ht="15" x14ac:dyDescent="0.2">
      <c r="A62" s="88" t="s">
        <v>42</v>
      </c>
      <c r="B62" s="89"/>
      <c r="C62" s="89"/>
      <c r="D62" s="91"/>
      <c r="E62" s="89"/>
    </row>
    <row r="63" spans="1:5" s="81" customFormat="1" ht="15" x14ac:dyDescent="0.25">
      <c r="A63" s="82" t="s">
        <v>207</v>
      </c>
      <c r="B63" s="86">
        <v>1.5</v>
      </c>
      <c r="C63" s="83" t="s">
        <v>85</v>
      </c>
      <c r="D63" s="91">
        <f t="shared" si="0"/>
        <v>826.86</v>
      </c>
      <c r="E63" s="84">
        <v>1240.29</v>
      </c>
    </row>
    <row r="64" spans="1:5" s="81" customFormat="1" ht="15" x14ac:dyDescent="0.25">
      <c r="A64" s="82" t="s">
        <v>208</v>
      </c>
      <c r="B64" s="84">
        <v>0.01</v>
      </c>
      <c r="C64" s="83" t="s">
        <v>209</v>
      </c>
      <c r="D64" s="91">
        <f t="shared" si="0"/>
        <v>25297</v>
      </c>
      <c r="E64" s="84">
        <v>252.97</v>
      </c>
    </row>
    <row r="65" spans="1:5" s="81" customFormat="1" ht="30" x14ac:dyDescent="0.25">
      <c r="A65" s="82" t="s">
        <v>210</v>
      </c>
      <c r="B65" s="84">
        <v>0.02</v>
      </c>
      <c r="C65" s="83" t="s">
        <v>15</v>
      </c>
      <c r="D65" s="91">
        <f t="shared" si="0"/>
        <v>69959.5</v>
      </c>
      <c r="E65" s="84">
        <v>1399.19</v>
      </c>
    </row>
    <row r="66" spans="1:5" s="81" customFormat="1" ht="30" x14ac:dyDescent="0.25">
      <c r="A66" s="82" t="s">
        <v>211</v>
      </c>
      <c r="B66" s="84">
        <v>0.02</v>
      </c>
      <c r="C66" s="83" t="s">
        <v>15</v>
      </c>
      <c r="D66" s="91">
        <f t="shared" si="0"/>
        <v>28770.499999999996</v>
      </c>
      <c r="E66" s="84">
        <v>575.41</v>
      </c>
    </row>
    <row r="67" spans="1:5" s="81" customFormat="1" ht="30" x14ac:dyDescent="0.25">
      <c r="A67" s="82" t="s">
        <v>212</v>
      </c>
      <c r="B67" s="85">
        <v>1</v>
      </c>
      <c r="C67" s="83" t="s">
        <v>13</v>
      </c>
      <c r="D67" s="91">
        <f t="shared" si="0"/>
        <v>215.4</v>
      </c>
      <c r="E67" s="84">
        <v>215.4</v>
      </c>
    </row>
    <row r="68" spans="1:5" s="81" customFormat="1" ht="45" x14ac:dyDescent="0.25">
      <c r="A68" s="82" t="s">
        <v>213</v>
      </c>
      <c r="B68" s="85">
        <v>1</v>
      </c>
      <c r="C68" s="83" t="s">
        <v>214</v>
      </c>
      <c r="D68" s="91">
        <f t="shared" si="0"/>
        <v>1651.65</v>
      </c>
      <c r="E68" s="84">
        <v>1651.65</v>
      </c>
    </row>
    <row r="69" spans="1:5" s="81" customFormat="1" ht="45" x14ac:dyDescent="0.25">
      <c r="A69" s="82" t="s">
        <v>215</v>
      </c>
      <c r="B69" s="85">
        <v>1</v>
      </c>
      <c r="C69" s="83" t="s">
        <v>214</v>
      </c>
      <c r="D69" s="91">
        <f t="shared" si="0"/>
        <v>693.48</v>
      </c>
      <c r="E69" s="84">
        <v>693.48</v>
      </c>
    </row>
    <row r="70" spans="1:5" s="81" customFormat="1" ht="30" x14ac:dyDescent="0.25">
      <c r="A70" s="82" t="s">
        <v>216</v>
      </c>
      <c r="B70" s="85">
        <v>1</v>
      </c>
      <c r="C70" s="83" t="s">
        <v>13</v>
      </c>
      <c r="D70" s="91">
        <f t="shared" si="0"/>
        <v>568.46</v>
      </c>
      <c r="E70" s="84">
        <v>568.46</v>
      </c>
    </row>
    <row r="71" spans="1:5" s="90" customFormat="1" ht="28.5" x14ac:dyDescent="0.2">
      <c r="A71" s="88" t="s">
        <v>43</v>
      </c>
      <c r="B71" s="89"/>
      <c r="C71" s="89"/>
      <c r="D71" s="91"/>
      <c r="E71" s="89"/>
    </row>
    <row r="72" spans="1:5" s="81" customFormat="1" ht="15" x14ac:dyDescent="0.25">
      <c r="A72" s="82" t="s">
        <v>217</v>
      </c>
      <c r="B72" s="85">
        <v>2</v>
      </c>
      <c r="C72" s="83" t="s">
        <v>13</v>
      </c>
      <c r="D72" s="91">
        <f t="shared" si="0"/>
        <v>282.99</v>
      </c>
      <c r="E72" s="84">
        <v>565.98</v>
      </c>
    </row>
    <row r="73" spans="1:5" s="81" customFormat="1" ht="30" x14ac:dyDescent="0.25">
      <c r="A73" s="82" t="s">
        <v>218</v>
      </c>
      <c r="B73" s="84">
        <v>0.04</v>
      </c>
      <c r="C73" s="83" t="s">
        <v>18</v>
      </c>
      <c r="D73" s="91">
        <f t="shared" si="0"/>
        <v>16622.25</v>
      </c>
      <c r="E73" s="84">
        <v>664.89</v>
      </c>
    </row>
    <row r="74" spans="1:5" s="81" customFormat="1" ht="15" x14ac:dyDescent="0.25">
      <c r="A74" s="82" t="s">
        <v>219</v>
      </c>
      <c r="B74" s="87">
        <v>1.4999999999999999E-2</v>
      </c>
      <c r="C74" s="83" t="s">
        <v>19</v>
      </c>
      <c r="D74" s="91">
        <f t="shared" ref="D74:D99" si="2">E74/B74</f>
        <v>7059.3333333333339</v>
      </c>
      <c r="E74" s="84">
        <v>105.89</v>
      </c>
    </row>
    <row r="75" spans="1:5" s="81" customFormat="1" ht="30" x14ac:dyDescent="0.25">
      <c r="A75" s="82" t="s">
        <v>220</v>
      </c>
      <c r="B75" s="87">
        <v>4.4999999999999998E-2</v>
      </c>
      <c r="C75" s="83" t="s">
        <v>121</v>
      </c>
      <c r="D75" s="91">
        <f t="shared" si="2"/>
        <v>3106.2222222222222</v>
      </c>
      <c r="E75" s="84">
        <v>139.78</v>
      </c>
    </row>
    <row r="76" spans="1:5" s="81" customFormat="1" ht="15" x14ac:dyDescent="0.25">
      <c r="A76" s="82" t="s">
        <v>221</v>
      </c>
      <c r="B76" s="85">
        <v>4</v>
      </c>
      <c r="C76" s="83" t="s">
        <v>222</v>
      </c>
      <c r="D76" s="91">
        <f t="shared" si="2"/>
        <v>434.29500000000002</v>
      </c>
      <c r="E76" s="84">
        <v>1737.18</v>
      </c>
    </row>
    <row r="77" spans="1:5" s="81" customFormat="1" ht="15" x14ac:dyDescent="0.25">
      <c r="A77" s="82" t="s">
        <v>134</v>
      </c>
      <c r="B77" s="87">
        <v>8.9999999999999993E-3</v>
      </c>
      <c r="C77" s="83" t="s">
        <v>19</v>
      </c>
      <c r="D77" s="91">
        <f t="shared" si="2"/>
        <v>18032.222222222223</v>
      </c>
      <c r="E77" s="84">
        <v>162.29</v>
      </c>
    </row>
    <row r="78" spans="1:5" s="81" customFormat="1" ht="15" x14ac:dyDescent="0.25">
      <c r="A78" s="82" t="s">
        <v>223</v>
      </c>
      <c r="B78" s="85">
        <v>3</v>
      </c>
      <c r="C78" s="83" t="s">
        <v>224</v>
      </c>
      <c r="D78" s="91">
        <f t="shared" si="2"/>
        <v>120.77999999999999</v>
      </c>
      <c r="E78" s="84">
        <v>362.34</v>
      </c>
    </row>
    <row r="79" spans="1:5" s="81" customFormat="1" ht="45" x14ac:dyDescent="0.25">
      <c r="A79" s="82" t="s">
        <v>225</v>
      </c>
      <c r="B79" s="87">
        <v>0.45300000000000001</v>
      </c>
      <c r="C79" s="83" t="s">
        <v>19</v>
      </c>
      <c r="D79" s="91">
        <f t="shared" si="2"/>
        <v>12921.192052980132</v>
      </c>
      <c r="E79" s="84">
        <v>5853.3</v>
      </c>
    </row>
    <row r="80" spans="1:5" s="81" customFormat="1" ht="30" x14ac:dyDescent="0.25">
      <c r="A80" s="82" t="s">
        <v>226</v>
      </c>
      <c r="B80" s="87">
        <v>1.4999999999999999E-2</v>
      </c>
      <c r="C80" s="83" t="s">
        <v>19</v>
      </c>
      <c r="D80" s="91">
        <f t="shared" si="2"/>
        <v>29650</v>
      </c>
      <c r="E80" s="84">
        <v>444.75</v>
      </c>
    </row>
    <row r="81" spans="1:5" s="81" customFormat="1" ht="45" x14ac:dyDescent="0.25">
      <c r="A81" s="82" t="s">
        <v>227</v>
      </c>
      <c r="B81" s="87">
        <v>0.45300000000000001</v>
      </c>
      <c r="C81" s="83" t="s">
        <v>19</v>
      </c>
      <c r="D81" s="91">
        <f t="shared" si="2"/>
        <v>24658.896247240617</v>
      </c>
      <c r="E81" s="84">
        <v>11170.48</v>
      </c>
    </row>
    <row r="82" spans="1:5" s="81" customFormat="1" ht="30" x14ac:dyDescent="0.25">
      <c r="A82" s="82" t="s">
        <v>228</v>
      </c>
      <c r="B82" s="87">
        <v>2.9000000000000001E-2</v>
      </c>
      <c r="C82" s="83" t="s">
        <v>19</v>
      </c>
      <c r="D82" s="91">
        <f t="shared" si="2"/>
        <v>9882.7586206896558</v>
      </c>
      <c r="E82" s="84">
        <v>286.60000000000002</v>
      </c>
    </row>
    <row r="83" spans="1:5" s="81" customFormat="1" ht="30" x14ac:dyDescent="0.25">
      <c r="A83" s="82" t="s">
        <v>229</v>
      </c>
      <c r="B83" s="87">
        <v>2.8000000000000001E-2</v>
      </c>
      <c r="C83" s="83" t="s">
        <v>19</v>
      </c>
      <c r="D83" s="91">
        <f t="shared" si="2"/>
        <v>18442.5</v>
      </c>
      <c r="E83" s="84">
        <v>516.39</v>
      </c>
    </row>
    <row r="84" spans="1:5" s="81" customFormat="1" ht="30" x14ac:dyDescent="0.25">
      <c r="A84" s="82" t="s">
        <v>230</v>
      </c>
      <c r="B84" s="87">
        <v>1.4999999999999999E-2</v>
      </c>
      <c r="C84" s="83" t="s">
        <v>19</v>
      </c>
      <c r="D84" s="91">
        <f t="shared" si="2"/>
        <v>9968.0000000000018</v>
      </c>
      <c r="E84" s="84">
        <v>149.52000000000001</v>
      </c>
    </row>
    <row r="85" spans="1:5" s="81" customFormat="1" ht="15" x14ac:dyDescent="0.25">
      <c r="A85" s="82" t="s">
        <v>231</v>
      </c>
      <c r="B85" s="87">
        <v>1.2999999999999999E-2</v>
      </c>
      <c r="C85" s="83" t="s">
        <v>19</v>
      </c>
      <c r="D85" s="91">
        <f t="shared" si="2"/>
        <v>62093.076923076929</v>
      </c>
      <c r="E85" s="84">
        <v>807.21</v>
      </c>
    </row>
    <row r="86" spans="1:5" s="81" customFormat="1" ht="15" x14ac:dyDescent="0.25">
      <c r="A86" s="82" t="s">
        <v>232</v>
      </c>
      <c r="B86" s="86">
        <v>0.5</v>
      </c>
      <c r="C86" s="83" t="s">
        <v>12</v>
      </c>
      <c r="D86" s="91">
        <f t="shared" si="2"/>
        <v>2448</v>
      </c>
      <c r="E86" s="84">
        <v>1224</v>
      </c>
    </row>
    <row r="87" spans="1:5" s="81" customFormat="1" ht="15" x14ac:dyDescent="0.25">
      <c r="A87" s="82" t="s">
        <v>233</v>
      </c>
      <c r="B87" s="83" t="s">
        <v>253</v>
      </c>
      <c r="C87" s="83" t="s">
        <v>13</v>
      </c>
      <c r="D87" s="91">
        <f>E87</f>
        <v>69289.63</v>
      </c>
      <c r="E87" s="84">
        <v>69289.63</v>
      </c>
    </row>
    <row r="88" spans="1:5" s="81" customFormat="1" ht="15" x14ac:dyDescent="0.25">
      <c r="A88" s="82" t="s">
        <v>234</v>
      </c>
      <c r="B88" s="87">
        <v>0.105</v>
      </c>
      <c r="C88" s="83" t="s">
        <v>129</v>
      </c>
      <c r="D88" s="91">
        <f t="shared" si="2"/>
        <v>19834.666666666668</v>
      </c>
      <c r="E88" s="84">
        <v>2082.64</v>
      </c>
    </row>
    <row r="89" spans="1:5" s="81" customFormat="1" ht="15" x14ac:dyDescent="0.25">
      <c r="A89" s="82" t="s">
        <v>235</v>
      </c>
      <c r="B89" s="83" t="s">
        <v>253</v>
      </c>
      <c r="C89" s="83" t="s">
        <v>13</v>
      </c>
      <c r="D89" s="91">
        <f>E89</f>
        <v>2860.13</v>
      </c>
      <c r="E89" s="84">
        <v>2860.13</v>
      </c>
    </row>
    <row r="90" spans="1:5" s="81" customFormat="1" ht="45" x14ac:dyDescent="0.25">
      <c r="A90" s="82" t="s">
        <v>236</v>
      </c>
      <c r="B90" s="87">
        <v>0.17799999999999999</v>
      </c>
      <c r="C90" s="83" t="s">
        <v>19</v>
      </c>
      <c r="D90" s="91">
        <f t="shared" si="2"/>
        <v>271274.15730337083</v>
      </c>
      <c r="E90" s="84">
        <v>48286.8</v>
      </c>
    </row>
    <row r="91" spans="1:5" s="81" customFormat="1" ht="45" x14ac:dyDescent="0.25">
      <c r="A91" s="82" t="s">
        <v>237</v>
      </c>
      <c r="B91" s="87">
        <v>2.8000000000000001E-2</v>
      </c>
      <c r="C91" s="83" t="s">
        <v>19</v>
      </c>
      <c r="D91" s="91">
        <f t="shared" si="2"/>
        <v>117713.92857142857</v>
      </c>
      <c r="E91" s="84">
        <v>3295.99</v>
      </c>
    </row>
    <row r="92" spans="1:5" s="81" customFormat="1" ht="30" x14ac:dyDescent="0.25">
      <c r="A92" s="82" t="s">
        <v>238</v>
      </c>
      <c r="B92" s="84">
        <v>0.01</v>
      </c>
      <c r="C92" s="83" t="s">
        <v>19</v>
      </c>
      <c r="D92" s="91">
        <f t="shared" si="2"/>
        <v>420360</v>
      </c>
      <c r="E92" s="84">
        <v>4203.6000000000004</v>
      </c>
    </row>
    <row r="93" spans="1:5" s="81" customFormat="1" ht="30" x14ac:dyDescent="0.25">
      <c r="A93" s="82" t="s">
        <v>239</v>
      </c>
      <c r="B93" s="87">
        <v>1.4999999999999999E-2</v>
      </c>
      <c r="C93" s="83" t="s">
        <v>19</v>
      </c>
      <c r="D93" s="91">
        <f t="shared" si="2"/>
        <v>73464.666666666672</v>
      </c>
      <c r="E93" s="84">
        <v>1101.97</v>
      </c>
    </row>
    <row r="94" spans="1:5" s="81" customFormat="1" ht="15" x14ac:dyDescent="0.25">
      <c r="A94" s="82" t="s">
        <v>240</v>
      </c>
      <c r="B94" s="84">
        <v>0.25</v>
      </c>
      <c r="C94" s="83" t="s">
        <v>15</v>
      </c>
      <c r="D94" s="91">
        <f t="shared" si="2"/>
        <v>2503.1999999999998</v>
      </c>
      <c r="E94" s="84">
        <v>625.79999999999995</v>
      </c>
    </row>
    <row r="95" spans="1:5" s="81" customFormat="1" ht="15" x14ac:dyDescent="0.25">
      <c r="A95" s="82" t="s">
        <v>241</v>
      </c>
      <c r="B95" s="84">
        <v>0.03</v>
      </c>
      <c r="C95" s="83" t="s">
        <v>18</v>
      </c>
      <c r="D95" s="91">
        <f t="shared" si="2"/>
        <v>47825.666666666664</v>
      </c>
      <c r="E95" s="84">
        <v>1434.77</v>
      </c>
    </row>
    <row r="96" spans="1:5" s="81" customFormat="1" ht="15" x14ac:dyDescent="0.25">
      <c r="A96" s="82" t="s">
        <v>242</v>
      </c>
      <c r="B96" s="84">
        <v>0.15</v>
      </c>
      <c r="C96" s="83" t="s">
        <v>19</v>
      </c>
      <c r="D96" s="91">
        <f t="shared" si="2"/>
        <v>20224.933333333334</v>
      </c>
      <c r="E96" s="84">
        <v>3033.74</v>
      </c>
    </row>
    <row r="97" spans="1:5" s="81" customFormat="1" ht="15" x14ac:dyDescent="0.25">
      <c r="A97" s="82" t="s">
        <v>243</v>
      </c>
      <c r="B97" s="85">
        <v>4</v>
      </c>
      <c r="C97" s="83" t="s">
        <v>224</v>
      </c>
      <c r="D97" s="91">
        <f t="shared" si="2"/>
        <v>2665.1925000000001</v>
      </c>
      <c r="E97" s="84">
        <v>10660.77</v>
      </c>
    </row>
    <row r="98" spans="1:5" s="81" customFormat="1" ht="15" x14ac:dyDescent="0.25">
      <c r="A98" s="82" t="s">
        <v>244</v>
      </c>
      <c r="B98" s="87">
        <v>2.8000000000000001E-2</v>
      </c>
      <c r="C98" s="83" t="s">
        <v>19</v>
      </c>
      <c r="D98" s="91">
        <f t="shared" si="2"/>
        <v>6752.1428571428569</v>
      </c>
      <c r="E98" s="84">
        <v>189.06</v>
      </c>
    </row>
    <row r="99" spans="1:5" s="81" customFormat="1" ht="15" x14ac:dyDescent="0.25">
      <c r="A99" s="82" t="s">
        <v>245</v>
      </c>
      <c r="B99" s="87">
        <v>0.45300000000000001</v>
      </c>
      <c r="C99" s="83" t="s">
        <v>19</v>
      </c>
      <c r="D99" s="91">
        <f t="shared" si="2"/>
        <v>15994.415011037529</v>
      </c>
      <c r="E99" s="84">
        <v>7245.47</v>
      </c>
    </row>
    <row r="100" spans="1:5" s="90" customFormat="1" ht="14.25" x14ac:dyDescent="0.2">
      <c r="A100" s="88" t="s">
        <v>44</v>
      </c>
      <c r="B100" s="89"/>
      <c r="C100" s="89"/>
      <c r="D100" s="89"/>
      <c r="E100" s="89"/>
    </row>
    <row r="101" spans="1:5" s="81" customFormat="1" ht="15" x14ac:dyDescent="0.25">
      <c r="A101" s="82" t="s">
        <v>75</v>
      </c>
      <c r="B101" s="83" t="s">
        <v>24</v>
      </c>
      <c r="C101" s="83" t="s">
        <v>11</v>
      </c>
      <c r="D101" s="84">
        <f>E101</f>
        <v>2200</v>
      </c>
      <c r="E101" s="84">
        <v>2200</v>
      </c>
    </row>
    <row r="102" spans="1:5" s="90" customFormat="1" ht="15" x14ac:dyDescent="0.2">
      <c r="A102" s="88" t="s">
        <v>102</v>
      </c>
      <c r="B102" s="89"/>
      <c r="C102" s="89"/>
      <c r="D102" s="84"/>
      <c r="E102" s="89"/>
    </row>
    <row r="103" spans="1:5" s="81" customFormat="1" ht="15" x14ac:dyDescent="0.25">
      <c r="A103" s="82" t="s">
        <v>138</v>
      </c>
      <c r="B103" s="83" t="s">
        <v>254</v>
      </c>
      <c r="C103" s="83" t="s">
        <v>12</v>
      </c>
      <c r="D103" s="84">
        <f t="shared" ref="D103:D108" si="3">E103</f>
        <v>61531.27</v>
      </c>
      <c r="E103" s="84">
        <v>61531.27</v>
      </c>
    </row>
    <row r="104" spans="1:5" s="90" customFormat="1" ht="15" x14ac:dyDescent="0.2">
      <c r="A104" s="88" t="s">
        <v>9</v>
      </c>
      <c r="B104" s="89"/>
      <c r="C104" s="89"/>
      <c r="D104" s="84"/>
      <c r="E104" s="89"/>
    </row>
    <row r="105" spans="1:5" s="81" customFormat="1" ht="15" x14ac:dyDescent="0.25">
      <c r="A105" s="82" t="s">
        <v>76</v>
      </c>
      <c r="B105" s="83" t="s">
        <v>254</v>
      </c>
      <c r="C105" s="83" t="s">
        <v>12</v>
      </c>
      <c r="D105" s="84">
        <f t="shared" si="3"/>
        <v>78265.5</v>
      </c>
      <c r="E105" s="84">
        <v>78265.5</v>
      </c>
    </row>
    <row r="106" spans="1:5" s="81" customFormat="1" ht="30" x14ac:dyDescent="0.25">
      <c r="A106" s="82" t="s">
        <v>246</v>
      </c>
      <c r="B106" s="83" t="s">
        <v>24</v>
      </c>
      <c r="C106" s="83" t="s">
        <v>11</v>
      </c>
      <c r="D106" s="84">
        <f t="shared" si="3"/>
        <v>2687.43</v>
      </c>
      <c r="E106" s="84">
        <v>2687.43</v>
      </c>
    </row>
    <row r="107" spans="1:5" s="90" customFormat="1" ht="15" x14ac:dyDescent="0.2">
      <c r="A107" s="88" t="s">
        <v>247</v>
      </c>
      <c r="B107" s="89"/>
      <c r="C107" s="89"/>
      <c r="D107" s="84"/>
      <c r="E107" s="89"/>
    </row>
    <row r="108" spans="1:5" s="81" customFormat="1" ht="15" x14ac:dyDescent="0.25">
      <c r="A108" s="82" t="s">
        <v>248</v>
      </c>
      <c r="B108" s="83" t="s">
        <v>24</v>
      </c>
      <c r="C108" s="83" t="s">
        <v>12</v>
      </c>
      <c r="D108" s="84">
        <f t="shared" si="3"/>
        <v>1795.07</v>
      </c>
      <c r="E108" s="84">
        <v>1795.07</v>
      </c>
    </row>
    <row r="109" spans="1:5" ht="14.25" x14ac:dyDescent="0.2">
      <c r="A109" s="35" t="s">
        <v>10</v>
      </c>
      <c r="B109" s="36"/>
      <c r="C109" s="36"/>
      <c r="D109" s="37"/>
      <c r="E109" s="38"/>
    </row>
    <row r="110" spans="1:5" ht="15" x14ac:dyDescent="0.2">
      <c r="A110" s="39" t="s">
        <v>77</v>
      </c>
      <c r="B110" s="40" t="s">
        <v>23</v>
      </c>
      <c r="C110" s="40" t="s">
        <v>11</v>
      </c>
      <c r="D110" s="41">
        <f>E110</f>
        <v>58592.578000000009</v>
      </c>
      <c r="E110" s="42">
        <f>SUM(E7:E108)*10%</f>
        <v>58592.578000000009</v>
      </c>
    </row>
    <row r="111" spans="1:5" ht="14.25" x14ac:dyDescent="0.2">
      <c r="A111" s="22" t="s">
        <v>25</v>
      </c>
      <c r="B111" s="23"/>
      <c r="C111" s="22"/>
      <c r="D111" s="23"/>
      <c r="E111" s="24">
        <f>SUM(E7:E110)</f>
        <v>644518.35800000001</v>
      </c>
    </row>
    <row r="113" spans="1:5" ht="15" customHeight="1" x14ac:dyDescent="0.2">
      <c r="A113" s="198" t="s">
        <v>257</v>
      </c>
      <c r="B113" s="198"/>
      <c r="C113" s="198"/>
      <c r="D113" s="198"/>
      <c r="E113" s="198"/>
    </row>
    <row r="114" spans="1:5" ht="15" customHeight="1" x14ac:dyDescent="0.2">
      <c r="A114" s="198"/>
      <c r="B114" s="198"/>
      <c r="C114" s="198"/>
      <c r="D114" s="198"/>
      <c r="E114" s="198"/>
    </row>
    <row r="115" spans="1:5" ht="15" customHeight="1" x14ac:dyDescent="0.2">
      <c r="A115" s="172" t="s">
        <v>32</v>
      </c>
      <c r="B115" s="172"/>
      <c r="C115" s="172"/>
      <c r="D115" s="172"/>
      <c r="E115" s="172"/>
    </row>
    <row r="116" spans="1:5" ht="15" customHeight="1" x14ac:dyDescent="0.2">
      <c r="A116" s="172" t="s">
        <v>33</v>
      </c>
      <c r="B116" s="172"/>
      <c r="C116" s="172"/>
      <c r="D116" s="172"/>
      <c r="E116" s="172"/>
    </row>
    <row r="117" spans="1:5" ht="15" customHeight="1" x14ac:dyDescent="0.2">
      <c r="A117" s="199" t="s">
        <v>255</v>
      </c>
      <c r="B117" s="199"/>
      <c r="C117" s="199"/>
      <c r="D117" s="199"/>
      <c r="E117" s="199"/>
    </row>
    <row r="118" spans="1:5" ht="15" customHeight="1" x14ac:dyDescent="0.2">
      <c r="A118" s="199"/>
      <c r="B118" s="199"/>
      <c r="C118" s="199"/>
      <c r="D118" s="199"/>
      <c r="E118" s="199"/>
    </row>
    <row r="119" spans="1:5" ht="15" customHeight="1" x14ac:dyDescent="0.2">
      <c r="A119" s="175"/>
      <c r="B119" s="175"/>
      <c r="C119" s="175"/>
      <c r="D119" s="175"/>
      <c r="E119" s="175"/>
    </row>
    <row r="120" spans="1:5" ht="15" x14ac:dyDescent="0.2">
      <c r="A120" s="51"/>
      <c r="B120" s="92"/>
      <c r="C120" s="92"/>
      <c r="D120" s="93"/>
      <c r="E120" s="92"/>
    </row>
    <row r="121" spans="1:5" ht="15" customHeight="1" x14ac:dyDescent="0.2">
      <c r="A121" s="5" t="s">
        <v>26</v>
      </c>
      <c r="B121" s="50"/>
      <c r="C121" s="50"/>
      <c r="D121" s="94"/>
      <c r="E121" s="50"/>
    </row>
    <row r="122" spans="1:5" ht="15" x14ac:dyDescent="0.2">
      <c r="A122" s="5"/>
      <c r="B122" s="50"/>
      <c r="C122" s="50" t="s">
        <v>22</v>
      </c>
      <c r="D122" s="94" t="s">
        <v>22</v>
      </c>
      <c r="E122" s="50"/>
    </row>
    <row r="123" spans="1:5" ht="15" customHeight="1" x14ac:dyDescent="0.2">
      <c r="A123" s="176" t="s">
        <v>256</v>
      </c>
      <c r="B123" s="176"/>
      <c r="C123" s="174" t="s">
        <v>30</v>
      </c>
      <c r="D123" s="174"/>
      <c r="E123" s="50"/>
    </row>
    <row r="124" spans="1:5" ht="15" customHeight="1" x14ac:dyDescent="0.2">
      <c r="A124" s="174" t="s">
        <v>52</v>
      </c>
      <c r="B124" s="174"/>
      <c r="C124" s="174" t="s">
        <v>27</v>
      </c>
      <c r="D124" s="174"/>
      <c r="E124" s="50"/>
    </row>
    <row r="125" spans="1:5" ht="15" customHeight="1" x14ac:dyDescent="0.2">
      <c r="A125" s="5"/>
      <c r="B125" s="50"/>
      <c r="C125" s="50"/>
      <c r="D125" s="94"/>
      <c r="E125" s="50"/>
    </row>
    <row r="126" spans="1:5" ht="15" customHeight="1" x14ac:dyDescent="0.2">
      <c r="A126" s="176" t="s">
        <v>29</v>
      </c>
      <c r="B126" s="176"/>
      <c r="C126" s="174" t="s">
        <v>30</v>
      </c>
      <c r="D126" s="174"/>
      <c r="E126" s="50"/>
    </row>
    <row r="127" spans="1:5" ht="15" x14ac:dyDescent="0.2">
      <c r="A127" s="12" t="s">
        <v>28</v>
      </c>
      <c r="B127" s="50"/>
      <c r="C127" s="174" t="s">
        <v>27</v>
      </c>
      <c r="D127" s="174"/>
      <c r="E127" s="50"/>
    </row>
  </sheetData>
  <mergeCells count="15">
    <mergeCell ref="A1:E1"/>
    <mergeCell ref="A2:E2"/>
    <mergeCell ref="D3:E3"/>
    <mergeCell ref="A115:E115"/>
    <mergeCell ref="C127:D127"/>
    <mergeCell ref="C126:D126"/>
    <mergeCell ref="A113:E114"/>
    <mergeCell ref="A117:E118"/>
    <mergeCell ref="A119:E119"/>
    <mergeCell ref="A124:B124"/>
    <mergeCell ref="C124:D124"/>
    <mergeCell ref="A126:B126"/>
    <mergeCell ref="A116:E116"/>
    <mergeCell ref="A123:B123"/>
    <mergeCell ref="C123:D12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D8" sqref="D8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0" t="s">
        <v>325</v>
      </c>
      <c r="B1" s="190"/>
      <c r="C1" s="190"/>
      <c r="D1" s="190"/>
      <c r="E1" s="190"/>
      <c r="F1" s="190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326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1" t="s">
        <v>142</v>
      </c>
      <c r="B5" s="191"/>
      <c r="C5" s="191"/>
      <c r="D5" s="191"/>
      <c r="E5" s="191"/>
      <c r="F5" s="191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1" t="s">
        <v>143</v>
      </c>
      <c r="B6" s="101">
        <v>4</v>
      </c>
      <c r="C6" s="101" t="s">
        <v>144</v>
      </c>
      <c r="D6" s="122">
        <v>2797.8</v>
      </c>
      <c r="E6" s="101" t="s">
        <v>145</v>
      </c>
      <c r="F6" s="103">
        <v>1339.7</v>
      </c>
      <c r="G6" s="57"/>
      <c r="H6" s="59"/>
      <c r="I6" s="60"/>
      <c r="J6" s="61"/>
      <c r="K6" s="104"/>
      <c r="L6" s="63"/>
      <c r="M6" s="63"/>
      <c r="N6" s="63"/>
      <c r="O6" s="63"/>
      <c r="P6" s="64"/>
      <c r="Q6" s="192"/>
      <c r="R6" s="193"/>
      <c r="S6" s="65"/>
    </row>
    <row r="7" spans="1:19" s="68" customFormat="1" ht="32.25" customHeight="1" x14ac:dyDescent="0.25">
      <c r="A7" s="101" t="s">
        <v>146</v>
      </c>
      <c r="B7" s="101">
        <v>3</v>
      </c>
      <c r="C7" s="101" t="s">
        <v>147</v>
      </c>
      <c r="D7" s="122">
        <v>200.8</v>
      </c>
      <c r="E7" s="101" t="s">
        <v>148</v>
      </c>
      <c r="F7" s="103">
        <v>893.1</v>
      </c>
      <c r="G7" s="57"/>
      <c r="H7" s="59"/>
      <c r="I7" s="60"/>
      <c r="J7" s="61"/>
      <c r="K7" s="104"/>
      <c r="L7" s="63"/>
      <c r="M7" s="63"/>
      <c r="N7" s="63"/>
      <c r="O7" s="63"/>
      <c r="P7" s="64"/>
      <c r="Q7" s="192"/>
      <c r="R7" s="194"/>
      <c r="S7" s="67"/>
    </row>
    <row r="8" spans="1:19" s="68" customFormat="1" ht="46.5" customHeight="1" x14ac:dyDescent="0.25">
      <c r="A8" s="101" t="s">
        <v>149</v>
      </c>
      <c r="B8" s="101">
        <v>41</v>
      </c>
      <c r="C8" s="101" t="s">
        <v>150</v>
      </c>
      <c r="D8" s="103">
        <v>309.7</v>
      </c>
      <c r="E8" s="101" t="s">
        <v>151</v>
      </c>
      <c r="F8" s="103">
        <v>426.8</v>
      </c>
      <c r="G8" s="57"/>
      <c r="H8" s="59"/>
      <c r="I8" s="60"/>
      <c r="J8" s="61"/>
      <c r="K8" s="104"/>
      <c r="L8" s="63"/>
      <c r="M8" s="63"/>
      <c r="N8" s="63"/>
      <c r="O8" s="63"/>
      <c r="P8" s="64"/>
      <c r="Q8" s="192"/>
      <c r="R8" s="193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04"/>
      <c r="L9" s="63"/>
      <c r="M9" s="63"/>
      <c r="N9" s="63"/>
      <c r="O9" s="63"/>
      <c r="P9" s="57"/>
      <c r="Q9" s="104"/>
      <c r="R9" s="105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06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195" t="s">
        <v>152</v>
      </c>
      <c r="B11" s="196"/>
      <c r="C11" s="196"/>
      <c r="D11" s="196"/>
      <c r="E11" s="197"/>
      <c r="F11" s="75" t="s">
        <v>153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83" t="s">
        <v>154</v>
      </c>
      <c r="B12" s="184"/>
      <c r="C12" s="184"/>
      <c r="D12" s="184"/>
      <c r="E12" s="185"/>
      <c r="F12" s="96">
        <v>-158215.11800000002</v>
      </c>
      <c r="G12" s="97"/>
    </row>
    <row r="13" spans="1:19" s="98" customFormat="1" ht="30" customHeight="1" x14ac:dyDescent="0.25">
      <c r="A13" s="183" t="s">
        <v>155</v>
      </c>
      <c r="B13" s="184"/>
      <c r="C13" s="184"/>
      <c r="D13" s="184"/>
      <c r="E13" s="185"/>
      <c r="F13" s="96">
        <v>169333.54</v>
      </c>
      <c r="G13" s="98" t="s">
        <v>327</v>
      </c>
    </row>
    <row r="14" spans="1:19" s="98" customFormat="1" ht="30" customHeight="1" x14ac:dyDescent="0.25">
      <c r="A14" s="183" t="s">
        <v>156</v>
      </c>
      <c r="B14" s="184"/>
      <c r="C14" s="184"/>
      <c r="D14" s="184"/>
      <c r="E14" s="185"/>
      <c r="F14" s="99">
        <f>SUM(F15:F17)</f>
        <v>491832.67</v>
      </c>
    </row>
    <row r="15" spans="1:19" s="74" customFormat="1" ht="28.5" customHeight="1" x14ac:dyDescent="0.25">
      <c r="A15" s="186" t="s">
        <v>157</v>
      </c>
      <c r="B15" s="187"/>
      <c r="C15" s="187"/>
      <c r="D15" s="187"/>
      <c r="E15" s="188"/>
      <c r="F15" s="95">
        <f>447263.48+9342.78</f>
        <v>456606.26</v>
      </c>
    </row>
    <row r="16" spans="1:19" s="74" customFormat="1" ht="24.75" customHeight="1" x14ac:dyDescent="0.25">
      <c r="A16" s="186" t="s">
        <v>158</v>
      </c>
      <c r="B16" s="187"/>
      <c r="C16" s="187"/>
      <c r="D16" s="187"/>
      <c r="E16" s="188"/>
      <c r="F16" s="95">
        <v>32751.41</v>
      </c>
    </row>
    <row r="17" spans="1:19" s="74" customFormat="1" ht="30" customHeight="1" x14ac:dyDescent="0.25">
      <c r="A17" s="186" t="s">
        <v>159</v>
      </c>
      <c r="B17" s="187"/>
      <c r="C17" s="187"/>
      <c r="D17" s="187"/>
      <c r="E17" s="188"/>
      <c r="F17" s="95">
        <v>2475</v>
      </c>
    </row>
    <row r="18" spans="1:19" s="98" customFormat="1" ht="30" customHeight="1" x14ac:dyDescent="0.25">
      <c r="A18" s="183" t="s">
        <v>160</v>
      </c>
      <c r="B18" s="184"/>
      <c r="C18" s="184"/>
      <c r="D18" s="184"/>
      <c r="E18" s="185"/>
      <c r="F18" s="99">
        <f>SUM(F19:F22)</f>
        <v>534418.27</v>
      </c>
    </row>
    <row r="19" spans="1:19" s="74" customFormat="1" ht="30" customHeight="1" x14ac:dyDescent="0.25">
      <c r="A19" s="186" t="s">
        <v>157</v>
      </c>
      <c r="B19" s="187"/>
      <c r="C19" s="187"/>
      <c r="D19" s="187"/>
      <c r="E19" s="188"/>
      <c r="F19" s="95">
        <v>480333.02</v>
      </c>
    </row>
    <row r="20" spans="1:19" s="74" customFormat="1" ht="30" customHeight="1" x14ac:dyDescent="0.25">
      <c r="A20" s="186" t="s">
        <v>158</v>
      </c>
      <c r="B20" s="187"/>
      <c r="C20" s="187"/>
      <c r="D20" s="187"/>
      <c r="E20" s="188"/>
      <c r="F20" s="95">
        <v>33229</v>
      </c>
    </row>
    <row r="21" spans="1:19" s="77" customFormat="1" ht="30" customHeight="1" x14ac:dyDescent="0.2">
      <c r="A21" s="186" t="s">
        <v>159</v>
      </c>
      <c r="B21" s="187"/>
      <c r="C21" s="187"/>
      <c r="D21" s="187"/>
      <c r="E21" s="188"/>
      <c r="F21" s="95">
        <v>2406.25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customHeight="1" x14ac:dyDescent="0.2">
      <c r="A22" s="200" t="s">
        <v>328</v>
      </c>
      <c r="B22" s="201"/>
      <c r="C22" s="201"/>
      <c r="D22" s="201"/>
      <c r="E22" s="202"/>
      <c r="F22" s="95">
        <v>18450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0" customFormat="1" ht="30" customHeight="1" x14ac:dyDescent="0.25">
      <c r="A23" s="183" t="s">
        <v>161</v>
      </c>
      <c r="B23" s="184"/>
      <c r="C23" s="184"/>
      <c r="D23" s="184"/>
      <c r="E23" s="185"/>
      <c r="F23" s="99">
        <f>F12+F18</f>
        <v>376203.152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3" t="s">
        <v>162</v>
      </c>
      <c r="B24" s="184"/>
      <c r="C24" s="184"/>
      <c r="D24" s="184"/>
      <c r="E24" s="185"/>
      <c r="F24" s="99">
        <f>Лист3!E99</f>
        <v>414167.22599999997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3" t="s">
        <v>163</v>
      </c>
      <c r="B25" s="184"/>
      <c r="C25" s="184"/>
      <c r="D25" s="184"/>
      <c r="E25" s="185"/>
      <c r="F25" s="99">
        <f>F23-F24</f>
        <v>-37964.073999999964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83" t="s">
        <v>164</v>
      </c>
      <c r="B26" s="184"/>
      <c r="C26" s="184"/>
      <c r="D26" s="184"/>
      <c r="E26" s="185"/>
      <c r="F26" s="96">
        <f>F13+F14-F18+F22</f>
        <v>145197.93999999994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7" customFormat="1" ht="11.45" customHeight="1" x14ac:dyDescent="0.25">
      <c r="A27" s="78"/>
      <c r="B27" s="78"/>
      <c r="C27" s="78"/>
      <c r="D27" s="78"/>
      <c r="E27" s="78"/>
      <c r="F27" s="78"/>
    </row>
    <row r="28" spans="1:19" s="79" customFormat="1" ht="31.5" customHeight="1" x14ac:dyDescent="0.2">
      <c r="A28" s="182" t="s">
        <v>165</v>
      </c>
      <c r="B28" s="182"/>
      <c r="C28" s="182"/>
      <c r="D28" s="182"/>
    </row>
    <row r="29" spans="1:19" s="52" customFormat="1" ht="21.75" customHeight="1" x14ac:dyDescent="0.25">
      <c r="A29" s="189" t="s">
        <v>166</v>
      </c>
      <c r="B29" s="189"/>
      <c r="C29" s="189"/>
      <c r="D29" s="189"/>
    </row>
    <row r="30" spans="1:19" s="52" customFormat="1" ht="22.5" customHeight="1" x14ac:dyDescent="0.25">
      <c r="A30" s="182" t="s">
        <v>45</v>
      </c>
      <c r="B30" s="182"/>
      <c r="C30" s="182"/>
      <c r="D30" s="182"/>
    </row>
    <row r="31" spans="1:19" s="52" customFormat="1" ht="22.5" customHeight="1" x14ac:dyDescent="0.25">
      <c r="A31" s="182" t="s">
        <v>46</v>
      </c>
      <c r="B31" s="182"/>
      <c r="C31" s="182"/>
      <c r="D31" s="53"/>
    </row>
  </sheetData>
  <mergeCells count="25">
    <mergeCell ref="A31:C31"/>
    <mergeCell ref="A18:E18"/>
    <mergeCell ref="A19:E19"/>
    <mergeCell ref="A20:E20"/>
    <mergeCell ref="A21:E21"/>
    <mergeCell ref="A23:E23"/>
    <mergeCell ref="A24:E24"/>
    <mergeCell ref="A22:E22"/>
    <mergeCell ref="A25:E25"/>
    <mergeCell ref="A26:E26"/>
    <mergeCell ref="A28:D28"/>
    <mergeCell ref="A29:D29"/>
    <mergeCell ref="A30:D30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view="pageBreakPreview" topLeftCell="A79" zoomScale="60" zoomScaleNormal="100" workbookViewId="0">
      <selection activeCell="A96" sqref="A96:XFD98"/>
    </sheetView>
  </sheetViews>
  <sheetFormatPr defaultRowHeight="15" x14ac:dyDescent="0.25"/>
  <cols>
    <col min="1" max="1" width="51.42578125" style="81" customWidth="1"/>
    <col min="2" max="2" width="13.85546875" style="118" customWidth="1"/>
    <col min="3" max="3" width="14.42578125" style="118" customWidth="1"/>
    <col min="4" max="4" width="17.5703125" style="118" customWidth="1"/>
    <col min="5" max="5" width="14.7109375" style="118" customWidth="1"/>
    <col min="6" max="255" width="9.140625" style="81"/>
    <col min="256" max="256" width="8.7109375" style="81" customWidth="1"/>
    <col min="257" max="257" width="31.5703125" style="81" customWidth="1"/>
    <col min="258" max="258" width="13.85546875" style="81" customWidth="1"/>
    <col min="259" max="259" width="19.140625" style="81" customWidth="1"/>
    <col min="260" max="260" width="17.5703125" style="81" customWidth="1"/>
    <col min="261" max="261" width="14.7109375" style="81" customWidth="1"/>
    <col min="262" max="511" width="9.140625" style="81"/>
    <col min="512" max="512" width="8.7109375" style="81" customWidth="1"/>
    <col min="513" max="513" width="31.5703125" style="81" customWidth="1"/>
    <col min="514" max="514" width="13.85546875" style="81" customWidth="1"/>
    <col min="515" max="515" width="19.140625" style="81" customWidth="1"/>
    <col min="516" max="516" width="17.5703125" style="81" customWidth="1"/>
    <col min="517" max="517" width="14.7109375" style="81" customWidth="1"/>
    <col min="518" max="767" width="9.140625" style="81"/>
    <col min="768" max="768" width="8.7109375" style="81" customWidth="1"/>
    <col min="769" max="769" width="31.5703125" style="81" customWidth="1"/>
    <col min="770" max="770" width="13.85546875" style="81" customWidth="1"/>
    <col min="771" max="771" width="19.140625" style="81" customWidth="1"/>
    <col min="772" max="772" width="17.5703125" style="81" customWidth="1"/>
    <col min="773" max="773" width="14.7109375" style="81" customWidth="1"/>
    <col min="774" max="1023" width="9.140625" style="81"/>
    <col min="1024" max="1024" width="8.7109375" style="81" customWidth="1"/>
    <col min="1025" max="1025" width="31.5703125" style="81" customWidth="1"/>
    <col min="1026" max="1026" width="13.85546875" style="81" customWidth="1"/>
    <col min="1027" max="1027" width="19.140625" style="81" customWidth="1"/>
    <col min="1028" max="1028" width="17.5703125" style="81" customWidth="1"/>
    <col min="1029" max="1029" width="14.7109375" style="81" customWidth="1"/>
    <col min="1030" max="1279" width="9.140625" style="81"/>
    <col min="1280" max="1280" width="8.7109375" style="81" customWidth="1"/>
    <col min="1281" max="1281" width="31.5703125" style="81" customWidth="1"/>
    <col min="1282" max="1282" width="13.85546875" style="81" customWidth="1"/>
    <col min="1283" max="1283" width="19.140625" style="81" customWidth="1"/>
    <col min="1284" max="1284" width="17.5703125" style="81" customWidth="1"/>
    <col min="1285" max="1285" width="14.7109375" style="81" customWidth="1"/>
    <col min="1286" max="1535" width="9.140625" style="81"/>
    <col min="1536" max="1536" width="8.7109375" style="81" customWidth="1"/>
    <col min="1537" max="1537" width="31.5703125" style="81" customWidth="1"/>
    <col min="1538" max="1538" width="13.85546875" style="81" customWidth="1"/>
    <col min="1539" max="1539" width="19.140625" style="81" customWidth="1"/>
    <col min="1540" max="1540" width="17.5703125" style="81" customWidth="1"/>
    <col min="1541" max="1541" width="14.7109375" style="81" customWidth="1"/>
    <col min="1542" max="1791" width="9.140625" style="81"/>
    <col min="1792" max="1792" width="8.7109375" style="81" customWidth="1"/>
    <col min="1793" max="1793" width="31.5703125" style="81" customWidth="1"/>
    <col min="1794" max="1794" width="13.85546875" style="81" customWidth="1"/>
    <col min="1795" max="1795" width="19.140625" style="81" customWidth="1"/>
    <col min="1796" max="1796" width="17.5703125" style="81" customWidth="1"/>
    <col min="1797" max="1797" width="14.7109375" style="81" customWidth="1"/>
    <col min="1798" max="2047" width="9.140625" style="81"/>
    <col min="2048" max="2048" width="8.7109375" style="81" customWidth="1"/>
    <col min="2049" max="2049" width="31.5703125" style="81" customWidth="1"/>
    <col min="2050" max="2050" width="13.85546875" style="81" customWidth="1"/>
    <col min="2051" max="2051" width="19.140625" style="81" customWidth="1"/>
    <col min="2052" max="2052" width="17.5703125" style="81" customWidth="1"/>
    <col min="2053" max="2053" width="14.7109375" style="81" customWidth="1"/>
    <col min="2054" max="2303" width="9.140625" style="81"/>
    <col min="2304" max="2304" width="8.7109375" style="81" customWidth="1"/>
    <col min="2305" max="2305" width="31.5703125" style="81" customWidth="1"/>
    <col min="2306" max="2306" width="13.85546875" style="81" customWidth="1"/>
    <col min="2307" max="2307" width="19.140625" style="81" customWidth="1"/>
    <col min="2308" max="2308" width="17.5703125" style="81" customWidth="1"/>
    <col min="2309" max="2309" width="14.7109375" style="81" customWidth="1"/>
    <col min="2310" max="2559" width="9.140625" style="81"/>
    <col min="2560" max="2560" width="8.7109375" style="81" customWidth="1"/>
    <col min="2561" max="2561" width="31.5703125" style="81" customWidth="1"/>
    <col min="2562" max="2562" width="13.85546875" style="81" customWidth="1"/>
    <col min="2563" max="2563" width="19.140625" style="81" customWidth="1"/>
    <col min="2564" max="2564" width="17.5703125" style="81" customWidth="1"/>
    <col min="2565" max="2565" width="14.7109375" style="81" customWidth="1"/>
    <col min="2566" max="2815" width="9.140625" style="81"/>
    <col min="2816" max="2816" width="8.7109375" style="81" customWidth="1"/>
    <col min="2817" max="2817" width="31.5703125" style="81" customWidth="1"/>
    <col min="2818" max="2818" width="13.85546875" style="81" customWidth="1"/>
    <col min="2819" max="2819" width="19.140625" style="81" customWidth="1"/>
    <col min="2820" max="2820" width="17.5703125" style="81" customWidth="1"/>
    <col min="2821" max="2821" width="14.7109375" style="81" customWidth="1"/>
    <col min="2822" max="3071" width="9.140625" style="81"/>
    <col min="3072" max="3072" width="8.7109375" style="81" customWidth="1"/>
    <col min="3073" max="3073" width="31.5703125" style="81" customWidth="1"/>
    <col min="3074" max="3074" width="13.85546875" style="81" customWidth="1"/>
    <col min="3075" max="3075" width="19.140625" style="81" customWidth="1"/>
    <col min="3076" max="3076" width="17.5703125" style="81" customWidth="1"/>
    <col min="3077" max="3077" width="14.7109375" style="81" customWidth="1"/>
    <col min="3078" max="3327" width="9.140625" style="81"/>
    <col min="3328" max="3328" width="8.7109375" style="81" customWidth="1"/>
    <col min="3329" max="3329" width="31.5703125" style="81" customWidth="1"/>
    <col min="3330" max="3330" width="13.85546875" style="81" customWidth="1"/>
    <col min="3331" max="3331" width="19.140625" style="81" customWidth="1"/>
    <col min="3332" max="3332" width="17.5703125" style="81" customWidth="1"/>
    <col min="3333" max="3333" width="14.7109375" style="81" customWidth="1"/>
    <col min="3334" max="3583" width="9.140625" style="81"/>
    <col min="3584" max="3584" width="8.7109375" style="81" customWidth="1"/>
    <col min="3585" max="3585" width="31.5703125" style="81" customWidth="1"/>
    <col min="3586" max="3586" width="13.85546875" style="81" customWidth="1"/>
    <col min="3587" max="3587" width="19.140625" style="81" customWidth="1"/>
    <col min="3588" max="3588" width="17.5703125" style="81" customWidth="1"/>
    <col min="3589" max="3589" width="14.7109375" style="81" customWidth="1"/>
    <col min="3590" max="3839" width="9.140625" style="81"/>
    <col min="3840" max="3840" width="8.7109375" style="81" customWidth="1"/>
    <col min="3841" max="3841" width="31.5703125" style="81" customWidth="1"/>
    <col min="3842" max="3842" width="13.85546875" style="81" customWidth="1"/>
    <col min="3843" max="3843" width="19.140625" style="81" customWidth="1"/>
    <col min="3844" max="3844" width="17.5703125" style="81" customWidth="1"/>
    <col min="3845" max="3845" width="14.7109375" style="81" customWidth="1"/>
    <col min="3846" max="4095" width="9.140625" style="81"/>
    <col min="4096" max="4096" width="8.7109375" style="81" customWidth="1"/>
    <col min="4097" max="4097" width="31.5703125" style="81" customWidth="1"/>
    <col min="4098" max="4098" width="13.85546875" style="81" customWidth="1"/>
    <col min="4099" max="4099" width="19.140625" style="81" customWidth="1"/>
    <col min="4100" max="4100" width="17.5703125" style="81" customWidth="1"/>
    <col min="4101" max="4101" width="14.7109375" style="81" customWidth="1"/>
    <col min="4102" max="4351" width="9.140625" style="81"/>
    <col min="4352" max="4352" width="8.7109375" style="81" customWidth="1"/>
    <col min="4353" max="4353" width="31.5703125" style="81" customWidth="1"/>
    <col min="4354" max="4354" width="13.85546875" style="81" customWidth="1"/>
    <col min="4355" max="4355" width="19.140625" style="81" customWidth="1"/>
    <col min="4356" max="4356" width="17.5703125" style="81" customWidth="1"/>
    <col min="4357" max="4357" width="14.7109375" style="81" customWidth="1"/>
    <col min="4358" max="4607" width="9.140625" style="81"/>
    <col min="4608" max="4608" width="8.7109375" style="81" customWidth="1"/>
    <col min="4609" max="4609" width="31.5703125" style="81" customWidth="1"/>
    <col min="4610" max="4610" width="13.85546875" style="81" customWidth="1"/>
    <col min="4611" max="4611" width="19.140625" style="81" customWidth="1"/>
    <col min="4612" max="4612" width="17.5703125" style="81" customWidth="1"/>
    <col min="4613" max="4613" width="14.7109375" style="81" customWidth="1"/>
    <col min="4614" max="4863" width="9.140625" style="81"/>
    <col min="4864" max="4864" width="8.7109375" style="81" customWidth="1"/>
    <col min="4865" max="4865" width="31.5703125" style="81" customWidth="1"/>
    <col min="4866" max="4866" width="13.85546875" style="81" customWidth="1"/>
    <col min="4867" max="4867" width="19.140625" style="81" customWidth="1"/>
    <col min="4868" max="4868" width="17.5703125" style="81" customWidth="1"/>
    <col min="4869" max="4869" width="14.7109375" style="81" customWidth="1"/>
    <col min="4870" max="5119" width="9.140625" style="81"/>
    <col min="5120" max="5120" width="8.7109375" style="81" customWidth="1"/>
    <col min="5121" max="5121" width="31.5703125" style="81" customWidth="1"/>
    <col min="5122" max="5122" width="13.85546875" style="81" customWidth="1"/>
    <col min="5123" max="5123" width="19.140625" style="81" customWidth="1"/>
    <col min="5124" max="5124" width="17.5703125" style="81" customWidth="1"/>
    <col min="5125" max="5125" width="14.7109375" style="81" customWidth="1"/>
    <col min="5126" max="5375" width="9.140625" style="81"/>
    <col min="5376" max="5376" width="8.7109375" style="81" customWidth="1"/>
    <col min="5377" max="5377" width="31.5703125" style="81" customWidth="1"/>
    <col min="5378" max="5378" width="13.85546875" style="81" customWidth="1"/>
    <col min="5379" max="5379" width="19.140625" style="81" customWidth="1"/>
    <col min="5380" max="5380" width="17.5703125" style="81" customWidth="1"/>
    <col min="5381" max="5381" width="14.7109375" style="81" customWidth="1"/>
    <col min="5382" max="5631" width="9.140625" style="81"/>
    <col min="5632" max="5632" width="8.7109375" style="81" customWidth="1"/>
    <col min="5633" max="5633" width="31.5703125" style="81" customWidth="1"/>
    <col min="5634" max="5634" width="13.85546875" style="81" customWidth="1"/>
    <col min="5635" max="5635" width="19.140625" style="81" customWidth="1"/>
    <col min="5636" max="5636" width="17.5703125" style="81" customWidth="1"/>
    <col min="5637" max="5637" width="14.7109375" style="81" customWidth="1"/>
    <col min="5638" max="5887" width="9.140625" style="81"/>
    <col min="5888" max="5888" width="8.7109375" style="81" customWidth="1"/>
    <col min="5889" max="5889" width="31.5703125" style="81" customWidth="1"/>
    <col min="5890" max="5890" width="13.85546875" style="81" customWidth="1"/>
    <col min="5891" max="5891" width="19.140625" style="81" customWidth="1"/>
    <col min="5892" max="5892" width="17.5703125" style="81" customWidth="1"/>
    <col min="5893" max="5893" width="14.7109375" style="81" customWidth="1"/>
    <col min="5894" max="6143" width="9.140625" style="81"/>
    <col min="6144" max="6144" width="8.7109375" style="81" customWidth="1"/>
    <col min="6145" max="6145" width="31.5703125" style="81" customWidth="1"/>
    <col min="6146" max="6146" width="13.85546875" style="81" customWidth="1"/>
    <col min="6147" max="6147" width="19.140625" style="81" customWidth="1"/>
    <col min="6148" max="6148" width="17.5703125" style="81" customWidth="1"/>
    <col min="6149" max="6149" width="14.7109375" style="81" customWidth="1"/>
    <col min="6150" max="6399" width="9.140625" style="81"/>
    <col min="6400" max="6400" width="8.7109375" style="81" customWidth="1"/>
    <col min="6401" max="6401" width="31.5703125" style="81" customWidth="1"/>
    <col min="6402" max="6402" width="13.85546875" style="81" customWidth="1"/>
    <col min="6403" max="6403" width="19.140625" style="81" customWidth="1"/>
    <col min="6404" max="6404" width="17.5703125" style="81" customWidth="1"/>
    <col min="6405" max="6405" width="14.7109375" style="81" customWidth="1"/>
    <col min="6406" max="6655" width="9.140625" style="81"/>
    <col min="6656" max="6656" width="8.7109375" style="81" customWidth="1"/>
    <col min="6657" max="6657" width="31.5703125" style="81" customWidth="1"/>
    <col min="6658" max="6658" width="13.85546875" style="81" customWidth="1"/>
    <col min="6659" max="6659" width="19.140625" style="81" customWidth="1"/>
    <col min="6660" max="6660" width="17.5703125" style="81" customWidth="1"/>
    <col min="6661" max="6661" width="14.7109375" style="81" customWidth="1"/>
    <col min="6662" max="6911" width="9.140625" style="81"/>
    <col min="6912" max="6912" width="8.7109375" style="81" customWidth="1"/>
    <col min="6913" max="6913" width="31.5703125" style="81" customWidth="1"/>
    <col min="6914" max="6914" width="13.85546875" style="81" customWidth="1"/>
    <col min="6915" max="6915" width="19.140625" style="81" customWidth="1"/>
    <col min="6916" max="6916" width="17.5703125" style="81" customWidth="1"/>
    <col min="6917" max="6917" width="14.7109375" style="81" customWidth="1"/>
    <col min="6918" max="7167" width="9.140625" style="81"/>
    <col min="7168" max="7168" width="8.7109375" style="81" customWidth="1"/>
    <col min="7169" max="7169" width="31.5703125" style="81" customWidth="1"/>
    <col min="7170" max="7170" width="13.85546875" style="81" customWidth="1"/>
    <col min="7171" max="7171" width="19.140625" style="81" customWidth="1"/>
    <col min="7172" max="7172" width="17.5703125" style="81" customWidth="1"/>
    <col min="7173" max="7173" width="14.7109375" style="81" customWidth="1"/>
    <col min="7174" max="7423" width="9.140625" style="81"/>
    <col min="7424" max="7424" width="8.7109375" style="81" customWidth="1"/>
    <col min="7425" max="7425" width="31.5703125" style="81" customWidth="1"/>
    <col min="7426" max="7426" width="13.85546875" style="81" customWidth="1"/>
    <col min="7427" max="7427" width="19.140625" style="81" customWidth="1"/>
    <col min="7428" max="7428" width="17.5703125" style="81" customWidth="1"/>
    <col min="7429" max="7429" width="14.7109375" style="81" customWidth="1"/>
    <col min="7430" max="7679" width="9.140625" style="81"/>
    <col min="7680" max="7680" width="8.7109375" style="81" customWidth="1"/>
    <col min="7681" max="7681" width="31.5703125" style="81" customWidth="1"/>
    <col min="7682" max="7682" width="13.85546875" style="81" customWidth="1"/>
    <col min="7683" max="7683" width="19.140625" style="81" customWidth="1"/>
    <col min="7684" max="7684" width="17.5703125" style="81" customWidth="1"/>
    <col min="7685" max="7685" width="14.7109375" style="81" customWidth="1"/>
    <col min="7686" max="7935" width="9.140625" style="81"/>
    <col min="7936" max="7936" width="8.7109375" style="81" customWidth="1"/>
    <col min="7937" max="7937" width="31.5703125" style="81" customWidth="1"/>
    <col min="7938" max="7938" width="13.85546875" style="81" customWidth="1"/>
    <col min="7939" max="7939" width="19.140625" style="81" customWidth="1"/>
    <col min="7940" max="7940" width="17.5703125" style="81" customWidth="1"/>
    <col min="7941" max="7941" width="14.7109375" style="81" customWidth="1"/>
    <col min="7942" max="8191" width="9.140625" style="81"/>
    <col min="8192" max="8192" width="8.7109375" style="81" customWidth="1"/>
    <col min="8193" max="8193" width="31.5703125" style="81" customWidth="1"/>
    <col min="8194" max="8194" width="13.85546875" style="81" customWidth="1"/>
    <col min="8195" max="8195" width="19.140625" style="81" customWidth="1"/>
    <col min="8196" max="8196" width="17.5703125" style="81" customWidth="1"/>
    <col min="8197" max="8197" width="14.7109375" style="81" customWidth="1"/>
    <col min="8198" max="8447" width="9.140625" style="81"/>
    <col min="8448" max="8448" width="8.7109375" style="81" customWidth="1"/>
    <col min="8449" max="8449" width="31.5703125" style="81" customWidth="1"/>
    <col min="8450" max="8450" width="13.85546875" style="81" customWidth="1"/>
    <col min="8451" max="8451" width="19.140625" style="81" customWidth="1"/>
    <col min="8452" max="8452" width="17.5703125" style="81" customWidth="1"/>
    <col min="8453" max="8453" width="14.7109375" style="81" customWidth="1"/>
    <col min="8454" max="8703" width="9.140625" style="81"/>
    <col min="8704" max="8704" width="8.7109375" style="81" customWidth="1"/>
    <col min="8705" max="8705" width="31.5703125" style="81" customWidth="1"/>
    <col min="8706" max="8706" width="13.85546875" style="81" customWidth="1"/>
    <col min="8707" max="8707" width="19.140625" style="81" customWidth="1"/>
    <col min="8708" max="8708" width="17.5703125" style="81" customWidth="1"/>
    <col min="8709" max="8709" width="14.7109375" style="81" customWidth="1"/>
    <col min="8710" max="8959" width="9.140625" style="81"/>
    <col min="8960" max="8960" width="8.7109375" style="81" customWidth="1"/>
    <col min="8961" max="8961" width="31.5703125" style="81" customWidth="1"/>
    <col min="8962" max="8962" width="13.85546875" style="81" customWidth="1"/>
    <col min="8963" max="8963" width="19.140625" style="81" customWidth="1"/>
    <col min="8964" max="8964" width="17.5703125" style="81" customWidth="1"/>
    <col min="8965" max="8965" width="14.7109375" style="81" customWidth="1"/>
    <col min="8966" max="9215" width="9.140625" style="81"/>
    <col min="9216" max="9216" width="8.7109375" style="81" customWidth="1"/>
    <col min="9217" max="9217" width="31.5703125" style="81" customWidth="1"/>
    <col min="9218" max="9218" width="13.85546875" style="81" customWidth="1"/>
    <col min="9219" max="9219" width="19.140625" style="81" customWidth="1"/>
    <col min="9220" max="9220" width="17.5703125" style="81" customWidth="1"/>
    <col min="9221" max="9221" width="14.7109375" style="81" customWidth="1"/>
    <col min="9222" max="9471" width="9.140625" style="81"/>
    <col min="9472" max="9472" width="8.7109375" style="81" customWidth="1"/>
    <col min="9473" max="9473" width="31.5703125" style="81" customWidth="1"/>
    <col min="9474" max="9474" width="13.85546875" style="81" customWidth="1"/>
    <col min="9475" max="9475" width="19.140625" style="81" customWidth="1"/>
    <col min="9476" max="9476" width="17.5703125" style="81" customWidth="1"/>
    <col min="9477" max="9477" width="14.7109375" style="81" customWidth="1"/>
    <col min="9478" max="9727" width="9.140625" style="81"/>
    <col min="9728" max="9728" width="8.7109375" style="81" customWidth="1"/>
    <col min="9729" max="9729" width="31.5703125" style="81" customWidth="1"/>
    <col min="9730" max="9730" width="13.85546875" style="81" customWidth="1"/>
    <col min="9731" max="9731" width="19.140625" style="81" customWidth="1"/>
    <col min="9732" max="9732" width="17.5703125" style="81" customWidth="1"/>
    <col min="9733" max="9733" width="14.7109375" style="81" customWidth="1"/>
    <col min="9734" max="9983" width="9.140625" style="81"/>
    <col min="9984" max="9984" width="8.7109375" style="81" customWidth="1"/>
    <col min="9985" max="9985" width="31.5703125" style="81" customWidth="1"/>
    <col min="9986" max="9986" width="13.85546875" style="81" customWidth="1"/>
    <col min="9987" max="9987" width="19.140625" style="81" customWidth="1"/>
    <col min="9988" max="9988" width="17.5703125" style="81" customWidth="1"/>
    <col min="9989" max="9989" width="14.7109375" style="81" customWidth="1"/>
    <col min="9990" max="10239" width="9.140625" style="81"/>
    <col min="10240" max="10240" width="8.7109375" style="81" customWidth="1"/>
    <col min="10241" max="10241" width="31.5703125" style="81" customWidth="1"/>
    <col min="10242" max="10242" width="13.85546875" style="81" customWidth="1"/>
    <col min="10243" max="10243" width="19.140625" style="81" customWidth="1"/>
    <col min="10244" max="10244" width="17.5703125" style="81" customWidth="1"/>
    <col min="10245" max="10245" width="14.7109375" style="81" customWidth="1"/>
    <col min="10246" max="10495" width="9.140625" style="81"/>
    <col min="10496" max="10496" width="8.7109375" style="81" customWidth="1"/>
    <col min="10497" max="10497" width="31.5703125" style="81" customWidth="1"/>
    <col min="10498" max="10498" width="13.85546875" style="81" customWidth="1"/>
    <col min="10499" max="10499" width="19.140625" style="81" customWidth="1"/>
    <col min="10500" max="10500" width="17.5703125" style="81" customWidth="1"/>
    <col min="10501" max="10501" width="14.7109375" style="81" customWidth="1"/>
    <col min="10502" max="10751" width="9.140625" style="81"/>
    <col min="10752" max="10752" width="8.7109375" style="81" customWidth="1"/>
    <col min="10753" max="10753" width="31.5703125" style="81" customWidth="1"/>
    <col min="10754" max="10754" width="13.85546875" style="81" customWidth="1"/>
    <col min="10755" max="10755" width="19.140625" style="81" customWidth="1"/>
    <col min="10756" max="10756" width="17.5703125" style="81" customWidth="1"/>
    <col min="10757" max="10757" width="14.7109375" style="81" customWidth="1"/>
    <col min="10758" max="11007" width="9.140625" style="81"/>
    <col min="11008" max="11008" width="8.7109375" style="81" customWidth="1"/>
    <col min="11009" max="11009" width="31.5703125" style="81" customWidth="1"/>
    <col min="11010" max="11010" width="13.85546875" style="81" customWidth="1"/>
    <col min="11011" max="11011" width="19.140625" style="81" customWidth="1"/>
    <col min="11012" max="11012" width="17.5703125" style="81" customWidth="1"/>
    <col min="11013" max="11013" width="14.7109375" style="81" customWidth="1"/>
    <col min="11014" max="11263" width="9.140625" style="81"/>
    <col min="11264" max="11264" width="8.7109375" style="81" customWidth="1"/>
    <col min="11265" max="11265" width="31.5703125" style="81" customWidth="1"/>
    <col min="11266" max="11266" width="13.85546875" style="81" customWidth="1"/>
    <col min="11267" max="11267" width="19.140625" style="81" customWidth="1"/>
    <col min="11268" max="11268" width="17.5703125" style="81" customWidth="1"/>
    <col min="11269" max="11269" width="14.7109375" style="81" customWidth="1"/>
    <col min="11270" max="11519" width="9.140625" style="81"/>
    <col min="11520" max="11520" width="8.7109375" style="81" customWidth="1"/>
    <col min="11521" max="11521" width="31.5703125" style="81" customWidth="1"/>
    <col min="11522" max="11522" width="13.85546875" style="81" customWidth="1"/>
    <col min="11523" max="11523" width="19.140625" style="81" customWidth="1"/>
    <col min="11524" max="11524" width="17.5703125" style="81" customWidth="1"/>
    <col min="11525" max="11525" width="14.7109375" style="81" customWidth="1"/>
    <col min="11526" max="11775" width="9.140625" style="81"/>
    <col min="11776" max="11776" width="8.7109375" style="81" customWidth="1"/>
    <col min="11777" max="11777" width="31.5703125" style="81" customWidth="1"/>
    <col min="11778" max="11778" width="13.85546875" style="81" customWidth="1"/>
    <col min="11779" max="11779" width="19.140625" style="81" customWidth="1"/>
    <col min="11780" max="11780" width="17.5703125" style="81" customWidth="1"/>
    <col min="11781" max="11781" width="14.7109375" style="81" customWidth="1"/>
    <col min="11782" max="12031" width="9.140625" style="81"/>
    <col min="12032" max="12032" width="8.7109375" style="81" customWidth="1"/>
    <col min="12033" max="12033" width="31.5703125" style="81" customWidth="1"/>
    <col min="12034" max="12034" width="13.85546875" style="81" customWidth="1"/>
    <col min="12035" max="12035" width="19.140625" style="81" customWidth="1"/>
    <col min="12036" max="12036" width="17.5703125" style="81" customWidth="1"/>
    <col min="12037" max="12037" width="14.7109375" style="81" customWidth="1"/>
    <col min="12038" max="12287" width="9.140625" style="81"/>
    <col min="12288" max="12288" width="8.7109375" style="81" customWidth="1"/>
    <col min="12289" max="12289" width="31.5703125" style="81" customWidth="1"/>
    <col min="12290" max="12290" width="13.85546875" style="81" customWidth="1"/>
    <col min="12291" max="12291" width="19.140625" style="81" customWidth="1"/>
    <col min="12292" max="12292" width="17.5703125" style="81" customWidth="1"/>
    <col min="12293" max="12293" width="14.7109375" style="81" customWidth="1"/>
    <col min="12294" max="12543" width="9.140625" style="81"/>
    <col min="12544" max="12544" width="8.7109375" style="81" customWidth="1"/>
    <col min="12545" max="12545" width="31.5703125" style="81" customWidth="1"/>
    <col min="12546" max="12546" width="13.85546875" style="81" customWidth="1"/>
    <col min="12547" max="12547" width="19.140625" style="81" customWidth="1"/>
    <col min="12548" max="12548" width="17.5703125" style="81" customWidth="1"/>
    <col min="12549" max="12549" width="14.7109375" style="81" customWidth="1"/>
    <col min="12550" max="12799" width="9.140625" style="81"/>
    <col min="12800" max="12800" width="8.7109375" style="81" customWidth="1"/>
    <col min="12801" max="12801" width="31.5703125" style="81" customWidth="1"/>
    <col min="12802" max="12802" width="13.85546875" style="81" customWidth="1"/>
    <col min="12803" max="12803" width="19.140625" style="81" customWidth="1"/>
    <col min="12804" max="12804" width="17.5703125" style="81" customWidth="1"/>
    <col min="12805" max="12805" width="14.7109375" style="81" customWidth="1"/>
    <col min="12806" max="13055" width="9.140625" style="81"/>
    <col min="13056" max="13056" width="8.7109375" style="81" customWidth="1"/>
    <col min="13057" max="13057" width="31.5703125" style="81" customWidth="1"/>
    <col min="13058" max="13058" width="13.85546875" style="81" customWidth="1"/>
    <col min="13059" max="13059" width="19.140625" style="81" customWidth="1"/>
    <col min="13060" max="13060" width="17.5703125" style="81" customWidth="1"/>
    <col min="13061" max="13061" width="14.7109375" style="81" customWidth="1"/>
    <col min="13062" max="13311" width="9.140625" style="81"/>
    <col min="13312" max="13312" width="8.7109375" style="81" customWidth="1"/>
    <col min="13313" max="13313" width="31.5703125" style="81" customWidth="1"/>
    <col min="13314" max="13314" width="13.85546875" style="81" customWidth="1"/>
    <col min="13315" max="13315" width="19.140625" style="81" customWidth="1"/>
    <col min="13316" max="13316" width="17.5703125" style="81" customWidth="1"/>
    <col min="13317" max="13317" width="14.7109375" style="81" customWidth="1"/>
    <col min="13318" max="13567" width="9.140625" style="81"/>
    <col min="13568" max="13568" width="8.7109375" style="81" customWidth="1"/>
    <col min="13569" max="13569" width="31.5703125" style="81" customWidth="1"/>
    <col min="13570" max="13570" width="13.85546875" style="81" customWidth="1"/>
    <col min="13571" max="13571" width="19.140625" style="81" customWidth="1"/>
    <col min="13572" max="13572" width="17.5703125" style="81" customWidth="1"/>
    <col min="13573" max="13573" width="14.7109375" style="81" customWidth="1"/>
    <col min="13574" max="13823" width="9.140625" style="81"/>
    <col min="13824" max="13824" width="8.7109375" style="81" customWidth="1"/>
    <col min="13825" max="13825" width="31.5703125" style="81" customWidth="1"/>
    <col min="13826" max="13826" width="13.85546875" style="81" customWidth="1"/>
    <col min="13827" max="13827" width="19.140625" style="81" customWidth="1"/>
    <col min="13828" max="13828" width="17.5703125" style="81" customWidth="1"/>
    <col min="13829" max="13829" width="14.7109375" style="81" customWidth="1"/>
    <col min="13830" max="14079" width="9.140625" style="81"/>
    <col min="14080" max="14080" width="8.7109375" style="81" customWidth="1"/>
    <col min="14081" max="14081" width="31.5703125" style="81" customWidth="1"/>
    <col min="14082" max="14082" width="13.85546875" style="81" customWidth="1"/>
    <col min="14083" max="14083" width="19.140625" style="81" customWidth="1"/>
    <col min="14084" max="14084" width="17.5703125" style="81" customWidth="1"/>
    <col min="14085" max="14085" width="14.7109375" style="81" customWidth="1"/>
    <col min="14086" max="14335" width="9.140625" style="81"/>
    <col min="14336" max="14336" width="8.7109375" style="81" customWidth="1"/>
    <col min="14337" max="14337" width="31.5703125" style="81" customWidth="1"/>
    <col min="14338" max="14338" width="13.85546875" style="81" customWidth="1"/>
    <col min="14339" max="14339" width="19.140625" style="81" customWidth="1"/>
    <col min="14340" max="14340" width="17.5703125" style="81" customWidth="1"/>
    <col min="14341" max="14341" width="14.7109375" style="81" customWidth="1"/>
    <col min="14342" max="14591" width="9.140625" style="81"/>
    <col min="14592" max="14592" width="8.7109375" style="81" customWidth="1"/>
    <col min="14593" max="14593" width="31.5703125" style="81" customWidth="1"/>
    <col min="14594" max="14594" width="13.85546875" style="81" customWidth="1"/>
    <col min="14595" max="14595" width="19.140625" style="81" customWidth="1"/>
    <col min="14596" max="14596" width="17.5703125" style="81" customWidth="1"/>
    <col min="14597" max="14597" width="14.7109375" style="81" customWidth="1"/>
    <col min="14598" max="14847" width="9.140625" style="81"/>
    <col min="14848" max="14848" width="8.7109375" style="81" customWidth="1"/>
    <col min="14849" max="14849" width="31.5703125" style="81" customWidth="1"/>
    <col min="14850" max="14850" width="13.85546875" style="81" customWidth="1"/>
    <col min="14851" max="14851" width="19.140625" style="81" customWidth="1"/>
    <col min="14852" max="14852" width="17.5703125" style="81" customWidth="1"/>
    <col min="14853" max="14853" width="14.7109375" style="81" customWidth="1"/>
    <col min="14854" max="15103" width="9.140625" style="81"/>
    <col min="15104" max="15104" width="8.7109375" style="81" customWidth="1"/>
    <col min="15105" max="15105" width="31.5703125" style="81" customWidth="1"/>
    <col min="15106" max="15106" width="13.85546875" style="81" customWidth="1"/>
    <col min="15107" max="15107" width="19.140625" style="81" customWidth="1"/>
    <col min="15108" max="15108" width="17.5703125" style="81" customWidth="1"/>
    <col min="15109" max="15109" width="14.7109375" style="81" customWidth="1"/>
    <col min="15110" max="15359" width="9.140625" style="81"/>
    <col min="15360" max="15360" width="8.7109375" style="81" customWidth="1"/>
    <col min="15361" max="15361" width="31.5703125" style="81" customWidth="1"/>
    <col min="15362" max="15362" width="13.85546875" style="81" customWidth="1"/>
    <col min="15363" max="15363" width="19.140625" style="81" customWidth="1"/>
    <col min="15364" max="15364" width="17.5703125" style="81" customWidth="1"/>
    <col min="15365" max="15365" width="14.7109375" style="81" customWidth="1"/>
    <col min="15366" max="15615" width="9.140625" style="81"/>
    <col min="15616" max="15616" width="8.7109375" style="81" customWidth="1"/>
    <col min="15617" max="15617" width="31.5703125" style="81" customWidth="1"/>
    <col min="15618" max="15618" width="13.85546875" style="81" customWidth="1"/>
    <col min="15619" max="15619" width="19.140625" style="81" customWidth="1"/>
    <col min="15620" max="15620" width="17.5703125" style="81" customWidth="1"/>
    <col min="15621" max="15621" width="14.7109375" style="81" customWidth="1"/>
    <col min="15622" max="15871" width="9.140625" style="81"/>
    <col min="15872" max="15872" width="8.7109375" style="81" customWidth="1"/>
    <col min="15873" max="15873" width="31.5703125" style="81" customWidth="1"/>
    <col min="15874" max="15874" width="13.85546875" style="81" customWidth="1"/>
    <col min="15875" max="15875" width="19.140625" style="81" customWidth="1"/>
    <col min="15876" max="15876" width="17.5703125" style="81" customWidth="1"/>
    <col min="15877" max="15877" width="14.7109375" style="81" customWidth="1"/>
    <col min="15878" max="16127" width="9.140625" style="81"/>
    <col min="16128" max="16128" width="8.7109375" style="81" customWidth="1"/>
    <col min="16129" max="16129" width="31.5703125" style="81" customWidth="1"/>
    <col min="16130" max="16130" width="13.85546875" style="81" customWidth="1"/>
    <col min="16131" max="16131" width="19.140625" style="81" customWidth="1"/>
    <col min="16132" max="16132" width="17.5703125" style="81" customWidth="1"/>
    <col min="16133" max="16133" width="14.7109375" style="81" customWidth="1"/>
    <col min="16134" max="16384" width="9.140625" style="81"/>
  </cols>
  <sheetData>
    <row r="1" spans="1:5" ht="23.25" customHeight="1" x14ac:dyDescent="0.25">
      <c r="E1" s="119"/>
    </row>
    <row r="2" spans="1:5" x14ac:dyDescent="0.25">
      <c r="A2" s="81" t="s">
        <v>258</v>
      </c>
    </row>
    <row r="3" spans="1:5" ht="15.75" customHeight="1" x14ac:dyDescent="0.25">
      <c r="B3" s="108" t="s">
        <v>321</v>
      </c>
    </row>
    <row r="4" spans="1:5" x14ac:dyDescent="0.25">
      <c r="B4" s="108" t="s">
        <v>259</v>
      </c>
      <c r="C4" s="108"/>
      <c r="D4" s="108"/>
    </row>
    <row r="5" spans="1:5" x14ac:dyDescent="0.25">
      <c r="B5" s="108" t="s">
        <v>260</v>
      </c>
      <c r="C5" s="108"/>
      <c r="D5" s="108"/>
    </row>
    <row r="6" spans="1:5" ht="26.25" customHeight="1" x14ac:dyDescent="0.25">
      <c r="A6" s="107" t="s">
        <v>261</v>
      </c>
      <c r="E6" s="108" t="s">
        <v>262</v>
      </c>
    </row>
    <row r="8" spans="1:5" ht="28.5" customHeight="1" x14ac:dyDescent="0.25">
      <c r="A8" s="203" t="s">
        <v>322</v>
      </c>
      <c r="B8" s="203"/>
      <c r="C8" s="203"/>
      <c r="D8" s="203"/>
      <c r="E8" s="203"/>
    </row>
    <row r="9" spans="1:5" ht="30" customHeight="1" x14ac:dyDescent="0.25">
      <c r="A9" s="203" t="s">
        <v>263</v>
      </c>
      <c r="B9" s="203"/>
      <c r="C9" s="203"/>
      <c r="D9" s="203"/>
      <c r="E9" s="203"/>
    </row>
    <row r="10" spans="1:5" ht="28.5" customHeight="1" x14ac:dyDescent="0.25">
      <c r="A10" s="203" t="s">
        <v>264</v>
      </c>
      <c r="B10" s="203"/>
      <c r="C10" s="203"/>
      <c r="D10" s="203"/>
      <c r="E10" s="203"/>
    </row>
    <row r="11" spans="1:5" ht="30" customHeight="1" x14ac:dyDescent="0.25">
      <c r="A11" s="203" t="s">
        <v>265</v>
      </c>
      <c r="B11" s="203"/>
      <c r="C11" s="203"/>
      <c r="D11" s="203"/>
      <c r="E11" s="203"/>
    </row>
    <row r="12" spans="1:5" ht="29.25" customHeight="1" x14ac:dyDescent="0.25">
      <c r="A12" s="203" t="s">
        <v>266</v>
      </c>
      <c r="B12" s="203"/>
      <c r="C12" s="203"/>
      <c r="D12" s="203"/>
      <c r="E12" s="203"/>
    </row>
    <row r="13" spans="1:5" ht="28.5" customHeight="1" x14ac:dyDescent="0.25">
      <c r="A13" s="203" t="s">
        <v>267</v>
      </c>
      <c r="B13" s="203"/>
      <c r="C13" s="203"/>
      <c r="D13" s="203"/>
      <c r="E13" s="203"/>
    </row>
    <row r="14" spans="1:5" ht="15.75" customHeight="1" x14ac:dyDescent="0.25"/>
    <row r="15" spans="1:5" ht="150" x14ac:dyDescent="0.25">
      <c r="A15" s="111" t="s">
        <v>2</v>
      </c>
      <c r="B15" s="112" t="s">
        <v>269</v>
      </c>
      <c r="C15" s="112" t="s">
        <v>0</v>
      </c>
      <c r="D15" s="112" t="s">
        <v>268</v>
      </c>
      <c r="E15" s="112" t="s">
        <v>1</v>
      </c>
    </row>
    <row r="16" spans="1:5" s="90" customFormat="1" ht="14.25" x14ac:dyDescent="0.2">
      <c r="A16" s="114" t="s">
        <v>8</v>
      </c>
      <c r="B16" s="120"/>
      <c r="C16" s="120"/>
      <c r="D16" s="120"/>
      <c r="E16" s="120"/>
    </row>
    <row r="17" spans="1:5" x14ac:dyDescent="0.25">
      <c r="A17" s="113" t="s">
        <v>57</v>
      </c>
      <c r="B17" s="116" t="s">
        <v>23</v>
      </c>
      <c r="C17" s="116" t="s">
        <v>11</v>
      </c>
      <c r="D17" s="116">
        <v>0.13</v>
      </c>
      <c r="E17" s="116">
        <v>4677.82</v>
      </c>
    </row>
    <row r="18" spans="1:5" s="90" customFormat="1" ht="28.5" x14ac:dyDescent="0.2">
      <c r="A18" s="114" t="s">
        <v>270</v>
      </c>
      <c r="B18" s="120"/>
      <c r="C18" s="120"/>
      <c r="D18" s="120"/>
      <c r="E18" s="120"/>
    </row>
    <row r="19" spans="1:5" ht="30" x14ac:dyDescent="0.25">
      <c r="A19" s="113" t="s">
        <v>271</v>
      </c>
      <c r="B19" s="116" t="s">
        <v>254</v>
      </c>
      <c r="C19" s="116" t="s">
        <v>12</v>
      </c>
      <c r="D19" s="116">
        <f>E19</f>
        <v>139796.78</v>
      </c>
      <c r="E19" s="116">
        <v>139796.78</v>
      </c>
    </row>
    <row r="20" spans="1:5" x14ac:dyDescent="0.25">
      <c r="A20" s="113" t="s">
        <v>272</v>
      </c>
      <c r="B20" s="116" t="s">
        <v>254</v>
      </c>
      <c r="C20" s="116" t="s">
        <v>12</v>
      </c>
      <c r="D20" s="116">
        <f t="shared" ref="D20:D28" si="0">E20</f>
        <v>4508.34</v>
      </c>
      <c r="E20" s="116">
        <f>3008.94+1499.4</f>
        <v>4508.34</v>
      </c>
    </row>
    <row r="21" spans="1:5" ht="30" x14ac:dyDescent="0.25">
      <c r="A21" s="113" t="s">
        <v>273</v>
      </c>
      <c r="B21" s="116" t="s">
        <v>24</v>
      </c>
      <c r="C21" s="116" t="s">
        <v>11</v>
      </c>
      <c r="D21" s="116">
        <f t="shared" si="0"/>
        <v>845.05</v>
      </c>
      <c r="E21" s="116">
        <v>845.05</v>
      </c>
    </row>
    <row r="22" spans="1:5" s="90" customFormat="1" x14ac:dyDescent="0.2">
      <c r="A22" s="114" t="s">
        <v>176</v>
      </c>
      <c r="B22" s="120"/>
      <c r="C22" s="120"/>
      <c r="D22" s="116"/>
      <c r="E22" s="120"/>
    </row>
    <row r="23" spans="1:5" x14ac:dyDescent="0.25">
      <c r="A23" s="113" t="s">
        <v>177</v>
      </c>
      <c r="B23" s="116" t="s">
        <v>24</v>
      </c>
      <c r="C23" s="116" t="s">
        <v>13</v>
      </c>
      <c r="D23" s="116">
        <f t="shared" si="0"/>
        <v>100</v>
      </c>
      <c r="E23" s="116">
        <v>100</v>
      </c>
    </row>
    <row r="24" spans="1:5" s="90" customFormat="1" ht="28.5" x14ac:dyDescent="0.2">
      <c r="A24" s="114" t="s">
        <v>100</v>
      </c>
      <c r="B24" s="120"/>
      <c r="C24" s="120"/>
      <c r="D24" s="116"/>
      <c r="E24" s="120"/>
    </row>
    <row r="25" spans="1:5" ht="30" x14ac:dyDescent="0.25">
      <c r="A25" s="113" t="s">
        <v>178</v>
      </c>
      <c r="B25" s="116" t="s">
        <v>24</v>
      </c>
      <c r="C25" s="116" t="s">
        <v>11</v>
      </c>
      <c r="D25" s="116">
        <f t="shared" si="0"/>
        <v>20759.47</v>
      </c>
      <c r="E25" s="116">
        <v>20759.47</v>
      </c>
    </row>
    <row r="26" spans="1:5" s="90" customFormat="1" x14ac:dyDescent="0.2">
      <c r="A26" s="114" t="s">
        <v>179</v>
      </c>
      <c r="B26" s="120"/>
      <c r="C26" s="120"/>
      <c r="D26" s="116"/>
      <c r="E26" s="120"/>
    </row>
    <row r="27" spans="1:5" x14ac:dyDescent="0.25">
      <c r="A27" s="113" t="s">
        <v>274</v>
      </c>
      <c r="B27" s="116" t="s">
        <v>251</v>
      </c>
      <c r="C27" s="116" t="s">
        <v>11</v>
      </c>
      <c r="D27" s="116">
        <f t="shared" si="0"/>
        <v>19800</v>
      </c>
      <c r="E27" s="116">
        <v>19800</v>
      </c>
    </row>
    <row r="28" spans="1:5" x14ac:dyDescent="0.25">
      <c r="A28" s="113" t="s">
        <v>180</v>
      </c>
      <c r="B28" s="116" t="s">
        <v>251</v>
      </c>
      <c r="C28" s="116" t="s">
        <v>275</v>
      </c>
      <c r="D28" s="116">
        <f t="shared" si="0"/>
        <v>9350</v>
      </c>
      <c r="E28" s="116">
        <v>9350</v>
      </c>
    </row>
    <row r="29" spans="1:5" s="90" customFormat="1" ht="28.5" x14ac:dyDescent="0.2">
      <c r="A29" s="114" t="s">
        <v>276</v>
      </c>
      <c r="B29" s="120"/>
      <c r="C29" s="120"/>
      <c r="D29" s="120"/>
      <c r="E29" s="120"/>
    </row>
    <row r="30" spans="1:5" ht="30" x14ac:dyDescent="0.25">
      <c r="A30" s="113" t="s">
        <v>277</v>
      </c>
      <c r="B30" s="116">
        <v>1</v>
      </c>
      <c r="C30" s="116" t="s">
        <v>13</v>
      </c>
      <c r="D30" s="116">
        <f>E30/B30</f>
        <v>1980.4</v>
      </c>
      <c r="E30" s="116">
        <v>1980.4</v>
      </c>
    </row>
    <row r="31" spans="1:5" x14ac:dyDescent="0.25">
      <c r="A31" s="113" t="s">
        <v>278</v>
      </c>
      <c r="B31" s="116">
        <v>1</v>
      </c>
      <c r="C31" s="116" t="s">
        <v>13</v>
      </c>
      <c r="D31" s="116">
        <f t="shared" ref="D31:D88" si="1">E31/B31</f>
        <v>2231.9699999999998</v>
      </c>
      <c r="E31" s="116">
        <v>2231.9699999999998</v>
      </c>
    </row>
    <row r="32" spans="1:5" x14ac:dyDescent="0.25">
      <c r="A32" s="113" t="s">
        <v>279</v>
      </c>
      <c r="B32" s="116">
        <v>5.6</v>
      </c>
      <c r="C32" s="116" t="s">
        <v>85</v>
      </c>
      <c r="D32" s="116">
        <f t="shared" si="1"/>
        <v>747.11250000000007</v>
      </c>
      <c r="E32" s="116">
        <v>4183.83</v>
      </c>
    </row>
    <row r="33" spans="1:5" ht="30" x14ac:dyDescent="0.25">
      <c r="A33" s="113" t="s">
        <v>128</v>
      </c>
      <c r="B33" s="116">
        <v>7.0999999999999994E-2</v>
      </c>
      <c r="C33" s="116" t="s">
        <v>129</v>
      </c>
      <c r="D33" s="116">
        <f t="shared" si="1"/>
        <v>21593.098591549297</v>
      </c>
      <c r="E33" s="116">
        <v>1533.11</v>
      </c>
    </row>
    <row r="34" spans="1:5" ht="30" x14ac:dyDescent="0.25">
      <c r="A34" s="113" t="s">
        <v>280</v>
      </c>
      <c r="B34" s="116">
        <v>1</v>
      </c>
      <c r="C34" s="116" t="s">
        <v>13</v>
      </c>
      <c r="D34" s="116">
        <f t="shared" si="1"/>
        <v>439.9</v>
      </c>
      <c r="E34" s="116">
        <v>439.9</v>
      </c>
    </row>
    <row r="35" spans="1:5" ht="30" x14ac:dyDescent="0.25">
      <c r="A35" s="113" t="s">
        <v>281</v>
      </c>
      <c r="B35" s="116">
        <v>2.5000000000000001E-2</v>
      </c>
      <c r="C35" s="116" t="s">
        <v>15</v>
      </c>
      <c r="D35" s="116">
        <f t="shared" si="1"/>
        <v>73935.600000000006</v>
      </c>
      <c r="E35" s="116">
        <v>1848.39</v>
      </c>
    </row>
    <row r="36" spans="1:5" ht="30" x14ac:dyDescent="0.25">
      <c r="A36" s="113" t="s">
        <v>282</v>
      </c>
      <c r="B36" s="116">
        <v>2.5000000000000001E-2</v>
      </c>
      <c r="C36" s="116" t="s">
        <v>15</v>
      </c>
      <c r="D36" s="116">
        <f t="shared" si="1"/>
        <v>38782.800000000003</v>
      </c>
      <c r="E36" s="116">
        <v>969.57</v>
      </c>
    </row>
    <row r="37" spans="1:5" ht="30" x14ac:dyDescent="0.25">
      <c r="A37" s="113" t="s">
        <v>283</v>
      </c>
      <c r="B37" s="116">
        <v>1</v>
      </c>
      <c r="C37" s="116" t="s">
        <v>13</v>
      </c>
      <c r="D37" s="116">
        <f t="shared" si="1"/>
        <v>303.61</v>
      </c>
      <c r="E37" s="116">
        <v>303.61</v>
      </c>
    </row>
    <row r="38" spans="1:5" x14ac:dyDescent="0.25">
      <c r="A38" s="113" t="s">
        <v>284</v>
      </c>
      <c r="B38" s="116">
        <v>7</v>
      </c>
      <c r="C38" s="116" t="s">
        <v>13</v>
      </c>
      <c r="D38" s="116">
        <f t="shared" si="1"/>
        <v>911.24428571428575</v>
      </c>
      <c r="E38" s="116">
        <v>6378.71</v>
      </c>
    </row>
    <row r="39" spans="1:5" ht="30" x14ac:dyDescent="0.25">
      <c r="A39" s="113" t="s">
        <v>285</v>
      </c>
      <c r="B39" s="116">
        <v>0.04</v>
      </c>
      <c r="C39" s="116" t="s">
        <v>15</v>
      </c>
      <c r="D39" s="116">
        <f t="shared" si="1"/>
        <v>82348</v>
      </c>
      <c r="E39" s="116">
        <v>3293.92</v>
      </c>
    </row>
    <row r="40" spans="1:5" ht="30" x14ac:dyDescent="0.25">
      <c r="A40" s="113" t="s">
        <v>286</v>
      </c>
      <c r="B40" s="116">
        <v>2</v>
      </c>
      <c r="C40" s="116" t="s">
        <v>214</v>
      </c>
      <c r="D40" s="116">
        <f t="shared" si="1"/>
        <v>1517.56</v>
      </c>
      <c r="E40" s="116">
        <v>3035.12</v>
      </c>
    </row>
    <row r="41" spans="1:5" x14ac:dyDescent="0.25">
      <c r="A41" s="113" t="s">
        <v>287</v>
      </c>
      <c r="B41" s="116">
        <v>7</v>
      </c>
      <c r="C41" s="116" t="s">
        <v>13</v>
      </c>
      <c r="D41" s="116">
        <f t="shared" si="1"/>
        <v>100.49428571428572</v>
      </c>
      <c r="E41" s="116">
        <v>703.46</v>
      </c>
    </row>
    <row r="42" spans="1:5" x14ac:dyDescent="0.25">
      <c r="A42" s="113" t="s">
        <v>182</v>
      </c>
      <c r="B42" s="116">
        <v>4</v>
      </c>
      <c r="C42" s="116" t="s">
        <v>183</v>
      </c>
      <c r="D42" s="116">
        <f t="shared" si="1"/>
        <v>91.032499999999999</v>
      </c>
      <c r="E42" s="116">
        <v>364.13</v>
      </c>
    </row>
    <row r="43" spans="1:5" x14ac:dyDescent="0.25">
      <c r="A43" s="113" t="s">
        <v>116</v>
      </c>
      <c r="B43" s="116">
        <v>1</v>
      </c>
      <c r="C43" s="116" t="s">
        <v>15</v>
      </c>
      <c r="D43" s="116">
        <f t="shared" si="1"/>
        <v>812.33</v>
      </c>
      <c r="E43" s="116">
        <v>812.33</v>
      </c>
    </row>
    <row r="44" spans="1:5" ht="30" x14ac:dyDescent="0.25">
      <c r="A44" s="113" t="s">
        <v>288</v>
      </c>
      <c r="B44" s="116">
        <v>1</v>
      </c>
      <c r="C44" s="116" t="s">
        <v>13</v>
      </c>
      <c r="D44" s="116">
        <f t="shared" si="1"/>
        <v>150.94</v>
      </c>
      <c r="E44" s="116">
        <v>150.94</v>
      </c>
    </row>
    <row r="45" spans="1:5" ht="30" x14ac:dyDescent="0.25">
      <c r="A45" s="113" t="s">
        <v>289</v>
      </c>
      <c r="B45" s="116">
        <v>1</v>
      </c>
      <c r="C45" s="116" t="s">
        <v>290</v>
      </c>
      <c r="D45" s="116">
        <f t="shared" si="1"/>
        <v>547.36</v>
      </c>
      <c r="E45" s="116">
        <v>547.36</v>
      </c>
    </row>
    <row r="46" spans="1:5" ht="30" x14ac:dyDescent="0.25">
      <c r="A46" s="113" t="s">
        <v>186</v>
      </c>
      <c r="B46" s="116">
        <v>0.1</v>
      </c>
      <c r="C46" s="116" t="s">
        <v>16</v>
      </c>
      <c r="D46" s="116">
        <f t="shared" si="1"/>
        <v>3642.3</v>
      </c>
      <c r="E46" s="116">
        <v>364.23</v>
      </c>
    </row>
    <row r="47" spans="1:5" ht="30" x14ac:dyDescent="0.25">
      <c r="A47" s="113" t="s">
        <v>62</v>
      </c>
      <c r="B47" s="116">
        <v>0.1</v>
      </c>
      <c r="C47" s="116" t="s">
        <v>16</v>
      </c>
      <c r="D47" s="116">
        <f t="shared" si="1"/>
        <v>1791.3</v>
      </c>
      <c r="E47" s="116">
        <v>179.13</v>
      </c>
    </row>
    <row r="48" spans="1:5" x14ac:dyDescent="0.25">
      <c r="A48" s="113" t="s">
        <v>63</v>
      </c>
      <c r="B48" s="116">
        <v>0.14000000000000001</v>
      </c>
      <c r="C48" s="116" t="s">
        <v>17</v>
      </c>
      <c r="D48" s="116">
        <f t="shared" si="1"/>
        <v>27278.214285714283</v>
      </c>
      <c r="E48" s="116">
        <v>3818.95</v>
      </c>
    </row>
    <row r="49" spans="1:5" ht="30" x14ac:dyDescent="0.25">
      <c r="A49" s="113" t="s">
        <v>64</v>
      </c>
      <c r="B49" s="116">
        <v>3.2480000000000002</v>
      </c>
      <c r="C49" s="116" t="s">
        <v>16</v>
      </c>
      <c r="D49" s="116">
        <f t="shared" si="1"/>
        <v>1805.2924876847289</v>
      </c>
      <c r="E49" s="116">
        <v>5863.59</v>
      </c>
    </row>
    <row r="50" spans="1:5" x14ac:dyDescent="0.25">
      <c r="A50" s="113" t="s">
        <v>291</v>
      </c>
      <c r="B50" s="116">
        <v>1</v>
      </c>
      <c r="C50" s="116" t="s">
        <v>17</v>
      </c>
      <c r="D50" s="116">
        <f t="shared" si="1"/>
        <v>312.97000000000003</v>
      </c>
      <c r="E50" s="116">
        <v>312.97000000000003</v>
      </c>
    </row>
    <row r="51" spans="1:5" ht="30" x14ac:dyDescent="0.25">
      <c r="A51" s="113" t="s">
        <v>66</v>
      </c>
      <c r="B51" s="116">
        <v>1</v>
      </c>
      <c r="C51" s="116" t="s">
        <v>14</v>
      </c>
      <c r="D51" s="116">
        <f t="shared" si="1"/>
        <v>549.39</v>
      </c>
      <c r="E51" s="116">
        <v>549.39</v>
      </c>
    </row>
    <row r="52" spans="1:5" x14ac:dyDescent="0.25">
      <c r="A52" s="113" t="s">
        <v>67</v>
      </c>
      <c r="B52" s="116">
        <v>0.48</v>
      </c>
      <c r="C52" s="116" t="s">
        <v>15</v>
      </c>
      <c r="D52" s="116">
        <f t="shared" si="1"/>
        <v>15791.250000000002</v>
      </c>
      <c r="E52" s="116">
        <v>7579.8</v>
      </c>
    </row>
    <row r="53" spans="1:5" ht="30" x14ac:dyDescent="0.25">
      <c r="A53" s="113" t="s">
        <v>68</v>
      </c>
      <c r="B53" s="116">
        <v>4</v>
      </c>
      <c r="C53" s="116" t="s">
        <v>20</v>
      </c>
      <c r="D53" s="116">
        <f t="shared" si="1"/>
        <v>225.345</v>
      </c>
      <c r="E53" s="116">
        <v>901.38</v>
      </c>
    </row>
    <row r="54" spans="1:5" x14ac:dyDescent="0.25">
      <c r="A54" s="113" t="s">
        <v>188</v>
      </c>
      <c r="B54" s="116">
        <v>4</v>
      </c>
      <c r="C54" s="116" t="s">
        <v>183</v>
      </c>
      <c r="D54" s="116">
        <f t="shared" si="1"/>
        <v>72.954999999999998</v>
      </c>
      <c r="E54" s="116">
        <v>291.82</v>
      </c>
    </row>
    <row r="55" spans="1:5" x14ac:dyDescent="0.25">
      <c r="A55" s="113" t="s">
        <v>292</v>
      </c>
      <c r="B55" s="116">
        <v>1</v>
      </c>
      <c r="C55" s="116" t="s">
        <v>13</v>
      </c>
      <c r="D55" s="116">
        <f t="shared" si="1"/>
        <v>7308.67</v>
      </c>
      <c r="E55" s="116">
        <v>7308.67</v>
      </c>
    </row>
    <row r="56" spans="1:5" ht="30" x14ac:dyDescent="0.25">
      <c r="A56" s="113" t="s">
        <v>189</v>
      </c>
      <c r="B56" s="116" t="s">
        <v>251</v>
      </c>
      <c r="C56" s="116" t="s">
        <v>11</v>
      </c>
      <c r="D56" s="116">
        <f>E56</f>
        <v>5520</v>
      </c>
      <c r="E56" s="116">
        <v>5520</v>
      </c>
    </row>
    <row r="57" spans="1:5" x14ac:dyDescent="0.25">
      <c r="A57" s="113" t="s">
        <v>82</v>
      </c>
      <c r="B57" s="116">
        <v>1</v>
      </c>
      <c r="C57" s="116" t="s">
        <v>14</v>
      </c>
      <c r="D57" s="116">
        <f t="shared" si="1"/>
        <v>8818.84</v>
      </c>
      <c r="E57" s="116">
        <v>8818.84</v>
      </c>
    </row>
    <row r="58" spans="1:5" x14ac:dyDescent="0.25">
      <c r="A58" s="113" t="s">
        <v>293</v>
      </c>
      <c r="B58" s="116">
        <v>1</v>
      </c>
      <c r="C58" s="116" t="s">
        <v>183</v>
      </c>
      <c r="D58" s="116">
        <f t="shared" si="1"/>
        <v>1679.59</v>
      </c>
      <c r="E58" s="116">
        <v>1679.59</v>
      </c>
    </row>
    <row r="59" spans="1:5" ht="30" x14ac:dyDescent="0.25">
      <c r="A59" s="113" t="s">
        <v>294</v>
      </c>
      <c r="B59" s="116">
        <v>1</v>
      </c>
      <c r="C59" s="116" t="s">
        <v>21</v>
      </c>
      <c r="D59" s="116">
        <f t="shared" si="1"/>
        <v>716.63</v>
      </c>
      <c r="E59" s="116">
        <v>716.63</v>
      </c>
    </row>
    <row r="60" spans="1:5" ht="30" x14ac:dyDescent="0.25">
      <c r="A60" s="113" t="s">
        <v>295</v>
      </c>
      <c r="B60" s="116">
        <v>1</v>
      </c>
      <c r="C60" s="116" t="s">
        <v>21</v>
      </c>
      <c r="D60" s="116">
        <f t="shared" si="1"/>
        <v>604.44000000000005</v>
      </c>
      <c r="E60" s="116">
        <v>604.44000000000005</v>
      </c>
    </row>
    <row r="61" spans="1:5" x14ac:dyDescent="0.25">
      <c r="A61" s="113" t="s">
        <v>193</v>
      </c>
      <c r="B61" s="116">
        <v>1</v>
      </c>
      <c r="C61" s="116" t="s">
        <v>194</v>
      </c>
      <c r="D61" s="116">
        <f t="shared" si="1"/>
        <v>267.7</v>
      </c>
      <c r="E61" s="116">
        <v>267.7</v>
      </c>
    </row>
    <row r="62" spans="1:5" x14ac:dyDescent="0.25">
      <c r="A62" s="113" t="s">
        <v>70</v>
      </c>
      <c r="B62" s="116">
        <v>32</v>
      </c>
      <c r="C62" s="116" t="s">
        <v>21</v>
      </c>
      <c r="D62" s="116">
        <f t="shared" si="1"/>
        <v>271.35218750000001</v>
      </c>
      <c r="E62" s="116">
        <v>8683.27</v>
      </c>
    </row>
    <row r="63" spans="1:5" s="90" customFormat="1" ht="28.5" x14ac:dyDescent="0.2">
      <c r="A63" s="114" t="s">
        <v>296</v>
      </c>
      <c r="B63" s="120"/>
      <c r="C63" s="120"/>
      <c r="D63" s="116"/>
      <c r="E63" s="120"/>
    </row>
    <row r="64" spans="1:5" ht="30" x14ac:dyDescent="0.25">
      <c r="A64" s="113" t="s">
        <v>297</v>
      </c>
      <c r="B64" s="116">
        <v>2.1999999999999999E-2</v>
      </c>
      <c r="C64" s="116" t="s">
        <v>15</v>
      </c>
      <c r="D64" s="116">
        <f t="shared" si="1"/>
        <v>17008.636363636364</v>
      </c>
      <c r="E64" s="116">
        <v>374.19</v>
      </c>
    </row>
    <row r="65" spans="1:5" ht="30" x14ac:dyDescent="0.25">
      <c r="A65" s="113" t="s">
        <v>220</v>
      </c>
      <c r="B65" s="116">
        <v>6.8000000000000005E-2</v>
      </c>
      <c r="C65" s="116" t="s">
        <v>121</v>
      </c>
      <c r="D65" s="116">
        <f t="shared" si="1"/>
        <v>3289.1176470588234</v>
      </c>
      <c r="E65" s="116">
        <v>223.66</v>
      </c>
    </row>
    <row r="66" spans="1:5" ht="30" x14ac:dyDescent="0.25">
      <c r="A66" s="113" t="s">
        <v>298</v>
      </c>
      <c r="B66" s="116">
        <v>4.0000000000000001E-3</v>
      </c>
      <c r="C66" s="116" t="s">
        <v>19</v>
      </c>
      <c r="D66" s="116">
        <f t="shared" si="1"/>
        <v>11090</v>
      </c>
      <c r="E66" s="116">
        <v>44.36</v>
      </c>
    </row>
    <row r="67" spans="1:5" x14ac:dyDescent="0.25">
      <c r="A67" s="113" t="s">
        <v>299</v>
      </c>
      <c r="B67" s="116">
        <v>0.08</v>
      </c>
      <c r="C67" s="116" t="s">
        <v>18</v>
      </c>
      <c r="D67" s="116">
        <f t="shared" si="1"/>
        <v>4071.125</v>
      </c>
      <c r="E67" s="116">
        <v>325.69</v>
      </c>
    </row>
    <row r="68" spans="1:5" ht="30" x14ac:dyDescent="0.25">
      <c r="A68" s="113" t="s">
        <v>73</v>
      </c>
      <c r="B68" s="116">
        <v>0.01</v>
      </c>
      <c r="C68" s="116" t="s">
        <v>18</v>
      </c>
      <c r="D68" s="116">
        <f t="shared" si="1"/>
        <v>55865</v>
      </c>
      <c r="E68" s="116">
        <v>558.65</v>
      </c>
    </row>
    <row r="69" spans="1:5" ht="30" x14ac:dyDescent="0.25">
      <c r="A69" s="113" t="s">
        <v>88</v>
      </c>
      <c r="B69" s="116">
        <v>2.1999999999999999E-2</v>
      </c>
      <c r="C69" s="116" t="s">
        <v>15</v>
      </c>
      <c r="D69" s="116">
        <f t="shared" si="1"/>
        <v>50002.272727272728</v>
      </c>
      <c r="E69" s="116">
        <v>1100.05</v>
      </c>
    </row>
    <row r="70" spans="1:5" x14ac:dyDescent="0.25">
      <c r="A70" s="113" t="s">
        <v>300</v>
      </c>
      <c r="B70" s="116">
        <v>0.01</v>
      </c>
      <c r="C70" s="116" t="s">
        <v>18</v>
      </c>
      <c r="D70" s="116">
        <f t="shared" si="1"/>
        <v>38450</v>
      </c>
      <c r="E70" s="116">
        <v>384.5</v>
      </c>
    </row>
    <row r="71" spans="1:5" ht="30" x14ac:dyDescent="0.25">
      <c r="A71" s="113" t="s">
        <v>301</v>
      </c>
      <c r="B71" s="116">
        <v>1</v>
      </c>
      <c r="C71" s="116" t="s">
        <v>302</v>
      </c>
      <c r="D71" s="116">
        <f t="shared" si="1"/>
        <v>3318.27</v>
      </c>
      <c r="E71" s="116">
        <v>3318.27</v>
      </c>
    </row>
    <row r="72" spans="1:5" x14ac:dyDescent="0.25">
      <c r="A72" s="113" t="s">
        <v>303</v>
      </c>
      <c r="B72" s="116">
        <v>0.01</v>
      </c>
      <c r="C72" s="116" t="s">
        <v>18</v>
      </c>
      <c r="D72" s="116">
        <f t="shared" si="1"/>
        <v>45690</v>
      </c>
      <c r="E72" s="116">
        <v>456.9</v>
      </c>
    </row>
    <row r="73" spans="1:5" x14ac:dyDescent="0.25">
      <c r="A73" s="113" t="s">
        <v>304</v>
      </c>
      <c r="B73" s="116">
        <v>0.2</v>
      </c>
      <c r="C73" s="116" t="s">
        <v>198</v>
      </c>
      <c r="D73" s="116">
        <f t="shared" si="1"/>
        <v>3355.5</v>
      </c>
      <c r="E73" s="116">
        <v>671.1</v>
      </c>
    </row>
    <row r="74" spans="1:5" ht="30" x14ac:dyDescent="0.25">
      <c r="A74" s="113" t="s">
        <v>305</v>
      </c>
      <c r="B74" s="116">
        <v>2</v>
      </c>
      <c r="C74" s="116" t="s">
        <v>306</v>
      </c>
      <c r="D74" s="116">
        <f t="shared" si="1"/>
        <v>385.30500000000001</v>
      </c>
      <c r="E74" s="116">
        <v>770.61</v>
      </c>
    </row>
    <row r="75" spans="1:5" ht="30" x14ac:dyDescent="0.25">
      <c r="A75" s="113" t="s">
        <v>71</v>
      </c>
      <c r="B75" s="116">
        <v>3.258</v>
      </c>
      <c r="C75" s="116" t="s">
        <v>16</v>
      </c>
      <c r="D75" s="116">
        <f t="shared" si="1"/>
        <v>1814.2510742786985</v>
      </c>
      <c r="E75" s="116">
        <v>5910.83</v>
      </c>
    </row>
    <row r="76" spans="1:5" ht="30" x14ac:dyDescent="0.25">
      <c r="A76" s="113" t="s">
        <v>199</v>
      </c>
      <c r="B76" s="116">
        <v>1.6279999999999999</v>
      </c>
      <c r="C76" s="116" t="s">
        <v>16</v>
      </c>
      <c r="D76" s="116">
        <f t="shared" si="1"/>
        <v>1834.2874692874693</v>
      </c>
      <c r="E76" s="116">
        <v>2986.22</v>
      </c>
    </row>
    <row r="77" spans="1:5" x14ac:dyDescent="0.25">
      <c r="A77" s="113" t="s">
        <v>122</v>
      </c>
      <c r="B77" s="116">
        <v>0.192</v>
      </c>
      <c r="C77" s="116" t="s">
        <v>121</v>
      </c>
      <c r="D77" s="116">
        <f t="shared" si="1"/>
        <v>615.78125</v>
      </c>
      <c r="E77" s="116">
        <v>118.23</v>
      </c>
    </row>
    <row r="78" spans="1:5" ht="30" x14ac:dyDescent="0.25">
      <c r="A78" s="113" t="s">
        <v>307</v>
      </c>
      <c r="B78" s="116">
        <v>180</v>
      </c>
      <c r="C78" s="116" t="s">
        <v>308</v>
      </c>
      <c r="D78" s="116">
        <f t="shared" si="1"/>
        <v>73.569055555555551</v>
      </c>
      <c r="E78" s="116">
        <v>13242.43</v>
      </c>
    </row>
    <row r="79" spans="1:5" ht="30" x14ac:dyDescent="0.25">
      <c r="A79" s="113" t="s">
        <v>309</v>
      </c>
      <c r="B79" s="116">
        <v>2</v>
      </c>
      <c r="C79" s="116" t="s">
        <v>13</v>
      </c>
      <c r="D79" s="116">
        <f t="shared" si="1"/>
        <v>451.03500000000003</v>
      </c>
      <c r="E79" s="116">
        <v>902.07</v>
      </c>
    </row>
    <row r="80" spans="1:5" ht="30" x14ac:dyDescent="0.25">
      <c r="A80" s="113" t="s">
        <v>84</v>
      </c>
      <c r="B80" s="116">
        <v>140</v>
      </c>
      <c r="C80" s="116" t="s">
        <v>85</v>
      </c>
      <c r="D80" s="116">
        <f t="shared" si="1"/>
        <v>52.49885714285714</v>
      </c>
      <c r="E80" s="116">
        <v>7349.84</v>
      </c>
    </row>
    <row r="81" spans="1:5" ht="30" x14ac:dyDescent="0.25">
      <c r="A81" s="113" t="s">
        <v>202</v>
      </c>
      <c r="B81" s="116" t="s">
        <v>323</v>
      </c>
      <c r="C81" s="116" t="s">
        <v>16</v>
      </c>
      <c r="D81" s="116">
        <f>E81</f>
        <v>1473.18</v>
      </c>
      <c r="E81" s="116">
        <v>1473.18</v>
      </c>
    </row>
    <row r="82" spans="1:5" x14ac:dyDescent="0.25">
      <c r="A82" s="113" t="s">
        <v>310</v>
      </c>
      <c r="B82" s="116">
        <v>8</v>
      </c>
      <c r="C82" s="116" t="s">
        <v>311</v>
      </c>
      <c r="D82" s="116">
        <f t="shared" si="1"/>
        <v>239.53375</v>
      </c>
      <c r="E82" s="116">
        <v>1916.27</v>
      </c>
    </row>
    <row r="83" spans="1:5" x14ac:dyDescent="0.25">
      <c r="A83" s="113" t="s">
        <v>203</v>
      </c>
      <c r="B83" s="116">
        <v>0.01</v>
      </c>
      <c r="C83" s="116" t="s">
        <v>56</v>
      </c>
      <c r="D83" s="116">
        <f t="shared" si="1"/>
        <v>29460</v>
      </c>
      <c r="E83" s="116">
        <v>294.60000000000002</v>
      </c>
    </row>
    <row r="84" spans="1:5" x14ac:dyDescent="0.25">
      <c r="A84" s="113" t="s">
        <v>204</v>
      </c>
      <c r="B84" s="116">
        <v>0.02</v>
      </c>
      <c r="C84" s="116" t="s">
        <v>56</v>
      </c>
      <c r="D84" s="116">
        <f t="shared" si="1"/>
        <v>33334</v>
      </c>
      <c r="E84" s="116">
        <v>666.68</v>
      </c>
    </row>
    <row r="85" spans="1:5" ht="30" x14ac:dyDescent="0.25">
      <c r="A85" s="113" t="s">
        <v>205</v>
      </c>
      <c r="B85" s="116">
        <v>4.0000000000000001E-3</v>
      </c>
      <c r="C85" s="116" t="s">
        <v>19</v>
      </c>
      <c r="D85" s="116">
        <f t="shared" si="1"/>
        <v>192102.5</v>
      </c>
      <c r="E85" s="116">
        <v>768.41</v>
      </c>
    </row>
    <row r="86" spans="1:5" x14ac:dyDescent="0.25">
      <c r="A86" s="113" t="s">
        <v>315</v>
      </c>
      <c r="B86" s="116">
        <v>2</v>
      </c>
      <c r="C86" s="116" t="s">
        <v>316</v>
      </c>
      <c r="D86" s="116">
        <f>E86/B86</f>
        <v>1094.67</v>
      </c>
      <c r="E86" s="116">
        <v>2189.34</v>
      </c>
    </row>
    <row r="87" spans="1:5" x14ac:dyDescent="0.25">
      <c r="A87" s="113" t="s">
        <v>312</v>
      </c>
      <c r="B87" s="116">
        <v>0.01</v>
      </c>
      <c r="C87" s="116" t="s">
        <v>18</v>
      </c>
      <c r="D87" s="116">
        <f t="shared" si="1"/>
        <v>173636</v>
      </c>
      <c r="E87" s="116">
        <v>1736.36</v>
      </c>
    </row>
    <row r="88" spans="1:5" ht="30" x14ac:dyDescent="0.25">
      <c r="A88" s="113" t="s">
        <v>313</v>
      </c>
      <c r="B88" s="116">
        <v>0.02</v>
      </c>
      <c r="C88" s="116" t="s">
        <v>18</v>
      </c>
      <c r="D88" s="116">
        <f t="shared" si="1"/>
        <v>47028.5</v>
      </c>
      <c r="E88" s="116">
        <v>940.57</v>
      </c>
    </row>
    <row r="89" spans="1:5" s="90" customFormat="1" ht="28.5" x14ac:dyDescent="0.2">
      <c r="A89" s="114" t="s">
        <v>39</v>
      </c>
      <c r="B89" s="120"/>
      <c r="C89" s="120"/>
      <c r="D89" s="120"/>
      <c r="E89" s="120"/>
    </row>
    <row r="90" spans="1:5" ht="30" x14ac:dyDescent="0.25">
      <c r="A90" s="113" t="s">
        <v>60</v>
      </c>
      <c r="B90" s="116" t="s">
        <v>251</v>
      </c>
      <c r="C90" s="116" t="s">
        <v>11</v>
      </c>
      <c r="D90" s="116">
        <f>E90</f>
        <v>8313.1299999999992</v>
      </c>
      <c r="E90" s="116">
        <v>8313.1299999999992</v>
      </c>
    </row>
    <row r="91" spans="1:5" s="90" customFormat="1" x14ac:dyDescent="0.2">
      <c r="A91" s="114" t="s">
        <v>81</v>
      </c>
      <c r="B91" s="120"/>
      <c r="C91" s="120"/>
      <c r="D91" s="116"/>
      <c r="E91" s="120"/>
    </row>
    <row r="92" spans="1:5" x14ac:dyDescent="0.25">
      <c r="A92" s="113" t="s">
        <v>314</v>
      </c>
      <c r="B92" s="116" t="s">
        <v>251</v>
      </c>
      <c r="C92" s="116" t="s">
        <v>13</v>
      </c>
      <c r="D92" s="116">
        <f t="shared" ref="D92:D95" si="2">E92</f>
        <v>4642</v>
      </c>
      <c r="E92" s="116">
        <v>4642</v>
      </c>
    </row>
    <row r="93" spans="1:5" x14ac:dyDescent="0.25">
      <c r="A93" s="113" t="s">
        <v>87</v>
      </c>
      <c r="B93" s="116" t="s">
        <v>251</v>
      </c>
      <c r="C93" s="116" t="s">
        <v>11</v>
      </c>
      <c r="D93" s="116">
        <f t="shared" si="2"/>
        <v>21600</v>
      </c>
      <c r="E93" s="116">
        <v>21600</v>
      </c>
    </row>
    <row r="94" spans="1:5" s="90" customFormat="1" ht="28.5" x14ac:dyDescent="0.2">
      <c r="A94" s="114" t="s">
        <v>101</v>
      </c>
      <c r="B94" s="120"/>
      <c r="C94" s="120"/>
      <c r="D94" s="116"/>
      <c r="E94" s="120"/>
    </row>
    <row r="95" spans="1:5" x14ac:dyDescent="0.25">
      <c r="A95" s="113" t="s">
        <v>127</v>
      </c>
      <c r="B95" s="116" t="s">
        <v>24</v>
      </c>
      <c r="C95" s="116" t="s">
        <v>11</v>
      </c>
      <c r="D95" s="116">
        <f t="shared" si="2"/>
        <v>2522.91</v>
      </c>
      <c r="E95" s="116">
        <v>2522.91</v>
      </c>
    </row>
    <row r="96" spans="1:5" s="1" customFormat="1" ht="14.25" x14ac:dyDescent="0.2">
      <c r="A96" s="35" t="s">
        <v>10</v>
      </c>
      <c r="B96" s="36"/>
      <c r="C96" s="36"/>
      <c r="D96" s="37"/>
      <c r="E96" s="38"/>
    </row>
    <row r="97" spans="1:5" s="124" customFormat="1" x14ac:dyDescent="0.25">
      <c r="A97" s="123" t="s">
        <v>329</v>
      </c>
      <c r="B97" s="40"/>
      <c r="C97" s="40"/>
      <c r="D97" s="41"/>
      <c r="E97" s="84">
        <v>8640</v>
      </c>
    </row>
    <row r="98" spans="1:5" s="1" customFormat="1" x14ac:dyDescent="0.2">
      <c r="A98" s="39" t="s">
        <v>77</v>
      </c>
      <c r="B98" s="40" t="s">
        <v>23</v>
      </c>
      <c r="C98" s="40" t="s">
        <v>11</v>
      </c>
      <c r="D98" s="41">
        <f>E98</f>
        <v>37651.565999999999</v>
      </c>
      <c r="E98" s="42">
        <f>SUM(E16:E97)*10%</f>
        <v>37651.565999999999</v>
      </c>
    </row>
    <row r="99" spans="1:5" s="90" customFormat="1" ht="14.25" x14ac:dyDescent="0.2">
      <c r="A99" s="115" t="s">
        <v>25</v>
      </c>
      <c r="B99" s="117"/>
      <c r="C99" s="117"/>
      <c r="D99" s="121"/>
      <c r="E99" s="117">
        <f>SUM(E16:E98)</f>
        <v>414167.22599999997</v>
      </c>
    </row>
    <row r="102" spans="1:5" ht="39.75" customHeight="1" x14ac:dyDescent="0.25">
      <c r="A102" s="203" t="s">
        <v>330</v>
      </c>
      <c r="B102" s="203"/>
      <c r="C102" s="203"/>
      <c r="D102" s="203"/>
      <c r="E102" s="203"/>
    </row>
    <row r="103" spans="1:5" ht="27.75" customHeight="1" x14ac:dyDescent="0.25">
      <c r="A103" s="203" t="s">
        <v>317</v>
      </c>
      <c r="B103" s="203"/>
      <c r="C103" s="203"/>
      <c r="D103" s="203"/>
      <c r="E103" s="203"/>
    </row>
    <row r="104" spans="1:5" ht="24" customHeight="1" x14ac:dyDescent="0.25">
      <c r="A104" s="203" t="s">
        <v>318</v>
      </c>
      <c r="B104" s="203"/>
      <c r="C104" s="203"/>
      <c r="D104" s="203"/>
      <c r="E104" s="203"/>
    </row>
    <row r="105" spans="1:5" ht="30.75" customHeight="1" x14ac:dyDescent="0.25">
      <c r="A105" s="203" t="s">
        <v>319</v>
      </c>
      <c r="B105" s="203"/>
      <c r="C105" s="203"/>
      <c r="D105" s="203"/>
      <c r="E105" s="203"/>
    </row>
    <row r="107" spans="1:5" ht="24.75" customHeight="1" x14ac:dyDescent="0.25"/>
    <row r="108" spans="1:5" ht="18.75" customHeight="1" x14ac:dyDescent="0.25">
      <c r="A108" s="109" t="s">
        <v>331</v>
      </c>
    </row>
    <row r="109" spans="1:5" ht="15.75" customHeight="1" x14ac:dyDescent="0.25">
      <c r="A109" s="110" t="s">
        <v>324</v>
      </c>
    </row>
    <row r="110" spans="1:5" ht="10.5" customHeight="1" x14ac:dyDescent="0.25">
      <c r="B110" s="108"/>
      <c r="D110" s="108" t="s">
        <v>27</v>
      </c>
    </row>
    <row r="112" spans="1:5" x14ac:dyDescent="0.25">
      <c r="A112" s="109" t="s">
        <v>320</v>
      </c>
    </row>
    <row r="113" spans="2:4" ht="10.5" customHeight="1" x14ac:dyDescent="0.25">
      <c r="B113" s="108"/>
      <c r="D113" s="108" t="s">
        <v>27</v>
      </c>
    </row>
    <row r="114" spans="2:4" ht="11.25" customHeight="1" x14ac:dyDescent="0.25"/>
  </sheetData>
  <mergeCells count="10">
    <mergeCell ref="A102:E102"/>
    <mergeCell ref="A103:E103"/>
    <mergeCell ref="A104:E104"/>
    <mergeCell ref="A105:E105"/>
    <mergeCell ref="A8:E8"/>
    <mergeCell ref="A9:E9"/>
    <mergeCell ref="A10:E10"/>
    <mergeCell ref="A11:E11"/>
    <mergeCell ref="A12:E12"/>
    <mergeCell ref="A13:E13"/>
  </mergeCells>
  <pageMargins left="0.11811023622047245" right="0" top="0.19685039370078741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sqref="A1:XFD1048576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0" t="s">
        <v>332</v>
      </c>
      <c r="B1" s="190"/>
      <c r="C1" s="190"/>
      <c r="D1" s="190"/>
      <c r="E1" s="190"/>
      <c r="F1" s="190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333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1" t="s">
        <v>142</v>
      </c>
      <c r="B5" s="191"/>
      <c r="C5" s="191"/>
      <c r="D5" s="191"/>
      <c r="E5" s="191"/>
      <c r="F5" s="191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1" t="s">
        <v>143</v>
      </c>
      <c r="B6" s="101">
        <v>4</v>
      </c>
      <c r="C6" s="101" t="s">
        <v>144</v>
      </c>
      <c r="D6" s="122">
        <v>2797.8</v>
      </c>
      <c r="E6" s="101" t="s">
        <v>145</v>
      </c>
      <c r="F6" s="103">
        <v>1339.7</v>
      </c>
      <c r="G6" s="57"/>
      <c r="H6" s="59"/>
      <c r="I6" s="60"/>
      <c r="J6" s="61"/>
      <c r="K6" s="125"/>
      <c r="L6" s="63"/>
      <c r="M6" s="63"/>
      <c r="N6" s="63"/>
      <c r="O6" s="63"/>
      <c r="P6" s="64"/>
      <c r="Q6" s="192"/>
      <c r="R6" s="193"/>
      <c r="S6" s="65"/>
    </row>
    <row r="7" spans="1:19" s="68" customFormat="1" ht="32.25" customHeight="1" x14ac:dyDescent="0.25">
      <c r="A7" s="101" t="s">
        <v>146</v>
      </c>
      <c r="B7" s="101">
        <v>3</v>
      </c>
      <c r="C7" s="101" t="s">
        <v>147</v>
      </c>
      <c r="D7" s="122">
        <v>200.8</v>
      </c>
      <c r="E7" s="101" t="s">
        <v>148</v>
      </c>
      <c r="F7" s="103">
        <v>893.1</v>
      </c>
      <c r="G7" s="57"/>
      <c r="H7" s="59"/>
      <c r="I7" s="60"/>
      <c r="J7" s="61"/>
      <c r="K7" s="125"/>
      <c r="L7" s="63"/>
      <c r="M7" s="63"/>
      <c r="N7" s="63"/>
      <c r="O7" s="63"/>
      <c r="P7" s="64"/>
      <c r="Q7" s="192"/>
      <c r="R7" s="194"/>
      <c r="S7" s="67"/>
    </row>
    <row r="8" spans="1:19" s="68" customFormat="1" ht="46.5" customHeight="1" x14ac:dyDescent="0.25">
      <c r="A8" s="101" t="s">
        <v>149</v>
      </c>
      <c r="B8" s="101">
        <v>41</v>
      </c>
      <c r="C8" s="101" t="s">
        <v>150</v>
      </c>
      <c r="D8" s="103">
        <v>309.7</v>
      </c>
      <c r="E8" s="101" t="s">
        <v>151</v>
      </c>
      <c r="F8" s="103">
        <v>426.8</v>
      </c>
      <c r="G8" s="57"/>
      <c r="H8" s="59"/>
      <c r="I8" s="60"/>
      <c r="J8" s="61"/>
      <c r="K8" s="125"/>
      <c r="L8" s="63"/>
      <c r="M8" s="63"/>
      <c r="N8" s="63"/>
      <c r="O8" s="63"/>
      <c r="P8" s="64"/>
      <c r="Q8" s="192"/>
      <c r="R8" s="193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25"/>
      <c r="L9" s="63"/>
      <c r="M9" s="63"/>
      <c r="N9" s="63"/>
      <c r="O9" s="63"/>
      <c r="P9" s="57"/>
      <c r="Q9" s="125"/>
      <c r="R9" s="126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27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195" t="s">
        <v>152</v>
      </c>
      <c r="B11" s="196"/>
      <c r="C11" s="196"/>
      <c r="D11" s="196"/>
      <c r="E11" s="197"/>
      <c r="F11" s="75" t="s">
        <v>153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83" t="s">
        <v>154</v>
      </c>
      <c r="B12" s="184"/>
      <c r="C12" s="184"/>
      <c r="D12" s="184"/>
      <c r="E12" s="185"/>
      <c r="F12" s="96">
        <v>-37964.073999999964</v>
      </c>
      <c r="G12" s="97"/>
    </row>
    <row r="13" spans="1:19" s="98" customFormat="1" ht="30" customHeight="1" x14ac:dyDescent="0.25">
      <c r="A13" s="183" t="s">
        <v>155</v>
      </c>
      <c r="B13" s="184"/>
      <c r="C13" s="184"/>
      <c r="D13" s="184"/>
      <c r="E13" s="185"/>
      <c r="F13" s="96">
        <v>145197.93999999994</v>
      </c>
    </row>
    <row r="14" spans="1:19" s="98" customFormat="1" ht="30" customHeight="1" x14ac:dyDescent="0.25">
      <c r="A14" s="183" t="s">
        <v>156</v>
      </c>
      <c r="B14" s="184"/>
      <c r="C14" s="184"/>
      <c r="D14" s="184"/>
      <c r="E14" s="185"/>
      <c r="F14" s="99">
        <f>SUM(F15:F17)</f>
        <v>494501.81</v>
      </c>
    </row>
    <row r="15" spans="1:19" s="74" customFormat="1" ht="28.5" customHeight="1" x14ac:dyDescent="0.25">
      <c r="A15" s="186" t="s">
        <v>157</v>
      </c>
      <c r="B15" s="187"/>
      <c r="C15" s="187"/>
      <c r="D15" s="187"/>
      <c r="E15" s="188"/>
      <c r="F15" s="95">
        <f>468454.74-11337.68+1899.19</f>
        <v>459016.25</v>
      </c>
    </row>
    <row r="16" spans="1:19" s="74" customFormat="1" ht="24.75" customHeight="1" x14ac:dyDescent="0.25">
      <c r="A16" s="186" t="s">
        <v>158</v>
      </c>
      <c r="B16" s="187"/>
      <c r="C16" s="187"/>
      <c r="D16" s="187"/>
      <c r="E16" s="188"/>
      <c r="F16" s="95">
        <v>32785.56</v>
      </c>
    </row>
    <row r="17" spans="1:19" s="74" customFormat="1" ht="30" customHeight="1" x14ac:dyDescent="0.25">
      <c r="A17" s="186" t="s">
        <v>159</v>
      </c>
      <c r="B17" s="187"/>
      <c r="C17" s="187"/>
      <c r="D17" s="187"/>
      <c r="E17" s="188"/>
      <c r="F17" s="95">
        <v>2700</v>
      </c>
    </row>
    <row r="18" spans="1:19" s="98" customFormat="1" ht="30" customHeight="1" x14ac:dyDescent="0.25">
      <c r="A18" s="183" t="s">
        <v>160</v>
      </c>
      <c r="B18" s="184"/>
      <c r="C18" s="184"/>
      <c r="D18" s="184"/>
      <c r="E18" s="185"/>
      <c r="F18" s="99">
        <f>SUM(F19:F22)</f>
        <v>535569.86</v>
      </c>
    </row>
    <row r="19" spans="1:19" s="74" customFormat="1" ht="30" customHeight="1" x14ac:dyDescent="0.25">
      <c r="A19" s="186" t="s">
        <v>157</v>
      </c>
      <c r="B19" s="187"/>
      <c r="C19" s="187"/>
      <c r="D19" s="187"/>
      <c r="E19" s="188"/>
      <c r="F19" s="95">
        <f>499153.89+1899.19</f>
        <v>501053.08</v>
      </c>
    </row>
    <row r="20" spans="1:19" s="74" customFormat="1" ht="30" customHeight="1" x14ac:dyDescent="0.25">
      <c r="A20" s="186" t="s">
        <v>158</v>
      </c>
      <c r="B20" s="187"/>
      <c r="C20" s="187"/>
      <c r="D20" s="187"/>
      <c r="E20" s="188"/>
      <c r="F20" s="95">
        <v>32266.78</v>
      </c>
    </row>
    <row r="21" spans="1:19" s="77" customFormat="1" ht="30" customHeight="1" x14ac:dyDescent="0.2">
      <c r="A21" s="186" t="s">
        <v>159</v>
      </c>
      <c r="B21" s="187"/>
      <c r="C21" s="187"/>
      <c r="D21" s="187"/>
      <c r="E21" s="188"/>
      <c r="F21" s="95">
        <v>2250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hidden="1" customHeight="1" x14ac:dyDescent="0.2">
      <c r="A22" s="200" t="s">
        <v>328</v>
      </c>
      <c r="B22" s="201"/>
      <c r="C22" s="201"/>
      <c r="D22" s="201"/>
      <c r="E22" s="202"/>
      <c r="F22" s="95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0" customFormat="1" ht="30" customHeight="1" x14ac:dyDescent="0.25">
      <c r="A23" s="183" t="s">
        <v>161</v>
      </c>
      <c r="B23" s="184"/>
      <c r="C23" s="184"/>
      <c r="D23" s="184"/>
      <c r="E23" s="185"/>
      <c r="F23" s="99">
        <f>F12+F18</f>
        <v>497605.78600000002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3" t="s">
        <v>162</v>
      </c>
      <c r="B24" s="184"/>
      <c r="C24" s="184"/>
      <c r="D24" s="184"/>
      <c r="E24" s="185"/>
      <c r="F24" s="99">
        <f>Лист1!E86</f>
        <v>415929.01899999985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3" t="s">
        <v>334</v>
      </c>
      <c r="B25" s="184"/>
      <c r="C25" s="184"/>
      <c r="D25" s="184"/>
      <c r="E25" s="185"/>
      <c r="F25" s="99">
        <f>F23-F24</f>
        <v>81676.767000000167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83" t="s">
        <v>164</v>
      </c>
      <c r="B26" s="184"/>
      <c r="C26" s="184"/>
      <c r="D26" s="184"/>
      <c r="E26" s="185"/>
      <c r="F26" s="96">
        <f>F13+F14-F18+F22</f>
        <v>104129.89000000001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7" customFormat="1" ht="11.45" customHeight="1" x14ac:dyDescent="0.25">
      <c r="A27" s="78"/>
      <c r="B27" s="78"/>
      <c r="C27" s="78"/>
      <c r="D27" s="78"/>
      <c r="E27" s="78"/>
      <c r="F27" s="78"/>
    </row>
    <row r="28" spans="1:19" s="79" customFormat="1" ht="31.5" customHeight="1" x14ac:dyDescent="0.2">
      <c r="A28" s="182" t="s">
        <v>165</v>
      </c>
      <c r="B28" s="182"/>
      <c r="C28" s="182"/>
      <c r="D28" s="182"/>
    </row>
    <row r="29" spans="1:19" s="52" customFormat="1" ht="21.75" customHeight="1" x14ac:dyDescent="0.25">
      <c r="A29" s="189" t="s">
        <v>166</v>
      </c>
      <c r="B29" s="189"/>
      <c r="C29" s="189"/>
      <c r="D29" s="189"/>
    </row>
    <row r="30" spans="1:19" s="52" customFormat="1" ht="22.5" customHeight="1" x14ac:dyDescent="0.25">
      <c r="A30" s="182" t="s">
        <v>45</v>
      </c>
      <c r="B30" s="182"/>
      <c r="C30" s="182"/>
      <c r="D30" s="182"/>
    </row>
    <row r="31" spans="1:19" s="52" customFormat="1" ht="22.5" customHeight="1" x14ac:dyDescent="0.25">
      <c r="A31" s="182" t="s">
        <v>46</v>
      </c>
      <c r="B31" s="182"/>
      <c r="C31" s="182"/>
      <c r="D31" s="53"/>
    </row>
  </sheetData>
  <mergeCells count="25">
    <mergeCell ref="A31:C31"/>
    <mergeCell ref="A24:E24"/>
    <mergeCell ref="A25:E25"/>
    <mergeCell ref="A26:E26"/>
    <mergeCell ref="A28:D28"/>
    <mergeCell ref="A29:D29"/>
    <mergeCell ref="A30:D30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1"/>
  <sheetViews>
    <sheetView view="pageBreakPreview" topLeftCell="A12" zoomScaleNormal="100" zoomScaleSheetLayoutView="100" workbookViewId="0">
      <selection activeCell="A22" sqref="A22:E22"/>
    </sheetView>
  </sheetViews>
  <sheetFormatPr defaultRowHeight="15" x14ac:dyDescent="0.25"/>
  <cols>
    <col min="1" max="1" width="56" style="128" customWidth="1"/>
    <col min="2" max="2" width="13.85546875" style="128" customWidth="1"/>
    <col min="3" max="3" width="12.28515625" style="128" customWidth="1"/>
    <col min="4" max="4" width="15.140625" style="128" customWidth="1"/>
    <col min="5" max="5" width="14.7109375" style="128" customWidth="1"/>
    <col min="6" max="255" width="8.140625" style="128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8" customFormat="1" ht="23.25" customHeight="1" x14ac:dyDescent="0.25">
      <c r="A1" s="204"/>
      <c r="B1" s="204"/>
      <c r="C1" s="204"/>
      <c r="D1" s="204"/>
      <c r="E1" s="204"/>
    </row>
    <row r="2" spans="1:5" s="128" customFormat="1" x14ac:dyDescent="0.25">
      <c r="A2" s="204" t="s">
        <v>258</v>
      </c>
      <c r="B2" s="204"/>
      <c r="C2" s="204"/>
      <c r="D2" s="204"/>
      <c r="E2" s="204"/>
    </row>
    <row r="3" spans="1:5" s="128" customFormat="1" ht="15.75" customHeight="1" x14ac:dyDescent="0.25">
      <c r="B3" s="204" t="s">
        <v>321</v>
      </c>
      <c r="C3" s="204"/>
      <c r="D3" s="204"/>
      <c r="E3" s="204"/>
    </row>
    <row r="4" spans="1:5" s="128" customFormat="1" x14ac:dyDescent="0.25">
      <c r="A4" s="206" t="s">
        <v>259</v>
      </c>
      <c r="B4" s="206"/>
      <c r="C4" s="206"/>
      <c r="D4" s="206"/>
      <c r="E4" s="206"/>
    </row>
    <row r="5" spans="1:5" s="128" customFormat="1" x14ac:dyDescent="0.25">
      <c r="A5" s="206" t="s">
        <v>260</v>
      </c>
      <c r="B5" s="206"/>
      <c r="C5" s="206"/>
      <c r="D5" s="206"/>
      <c r="E5" s="206"/>
    </row>
    <row r="6" spans="1:5" s="128" customFormat="1" ht="26.25" customHeight="1" x14ac:dyDescent="0.25">
      <c r="A6" s="204" t="s">
        <v>261</v>
      </c>
      <c r="B6" s="204"/>
      <c r="C6" s="204"/>
      <c r="D6" s="204"/>
      <c r="E6" s="128" t="s">
        <v>335</v>
      </c>
    </row>
    <row r="7" spans="1:5" s="128" customFormat="1" x14ac:dyDescent="0.25">
      <c r="A7" s="204"/>
      <c r="B7" s="204"/>
      <c r="C7" s="204"/>
      <c r="D7" s="204"/>
      <c r="E7" s="204"/>
    </row>
    <row r="8" spans="1:5" s="128" customFormat="1" ht="28.5" customHeight="1" x14ac:dyDescent="0.25">
      <c r="A8" s="205" t="s">
        <v>322</v>
      </c>
      <c r="B8" s="205"/>
      <c r="C8" s="205"/>
      <c r="D8" s="205"/>
      <c r="E8" s="205"/>
    </row>
    <row r="9" spans="1:5" s="128" customFormat="1" ht="29.25" customHeight="1" x14ac:dyDescent="0.25">
      <c r="A9" s="205" t="s">
        <v>263</v>
      </c>
      <c r="B9" s="205"/>
      <c r="C9" s="205"/>
      <c r="D9" s="205"/>
      <c r="E9" s="205"/>
    </row>
    <row r="10" spans="1:5" s="128" customFormat="1" ht="30" customHeight="1" x14ac:dyDescent="0.25">
      <c r="A10" s="205" t="s">
        <v>264</v>
      </c>
      <c r="B10" s="205"/>
      <c r="C10" s="205"/>
      <c r="D10" s="205"/>
      <c r="E10" s="205"/>
    </row>
    <row r="11" spans="1:5" s="128" customFormat="1" ht="30" customHeight="1" x14ac:dyDescent="0.25">
      <c r="A11" s="205" t="s">
        <v>265</v>
      </c>
      <c r="B11" s="205"/>
      <c r="C11" s="205"/>
      <c r="D11" s="205"/>
      <c r="E11" s="205"/>
    </row>
    <row r="12" spans="1:5" s="128" customFormat="1" ht="29.25" customHeight="1" x14ac:dyDescent="0.25">
      <c r="A12" s="205" t="s">
        <v>266</v>
      </c>
      <c r="B12" s="205"/>
      <c r="C12" s="205"/>
      <c r="D12" s="205"/>
      <c r="E12" s="205"/>
    </row>
    <row r="13" spans="1:5" s="128" customFormat="1" ht="28.5" customHeight="1" x14ac:dyDescent="0.25">
      <c r="A13" s="205" t="s">
        <v>267</v>
      </c>
      <c r="B13" s="205"/>
      <c r="C13" s="205"/>
      <c r="D13" s="205"/>
      <c r="E13" s="205"/>
    </row>
    <row r="14" spans="1:5" s="128" customFormat="1" ht="15.75" customHeight="1" x14ac:dyDescent="0.25">
      <c r="A14" s="204"/>
      <c r="B14" s="204"/>
      <c r="C14" s="204"/>
      <c r="D14" s="204"/>
      <c r="E14" s="204"/>
    </row>
    <row r="15" spans="1:5" s="128" customFormat="1" ht="135" x14ac:dyDescent="0.25">
      <c r="A15" s="129" t="s">
        <v>2</v>
      </c>
      <c r="B15" s="130" t="s">
        <v>269</v>
      </c>
      <c r="C15" s="130" t="s">
        <v>0</v>
      </c>
      <c r="D15" s="130" t="s">
        <v>268</v>
      </c>
      <c r="E15" s="130" t="s">
        <v>1</v>
      </c>
    </row>
    <row r="16" spans="1:5" s="128" customFormat="1" x14ac:dyDescent="0.25">
      <c r="A16" s="140" t="s">
        <v>8</v>
      </c>
      <c r="B16" s="132"/>
      <c r="C16" s="132"/>
      <c r="D16" s="132"/>
      <c r="E16" s="132"/>
    </row>
    <row r="17" spans="1:5" s="128" customFormat="1" x14ac:dyDescent="0.25">
      <c r="A17" s="129" t="s">
        <v>57</v>
      </c>
      <c r="B17" s="133" t="s">
        <v>23</v>
      </c>
      <c r="C17" s="133" t="s">
        <v>11</v>
      </c>
      <c r="D17" s="133">
        <v>0.13</v>
      </c>
      <c r="E17" s="133">
        <v>4677.82</v>
      </c>
    </row>
    <row r="18" spans="1:5" s="128" customFormat="1" ht="28.5" x14ac:dyDescent="0.25">
      <c r="A18" s="140" t="s">
        <v>270</v>
      </c>
      <c r="B18" s="132"/>
      <c r="C18" s="132"/>
      <c r="D18" s="132"/>
      <c r="E18" s="132"/>
    </row>
    <row r="19" spans="1:5" s="128" customFormat="1" x14ac:dyDescent="0.25">
      <c r="A19" s="129" t="s">
        <v>336</v>
      </c>
      <c r="B19" s="133" t="s">
        <v>24</v>
      </c>
      <c r="C19" s="133" t="s">
        <v>12</v>
      </c>
      <c r="D19" s="133">
        <f>E19</f>
        <v>146.84</v>
      </c>
      <c r="E19" s="133">
        <v>146.84</v>
      </c>
    </row>
    <row r="20" spans="1:5" s="128" customFormat="1" x14ac:dyDescent="0.25">
      <c r="A20" s="129" t="s">
        <v>337</v>
      </c>
      <c r="B20" s="133" t="s">
        <v>24</v>
      </c>
      <c r="C20" s="133" t="s">
        <v>12</v>
      </c>
      <c r="D20" s="133">
        <f t="shared" ref="D20:D32" si="0">E20</f>
        <v>14865.6</v>
      </c>
      <c r="E20" s="133">
        <v>14865.6</v>
      </c>
    </row>
    <row r="21" spans="1:5" s="128" customFormat="1" ht="30" x14ac:dyDescent="0.25">
      <c r="A21" s="129" t="s">
        <v>338</v>
      </c>
      <c r="B21" s="133">
        <v>3.75</v>
      </c>
      <c r="C21" s="133" t="s">
        <v>222</v>
      </c>
      <c r="D21" s="133">
        <f>E21/B21</f>
        <v>84.528000000000006</v>
      </c>
      <c r="E21" s="133">
        <v>316.98</v>
      </c>
    </row>
    <row r="22" spans="1:5" s="128" customFormat="1" ht="30" x14ac:dyDescent="0.25">
      <c r="A22" s="129" t="s">
        <v>171</v>
      </c>
      <c r="B22" s="133" t="s">
        <v>24</v>
      </c>
      <c r="C22" s="133" t="s">
        <v>19</v>
      </c>
      <c r="D22" s="133">
        <f t="shared" si="0"/>
        <v>2117.1</v>
      </c>
      <c r="E22" s="133">
        <v>2117.1</v>
      </c>
    </row>
    <row r="23" spans="1:5" s="128" customFormat="1" ht="30" x14ac:dyDescent="0.25">
      <c r="A23" s="129" t="s">
        <v>339</v>
      </c>
      <c r="B23" s="133" t="s">
        <v>24</v>
      </c>
      <c r="C23" s="133" t="s">
        <v>19</v>
      </c>
      <c r="D23" s="133">
        <f t="shared" si="0"/>
        <v>1886.2</v>
      </c>
      <c r="E23" s="133">
        <v>1886.2</v>
      </c>
    </row>
    <row r="24" spans="1:5" s="128" customFormat="1" x14ac:dyDescent="0.25">
      <c r="A24" s="129" t="s">
        <v>340</v>
      </c>
      <c r="B24" s="133">
        <v>0.5</v>
      </c>
      <c r="C24" s="133" t="s">
        <v>13</v>
      </c>
      <c r="D24" s="133">
        <f>E24/B24</f>
        <v>849.06</v>
      </c>
      <c r="E24" s="133">
        <v>424.53</v>
      </c>
    </row>
    <row r="25" spans="1:5" s="128" customFormat="1" x14ac:dyDescent="0.25">
      <c r="A25" s="129" t="s">
        <v>271</v>
      </c>
      <c r="B25" s="133" t="s">
        <v>254</v>
      </c>
      <c r="C25" s="133" t="s">
        <v>12</v>
      </c>
      <c r="D25" s="133">
        <f t="shared" si="0"/>
        <v>140694.31</v>
      </c>
      <c r="E25" s="133">
        <v>140694.31</v>
      </c>
    </row>
    <row r="26" spans="1:5" s="128" customFormat="1" x14ac:dyDescent="0.25">
      <c r="A26" s="129" t="s">
        <v>272</v>
      </c>
      <c r="B26" s="133" t="s">
        <v>254</v>
      </c>
      <c r="C26" s="133" t="s">
        <v>12</v>
      </c>
      <c r="D26" s="133">
        <f t="shared" si="0"/>
        <v>299.76</v>
      </c>
      <c r="E26" s="133">
        <v>299.76</v>
      </c>
    </row>
    <row r="27" spans="1:5" s="128" customFormat="1" ht="30" x14ac:dyDescent="0.25">
      <c r="A27" s="129" t="s">
        <v>273</v>
      </c>
      <c r="B27" s="133" t="s">
        <v>24</v>
      </c>
      <c r="C27" s="133" t="s">
        <v>11</v>
      </c>
      <c r="D27" s="133">
        <f t="shared" si="0"/>
        <v>3300</v>
      </c>
      <c r="E27" s="133">
        <v>3300</v>
      </c>
    </row>
    <row r="28" spans="1:5" s="131" customFormat="1" x14ac:dyDescent="0.25">
      <c r="A28" s="129" t="s">
        <v>75</v>
      </c>
      <c r="B28" s="133" t="s">
        <v>24</v>
      </c>
      <c r="C28" s="133" t="s">
        <v>11</v>
      </c>
      <c r="D28" s="133">
        <f t="shared" si="0"/>
        <v>1179.6099999999999</v>
      </c>
      <c r="E28" s="133">
        <v>1179.6099999999999</v>
      </c>
    </row>
    <row r="29" spans="1:5" s="128" customFormat="1" ht="28.5" x14ac:dyDescent="0.25">
      <c r="A29" s="140" t="s">
        <v>100</v>
      </c>
      <c r="B29" s="132"/>
      <c r="C29" s="132"/>
      <c r="D29" s="133"/>
      <c r="E29" s="132"/>
    </row>
    <row r="30" spans="1:5" s="128" customFormat="1" ht="30" x14ac:dyDescent="0.25">
      <c r="A30" s="129" t="s">
        <v>178</v>
      </c>
      <c r="B30" s="133" t="s">
        <v>24</v>
      </c>
      <c r="C30" s="133" t="s">
        <v>11</v>
      </c>
      <c r="D30" s="133">
        <f t="shared" si="0"/>
        <v>59005.65</v>
      </c>
      <c r="E30" s="133">
        <v>59005.65</v>
      </c>
    </row>
    <row r="31" spans="1:5" s="128" customFormat="1" x14ac:dyDescent="0.25">
      <c r="A31" s="140" t="s">
        <v>179</v>
      </c>
      <c r="B31" s="132"/>
      <c r="C31" s="132"/>
      <c r="D31" s="133"/>
      <c r="E31" s="132"/>
    </row>
    <row r="32" spans="1:5" s="128" customFormat="1" x14ac:dyDescent="0.25">
      <c r="A32" s="129" t="s">
        <v>180</v>
      </c>
      <c r="B32" s="133" t="s">
        <v>251</v>
      </c>
      <c r="C32" s="133" t="s">
        <v>275</v>
      </c>
      <c r="D32" s="133">
        <f t="shared" si="0"/>
        <v>10000</v>
      </c>
      <c r="E32" s="133">
        <v>10000</v>
      </c>
    </row>
    <row r="33" spans="1:5" s="128" customFormat="1" ht="28.5" x14ac:dyDescent="0.25">
      <c r="A33" s="140" t="s">
        <v>276</v>
      </c>
      <c r="B33" s="132"/>
      <c r="C33" s="132"/>
      <c r="D33" s="132"/>
      <c r="E33" s="132"/>
    </row>
    <row r="34" spans="1:5" s="128" customFormat="1" x14ac:dyDescent="0.25">
      <c r="A34" s="129" t="s">
        <v>341</v>
      </c>
      <c r="B34" s="133">
        <v>1</v>
      </c>
      <c r="C34" s="133" t="s">
        <v>13</v>
      </c>
      <c r="D34" s="133">
        <f>E34/B34</f>
        <v>1807.25</v>
      </c>
      <c r="E34" s="133">
        <v>1807.25</v>
      </c>
    </row>
    <row r="35" spans="1:5" s="128" customFormat="1" ht="30" x14ac:dyDescent="0.25">
      <c r="A35" s="129" t="s">
        <v>128</v>
      </c>
      <c r="B35" s="133">
        <v>4.9000000000000002E-2</v>
      </c>
      <c r="C35" s="133" t="s">
        <v>129</v>
      </c>
      <c r="D35" s="133">
        <f t="shared" ref="D35:D75" si="1">E35/B35</f>
        <v>21659.183673469386</v>
      </c>
      <c r="E35" s="133">
        <v>1061.3</v>
      </c>
    </row>
    <row r="36" spans="1:5" s="128" customFormat="1" x14ac:dyDescent="0.25">
      <c r="A36" s="129" t="s">
        <v>342</v>
      </c>
      <c r="B36" s="133">
        <v>1</v>
      </c>
      <c r="C36" s="133" t="s">
        <v>15</v>
      </c>
      <c r="D36" s="133">
        <f t="shared" si="1"/>
        <v>724.61</v>
      </c>
      <c r="E36" s="133">
        <v>724.61</v>
      </c>
    </row>
    <row r="37" spans="1:5" s="128" customFormat="1" ht="30" x14ac:dyDescent="0.25">
      <c r="A37" s="129" t="s">
        <v>343</v>
      </c>
      <c r="B37" s="133" t="s">
        <v>24</v>
      </c>
      <c r="C37" s="133" t="s">
        <v>16</v>
      </c>
      <c r="D37" s="133">
        <f>E37</f>
        <v>3267.01</v>
      </c>
      <c r="E37" s="133">
        <v>3267.01</v>
      </c>
    </row>
    <row r="38" spans="1:5" s="128" customFormat="1" ht="30" x14ac:dyDescent="0.25">
      <c r="A38" s="129" t="s">
        <v>281</v>
      </c>
      <c r="B38" s="133">
        <v>2.3E-2</v>
      </c>
      <c r="C38" s="133" t="s">
        <v>15</v>
      </c>
      <c r="D38" s="133">
        <f t="shared" si="1"/>
        <v>101925.65217391304</v>
      </c>
      <c r="E38" s="133">
        <v>2344.29</v>
      </c>
    </row>
    <row r="39" spans="1:5" s="128" customFormat="1" ht="30" x14ac:dyDescent="0.25">
      <c r="A39" s="129" t="s">
        <v>282</v>
      </c>
      <c r="B39" s="133">
        <v>2.3E-2</v>
      </c>
      <c r="C39" s="133" t="s">
        <v>15</v>
      </c>
      <c r="D39" s="133">
        <f t="shared" si="1"/>
        <v>43183.913043478264</v>
      </c>
      <c r="E39" s="133">
        <v>993.23</v>
      </c>
    </row>
    <row r="40" spans="1:5" s="128" customFormat="1" x14ac:dyDescent="0.25">
      <c r="A40" s="129" t="s">
        <v>284</v>
      </c>
      <c r="B40" s="133">
        <v>4</v>
      </c>
      <c r="C40" s="133" t="s">
        <v>13</v>
      </c>
      <c r="D40" s="133">
        <f t="shared" si="1"/>
        <v>907.07</v>
      </c>
      <c r="E40" s="133">
        <v>3628.28</v>
      </c>
    </row>
    <row r="41" spans="1:5" s="128" customFormat="1" x14ac:dyDescent="0.25">
      <c r="A41" s="129" t="s">
        <v>344</v>
      </c>
      <c r="B41" s="133">
        <v>2</v>
      </c>
      <c r="C41" s="133" t="s">
        <v>13</v>
      </c>
      <c r="D41" s="133">
        <f t="shared" si="1"/>
        <v>1012.275</v>
      </c>
      <c r="E41" s="133">
        <v>2024.55</v>
      </c>
    </row>
    <row r="42" spans="1:5" s="128" customFormat="1" ht="30" x14ac:dyDescent="0.25">
      <c r="A42" s="129" t="s">
        <v>345</v>
      </c>
      <c r="B42" s="133">
        <v>1</v>
      </c>
      <c r="C42" s="133" t="s">
        <v>214</v>
      </c>
      <c r="D42" s="133">
        <f t="shared" si="1"/>
        <v>1367.99</v>
      </c>
      <c r="E42" s="133">
        <v>1367.99</v>
      </c>
    </row>
    <row r="43" spans="1:5" s="128" customFormat="1" ht="30" x14ac:dyDescent="0.25">
      <c r="A43" s="129" t="s">
        <v>215</v>
      </c>
      <c r="B43" s="133">
        <v>2</v>
      </c>
      <c r="C43" s="133" t="s">
        <v>214</v>
      </c>
      <c r="D43" s="133">
        <f t="shared" si="1"/>
        <v>846.12</v>
      </c>
      <c r="E43" s="133">
        <v>1692.24</v>
      </c>
    </row>
    <row r="44" spans="1:5" s="128" customFormat="1" x14ac:dyDescent="0.25">
      <c r="A44" s="129" t="s">
        <v>346</v>
      </c>
      <c r="B44" s="133">
        <v>0.02</v>
      </c>
      <c r="C44" s="133" t="s">
        <v>18</v>
      </c>
      <c r="D44" s="133">
        <f t="shared" si="1"/>
        <v>61128.999999999993</v>
      </c>
      <c r="E44" s="133">
        <v>1222.58</v>
      </c>
    </row>
    <row r="45" spans="1:5" s="128" customFormat="1" x14ac:dyDescent="0.25">
      <c r="A45" s="129" t="s">
        <v>347</v>
      </c>
      <c r="B45" s="133">
        <v>0.01</v>
      </c>
      <c r="C45" s="133" t="s">
        <v>18</v>
      </c>
      <c r="D45" s="133">
        <f t="shared" si="1"/>
        <v>63024</v>
      </c>
      <c r="E45" s="133">
        <v>630.24</v>
      </c>
    </row>
    <row r="46" spans="1:5" s="128" customFormat="1" x14ac:dyDescent="0.25">
      <c r="A46" s="129" t="s">
        <v>348</v>
      </c>
      <c r="B46" s="133">
        <v>1</v>
      </c>
      <c r="C46" s="133" t="s">
        <v>13</v>
      </c>
      <c r="D46" s="133">
        <f t="shared" si="1"/>
        <v>4477.51</v>
      </c>
      <c r="E46" s="133">
        <v>4477.51</v>
      </c>
    </row>
    <row r="47" spans="1:5" s="128" customFormat="1" x14ac:dyDescent="0.25">
      <c r="A47" s="129" t="s">
        <v>349</v>
      </c>
      <c r="B47" s="133">
        <v>4</v>
      </c>
      <c r="C47" s="133" t="s">
        <v>183</v>
      </c>
      <c r="D47" s="133">
        <f t="shared" si="1"/>
        <v>98.39</v>
      </c>
      <c r="E47" s="133">
        <v>393.56</v>
      </c>
    </row>
    <row r="48" spans="1:5" s="128" customFormat="1" x14ac:dyDescent="0.25">
      <c r="A48" s="129" t="s">
        <v>61</v>
      </c>
      <c r="B48" s="133">
        <v>1</v>
      </c>
      <c r="C48" s="133" t="s">
        <v>14</v>
      </c>
      <c r="D48" s="133">
        <f t="shared" si="1"/>
        <v>1012.36</v>
      </c>
      <c r="E48" s="133">
        <v>1012.36</v>
      </c>
    </row>
    <row r="49" spans="1:5" s="128" customFormat="1" ht="30" x14ac:dyDescent="0.25">
      <c r="A49" s="129" t="s">
        <v>114</v>
      </c>
      <c r="B49" s="133">
        <v>1</v>
      </c>
      <c r="C49" s="133" t="s">
        <v>115</v>
      </c>
      <c r="D49" s="133">
        <f t="shared" si="1"/>
        <v>664.4</v>
      </c>
      <c r="E49" s="133">
        <v>664.4</v>
      </c>
    </row>
    <row r="50" spans="1:5" s="128" customFormat="1" x14ac:dyDescent="0.25">
      <c r="A50" s="129" t="s">
        <v>362</v>
      </c>
      <c r="B50" s="133">
        <v>1</v>
      </c>
      <c r="C50" s="133" t="s">
        <v>183</v>
      </c>
      <c r="D50" s="133">
        <f t="shared" si="1"/>
        <v>935.32</v>
      </c>
      <c r="E50" s="133">
        <v>935.32</v>
      </c>
    </row>
    <row r="51" spans="1:5" s="128" customFormat="1" x14ac:dyDescent="0.25">
      <c r="A51" s="129" t="s">
        <v>350</v>
      </c>
      <c r="B51" s="133">
        <v>0.17</v>
      </c>
      <c r="C51" s="133" t="s">
        <v>16</v>
      </c>
      <c r="D51" s="133">
        <f t="shared" si="1"/>
        <v>1813.705882352941</v>
      </c>
      <c r="E51" s="133">
        <v>308.33</v>
      </c>
    </row>
    <row r="52" spans="1:5" s="128" customFormat="1" x14ac:dyDescent="0.25">
      <c r="A52" s="129" t="s">
        <v>289</v>
      </c>
      <c r="B52" s="133">
        <v>3</v>
      </c>
      <c r="C52" s="133" t="s">
        <v>290</v>
      </c>
      <c r="D52" s="133">
        <f t="shared" si="1"/>
        <v>1146.5033333333333</v>
      </c>
      <c r="E52" s="133">
        <v>3439.51</v>
      </c>
    </row>
    <row r="53" spans="1:5" s="128" customFormat="1" ht="30" x14ac:dyDescent="0.25">
      <c r="A53" s="129" t="s">
        <v>351</v>
      </c>
      <c r="B53" s="133">
        <v>0.47</v>
      </c>
      <c r="C53" s="133" t="s">
        <v>16</v>
      </c>
      <c r="D53" s="133">
        <f t="shared" si="1"/>
        <v>4192.3191489361707</v>
      </c>
      <c r="E53" s="133">
        <v>1970.39</v>
      </c>
    </row>
    <row r="54" spans="1:5" s="128" customFormat="1" x14ac:dyDescent="0.25">
      <c r="A54" s="129" t="s">
        <v>63</v>
      </c>
      <c r="B54" s="133">
        <v>0.04</v>
      </c>
      <c r="C54" s="133" t="s">
        <v>17</v>
      </c>
      <c r="D54" s="133">
        <f t="shared" si="1"/>
        <v>30255.5</v>
      </c>
      <c r="E54" s="133">
        <v>1210.22</v>
      </c>
    </row>
    <row r="55" spans="1:5" s="128" customFormat="1" ht="30" x14ac:dyDescent="0.25">
      <c r="A55" s="129" t="s">
        <v>64</v>
      </c>
      <c r="B55" s="133">
        <v>3.2490000000000001</v>
      </c>
      <c r="C55" s="133" t="s">
        <v>16</v>
      </c>
      <c r="D55" s="133">
        <f t="shared" si="1"/>
        <v>2008.7503847337643</v>
      </c>
      <c r="E55" s="133">
        <v>6526.43</v>
      </c>
    </row>
    <row r="56" spans="1:5" s="128" customFormat="1" ht="30" x14ac:dyDescent="0.25">
      <c r="A56" s="129" t="s">
        <v>352</v>
      </c>
      <c r="B56" s="133">
        <v>0.02</v>
      </c>
      <c r="C56" s="133" t="s">
        <v>18</v>
      </c>
      <c r="D56" s="133">
        <f t="shared" si="1"/>
        <v>30123</v>
      </c>
      <c r="E56" s="133">
        <v>602.46</v>
      </c>
    </row>
    <row r="57" spans="1:5" s="128" customFormat="1" x14ac:dyDescent="0.25">
      <c r="A57" s="129" t="s">
        <v>353</v>
      </c>
      <c r="B57" s="133">
        <v>1</v>
      </c>
      <c r="C57" s="133" t="s">
        <v>85</v>
      </c>
      <c r="D57" s="133">
        <f t="shared" si="1"/>
        <v>404.76</v>
      </c>
      <c r="E57" s="133">
        <v>404.76</v>
      </c>
    </row>
    <row r="58" spans="1:5" s="128" customFormat="1" x14ac:dyDescent="0.25">
      <c r="A58" s="129" t="s">
        <v>67</v>
      </c>
      <c r="B58" s="133">
        <v>0.63500000000000001</v>
      </c>
      <c r="C58" s="133" t="s">
        <v>15</v>
      </c>
      <c r="D58" s="133">
        <f t="shared" si="1"/>
        <v>17217.43307086614</v>
      </c>
      <c r="E58" s="133">
        <v>10933.07</v>
      </c>
    </row>
    <row r="59" spans="1:5" s="128" customFormat="1" ht="30" x14ac:dyDescent="0.25">
      <c r="A59" s="129" t="s">
        <v>68</v>
      </c>
      <c r="B59" s="133">
        <v>4</v>
      </c>
      <c r="C59" s="133" t="s">
        <v>20</v>
      </c>
      <c r="D59" s="133">
        <f t="shared" si="1"/>
        <v>252.17250000000001</v>
      </c>
      <c r="E59" s="133">
        <v>1008.69</v>
      </c>
    </row>
    <row r="60" spans="1:5" s="128" customFormat="1" x14ac:dyDescent="0.25">
      <c r="A60" s="129" t="s">
        <v>354</v>
      </c>
      <c r="B60" s="133">
        <v>3</v>
      </c>
      <c r="C60" s="133" t="s">
        <v>183</v>
      </c>
      <c r="D60" s="133">
        <f t="shared" si="1"/>
        <v>78.303333333333327</v>
      </c>
      <c r="E60" s="133">
        <v>234.91</v>
      </c>
    </row>
    <row r="61" spans="1:5" s="128" customFormat="1" x14ac:dyDescent="0.25">
      <c r="A61" s="129" t="s">
        <v>292</v>
      </c>
      <c r="B61" s="133">
        <v>1</v>
      </c>
      <c r="C61" s="133" t="s">
        <v>13</v>
      </c>
      <c r="D61" s="133">
        <f t="shared" si="1"/>
        <v>7235.04</v>
      </c>
      <c r="E61" s="133">
        <v>7235.04</v>
      </c>
    </row>
    <row r="62" spans="1:5" s="128" customFormat="1" x14ac:dyDescent="0.25">
      <c r="A62" s="129" t="s">
        <v>82</v>
      </c>
      <c r="B62" s="133">
        <v>1</v>
      </c>
      <c r="C62" s="133" t="s">
        <v>14</v>
      </c>
      <c r="D62" s="133">
        <f t="shared" si="1"/>
        <v>10729.34</v>
      </c>
      <c r="E62" s="133">
        <v>10729.34</v>
      </c>
    </row>
    <row r="63" spans="1:5" s="128" customFormat="1" ht="30" x14ac:dyDescent="0.25">
      <c r="A63" s="129" t="s">
        <v>294</v>
      </c>
      <c r="B63" s="133">
        <v>1</v>
      </c>
      <c r="C63" s="133" t="s">
        <v>21</v>
      </c>
      <c r="D63" s="133">
        <f t="shared" si="1"/>
        <v>868.12</v>
      </c>
      <c r="E63" s="133">
        <v>868.12</v>
      </c>
    </row>
    <row r="64" spans="1:5" s="128" customFormat="1" ht="30" x14ac:dyDescent="0.25">
      <c r="A64" s="129" t="s">
        <v>295</v>
      </c>
      <c r="B64" s="133">
        <v>0.01</v>
      </c>
      <c r="C64" s="133" t="s">
        <v>21</v>
      </c>
      <c r="D64" s="133">
        <f t="shared" si="1"/>
        <v>30424</v>
      </c>
      <c r="E64" s="133">
        <v>304.24</v>
      </c>
    </row>
    <row r="65" spans="1:5" s="128" customFormat="1" x14ac:dyDescent="0.25">
      <c r="A65" s="129" t="s">
        <v>70</v>
      </c>
      <c r="B65" s="133">
        <v>33</v>
      </c>
      <c r="C65" s="133" t="s">
        <v>21</v>
      </c>
      <c r="D65" s="133">
        <f t="shared" si="1"/>
        <v>300.80727272727273</v>
      </c>
      <c r="E65" s="133">
        <v>9926.64</v>
      </c>
    </row>
    <row r="66" spans="1:5" s="128" customFormat="1" ht="30" x14ac:dyDescent="0.25">
      <c r="A66" s="129" t="s">
        <v>195</v>
      </c>
      <c r="B66" s="133">
        <v>1</v>
      </c>
      <c r="C66" s="133" t="s">
        <v>196</v>
      </c>
      <c r="D66" s="133">
        <f t="shared" si="1"/>
        <v>87.81</v>
      </c>
      <c r="E66" s="133">
        <v>87.81</v>
      </c>
    </row>
    <row r="67" spans="1:5" s="128" customFormat="1" ht="28.5" x14ac:dyDescent="0.25">
      <c r="A67" s="140" t="s">
        <v>296</v>
      </c>
      <c r="B67" s="132"/>
      <c r="C67" s="132"/>
      <c r="D67" s="133"/>
      <c r="E67" s="132"/>
    </row>
    <row r="68" spans="1:5" s="128" customFormat="1" x14ac:dyDescent="0.25">
      <c r="A68" s="129" t="s">
        <v>355</v>
      </c>
      <c r="B68" s="133">
        <v>0.01</v>
      </c>
      <c r="C68" s="133" t="s">
        <v>18</v>
      </c>
      <c r="D68" s="133">
        <f t="shared" si="1"/>
        <v>34929</v>
      </c>
      <c r="E68" s="133">
        <v>349.29</v>
      </c>
    </row>
    <row r="69" spans="1:5" s="128" customFormat="1" x14ac:dyDescent="0.25">
      <c r="A69" s="129" t="s">
        <v>217</v>
      </c>
      <c r="B69" s="133">
        <v>1</v>
      </c>
      <c r="C69" s="133" t="s">
        <v>13</v>
      </c>
      <c r="D69" s="133">
        <f t="shared" si="1"/>
        <v>677.22</v>
      </c>
      <c r="E69" s="133">
        <v>677.22</v>
      </c>
    </row>
    <row r="70" spans="1:5" s="128" customFormat="1" ht="30" x14ac:dyDescent="0.25">
      <c r="A70" s="129" t="s">
        <v>343</v>
      </c>
      <c r="B70" s="133" t="s">
        <v>24</v>
      </c>
      <c r="C70" s="133" t="s">
        <v>16</v>
      </c>
      <c r="D70" s="133">
        <f>E70</f>
        <v>11568.77</v>
      </c>
      <c r="E70" s="133">
        <v>11568.77</v>
      </c>
    </row>
    <row r="71" spans="1:5" s="128" customFormat="1" ht="30" x14ac:dyDescent="0.25">
      <c r="A71" s="129" t="s">
        <v>356</v>
      </c>
      <c r="B71" s="133">
        <v>1E-3</v>
      </c>
      <c r="C71" s="133" t="s">
        <v>19</v>
      </c>
      <c r="D71" s="133">
        <f t="shared" si="1"/>
        <v>131560</v>
      </c>
      <c r="E71" s="133">
        <v>131.56</v>
      </c>
    </row>
    <row r="72" spans="1:5" s="128" customFormat="1" x14ac:dyDescent="0.25">
      <c r="A72" s="129" t="s">
        <v>357</v>
      </c>
      <c r="B72" s="133">
        <v>0.02</v>
      </c>
      <c r="C72" s="133" t="s">
        <v>56</v>
      </c>
      <c r="D72" s="133">
        <f t="shared" si="1"/>
        <v>22662</v>
      </c>
      <c r="E72" s="133">
        <v>453.24</v>
      </c>
    </row>
    <row r="73" spans="1:5" s="128" customFormat="1" x14ac:dyDescent="0.25">
      <c r="A73" s="129" t="s">
        <v>358</v>
      </c>
      <c r="B73" s="133">
        <v>0.34</v>
      </c>
      <c r="C73" s="133" t="s">
        <v>16</v>
      </c>
      <c r="D73" s="133">
        <f t="shared" si="1"/>
        <v>2070.2647058823527</v>
      </c>
      <c r="E73" s="133">
        <v>703.89</v>
      </c>
    </row>
    <row r="74" spans="1:5" s="128" customFormat="1" ht="30" x14ac:dyDescent="0.25">
      <c r="A74" s="129" t="s">
        <v>71</v>
      </c>
      <c r="B74" s="133">
        <v>1.63</v>
      </c>
      <c r="C74" s="133" t="s">
        <v>16</v>
      </c>
      <c r="D74" s="133">
        <f t="shared" si="1"/>
        <v>2021.8834355828224</v>
      </c>
      <c r="E74" s="133">
        <v>3295.67</v>
      </c>
    </row>
    <row r="75" spans="1:5" s="128" customFormat="1" ht="30" x14ac:dyDescent="0.25">
      <c r="A75" s="129" t="s">
        <v>199</v>
      </c>
      <c r="B75" s="133">
        <v>1.629</v>
      </c>
      <c r="C75" s="133" t="s">
        <v>16</v>
      </c>
      <c r="D75" s="133">
        <f t="shared" si="1"/>
        <v>2007.9005524861877</v>
      </c>
      <c r="E75" s="133">
        <v>3270.87</v>
      </c>
    </row>
    <row r="76" spans="1:5" s="128" customFormat="1" ht="30" x14ac:dyDescent="0.25">
      <c r="A76" s="129" t="s">
        <v>202</v>
      </c>
      <c r="B76" s="133" t="s">
        <v>252</v>
      </c>
      <c r="C76" s="133" t="s">
        <v>16</v>
      </c>
      <c r="D76" s="133">
        <f>E76</f>
        <v>1635.47</v>
      </c>
      <c r="E76" s="133">
        <v>1635.47</v>
      </c>
    </row>
    <row r="77" spans="1:5" s="128" customFormat="1" ht="28.5" x14ac:dyDescent="0.25">
      <c r="A77" s="140" t="s">
        <v>39</v>
      </c>
      <c r="B77" s="132"/>
      <c r="C77" s="132"/>
      <c r="D77" s="133"/>
      <c r="E77" s="132"/>
    </row>
    <row r="78" spans="1:5" s="128" customFormat="1" ht="30" x14ac:dyDescent="0.25">
      <c r="A78" s="129" t="s">
        <v>60</v>
      </c>
      <c r="B78" s="133" t="s">
        <v>251</v>
      </c>
      <c r="C78" s="133" t="s">
        <v>11</v>
      </c>
      <c r="D78" s="133">
        <f t="shared" ref="D78:D83" si="2">E78</f>
        <v>8613.56</v>
      </c>
      <c r="E78" s="133">
        <v>8613.56</v>
      </c>
    </row>
    <row r="79" spans="1:5" s="128" customFormat="1" x14ac:dyDescent="0.25">
      <c r="A79" s="140" t="s">
        <v>81</v>
      </c>
      <c r="B79" s="132"/>
      <c r="C79" s="132"/>
      <c r="D79" s="133"/>
      <c r="E79" s="132"/>
    </row>
    <row r="80" spans="1:5" s="128" customFormat="1" x14ac:dyDescent="0.25">
      <c r="A80" s="129" t="s">
        <v>87</v>
      </c>
      <c r="B80" s="133" t="s">
        <v>251</v>
      </c>
      <c r="C80" s="133" t="s">
        <v>11</v>
      </c>
      <c r="D80" s="133">
        <f t="shared" si="2"/>
        <v>21600</v>
      </c>
      <c r="E80" s="133">
        <v>21600</v>
      </c>
    </row>
    <row r="81" spans="1:5" s="128" customFormat="1" ht="42.75" x14ac:dyDescent="0.25">
      <c r="A81" s="140" t="s">
        <v>359</v>
      </c>
      <c r="B81" s="132"/>
      <c r="C81" s="132"/>
      <c r="D81" s="133"/>
      <c r="E81" s="132"/>
    </row>
    <row r="82" spans="1:5" s="128" customFormat="1" x14ac:dyDescent="0.25">
      <c r="A82" s="129" t="s">
        <v>127</v>
      </c>
      <c r="B82" s="133" t="s">
        <v>24</v>
      </c>
      <c r="C82" s="133" t="s">
        <v>11</v>
      </c>
      <c r="D82" s="133">
        <f t="shared" si="2"/>
        <v>1247.43</v>
      </c>
      <c r="E82" s="133">
        <v>1247.43</v>
      </c>
    </row>
    <row r="83" spans="1:5" s="128" customFormat="1" ht="30" x14ac:dyDescent="0.25">
      <c r="A83" s="129" t="s">
        <v>360</v>
      </c>
      <c r="B83" s="133" t="s">
        <v>24</v>
      </c>
      <c r="C83" s="133" t="s">
        <v>11</v>
      </c>
      <c r="D83" s="133">
        <f t="shared" si="2"/>
        <v>1619.24</v>
      </c>
      <c r="E83" s="133">
        <v>1619.24</v>
      </c>
    </row>
    <row r="84" spans="1:5" s="1" customFormat="1" ht="14.25" x14ac:dyDescent="0.2">
      <c r="A84" s="35" t="s">
        <v>10</v>
      </c>
      <c r="B84" s="134"/>
      <c r="C84" s="134"/>
      <c r="D84" s="134"/>
      <c r="E84" s="135"/>
    </row>
    <row r="85" spans="1:5" s="1" customFormat="1" x14ac:dyDescent="0.2">
      <c r="A85" s="39" t="s">
        <v>77</v>
      </c>
      <c r="B85" s="136" t="s">
        <v>23</v>
      </c>
      <c r="C85" s="136" t="s">
        <v>11</v>
      </c>
      <c r="D85" s="136">
        <f>E85</f>
        <v>37811.728999999985</v>
      </c>
      <c r="E85" s="137">
        <f>SUM(E16:E84)*10%</f>
        <v>37811.728999999985</v>
      </c>
    </row>
    <row r="86" spans="1:5" s="128" customFormat="1" x14ac:dyDescent="0.25">
      <c r="A86" s="138" t="s">
        <v>25</v>
      </c>
      <c r="B86" s="133"/>
      <c r="C86" s="133"/>
      <c r="D86" s="133"/>
      <c r="E86" s="139">
        <f>SUM(E16:E85)</f>
        <v>415929.01899999985</v>
      </c>
    </row>
    <row r="87" spans="1:5" s="128" customFormat="1" x14ac:dyDescent="0.25">
      <c r="A87" s="204"/>
      <c r="B87" s="204"/>
      <c r="C87" s="204"/>
      <c r="D87" s="204"/>
      <c r="E87" s="204"/>
    </row>
    <row r="88" spans="1:5" s="128" customFormat="1" x14ac:dyDescent="0.25">
      <c r="A88" s="204"/>
      <c r="B88" s="204"/>
      <c r="C88" s="204"/>
      <c r="D88" s="204"/>
      <c r="E88" s="204"/>
    </row>
    <row r="89" spans="1:5" s="128" customFormat="1" ht="39.75" customHeight="1" x14ac:dyDescent="0.25">
      <c r="A89" s="205" t="s">
        <v>363</v>
      </c>
      <c r="B89" s="205"/>
      <c r="C89" s="205"/>
      <c r="D89" s="205"/>
      <c r="E89" s="205"/>
    </row>
    <row r="90" spans="1:5" s="128" customFormat="1" ht="27.75" customHeight="1" x14ac:dyDescent="0.25">
      <c r="A90" s="205" t="s">
        <v>317</v>
      </c>
      <c r="B90" s="205"/>
      <c r="C90" s="205"/>
      <c r="D90" s="205"/>
      <c r="E90" s="205"/>
    </row>
    <row r="91" spans="1:5" s="128" customFormat="1" ht="24" customHeight="1" x14ac:dyDescent="0.25">
      <c r="A91" s="205" t="s">
        <v>318</v>
      </c>
      <c r="B91" s="205"/>
      <c r="C91" s="205"/>
      <c r="D91" s="205"/>
      <c r="E91" s="205"/>
    </row>
    <row r="92" spans="1:5" s="128" customFormat="1" ht="30.75" customHeight="1" x14ac:dyDescent="0.25">
      <c r="A92" s="205" t="s">
        <v>319</v>
      </c>
      <c r="B92" s="205"/>
      <c r="C92" s="205"/>
      <c r="D92" s="205"/>
      <c r="E92" s="205"/>
    </row>
    <row r="93" spans="1:5" s="128" customFormat="1" x14ac:dyDescent="0.25">
      <c r="A93" s="204"/>
      <c r="B93" s="204"/>
      <c r="C93" s="204"/>
      <c r="D93" s="204"/>
      <c r="E93" s="204"/>
    </row>
    <row r="94" spans="1:5" s="128" customFormat="1" ht="24.75" customHeight="1" x14ac:dyDescent="0.25">
      <c r="B94" s="205"/>
      <c r="C94" s="205"/>
      <c r="D94" s="205"/>
      <c r="E94" s="205"/>
    </row>
    <row r="95" spans="1:5" s="128" customFormat="1" ht="18.75" customHeight="1" x14ac:dyDescent="0.25">
      <c r="A95" s="204" t="s">
        <v>361</v>
      </c>
      <c r="B95" s="204"/>
      <c r="C95" s="204"/>
      <c r="D95" s="204"/>
      <c r="E95" s="204"/>
    </row>
    <row r="96" spans="1:5" s="128" customFormat="1" ht="15.75" customHeight="1" x14ac:dyDescent="0.25">
      <c r="A96" s="204" t="s">
        <v>364</v>
      </c>
      <c r="B96" s="204"/>
      <c r="C96" s="204"/>
      <c r="D96" s="204"/>
      <c r="E96" s="204"/>
    </row>
    <row r="97" spans="1:5" s="128" customFormat="1" ht="10.5" customHeight="1" x14ac:dyDescent="0.25">
      <c r="B97" s="204"/>
      <c r="C97" s="204"/>
      <c r="D97" s="204" t="s">
        <v>27</v>
      </c>
      <c r="E97" s="204"/>
    </row>
    <row r="98" spans="1:5" s="128" customFormat="1" x14ac:dyDescent="0.25">
      <c r="A98" s="204"/>
      <c r="B98" s="204"/>
      <c r="C98" s="204"/>
      <c r="D98" s="204"/>
      <c r="E98" s="204"/>
    </row>
    <row r="99" spans="1:5" s="128" customFormat="1" x14ac:dyDescent="0.25">
      <c r="A99" s="204" t="s">
        <v>320</v>
      </c>
      <c r="B99" s="204"/>
      <c r="C99" s="204"/>
      <c r="D99" s="204"/>
      <c r="E99" s="204"/>
    </row>
    <row r="100" spans="1:5" s="128" customFormat="1" ht="10.5" customHeight="1" x14ac:dyDescent="0.25">
      <c r="B100" s="204"/>
      <c r="C100" s="204"/>
      <c r="D100" s="204" t="s">
        <v>27</v>
      </c>
      <c r="E100" s="204"/>
    </row>
    <row r="101" spans="1:5" s="128" customFormat="1" ht="11.25" customHeight="1" x14ac:dyDescent="0.25">
      <c r="A101" s="204"/>
      <c r="B101" s="204"/>
      <c r="C101" s="204"/>
      <c r="D101" s="204"/>
      <c r="E101" s="204"/>
    </row>
  </sheetData>
  <mergeCells count="31">
    <mergeCell ref="A5:E5"/>
    <mergeCell ref="A4:E4"/>
    <mergeCell ref="A1:E1"/>
    <mergeCell ref="A2:E2"/>
    <mergeCell ref="B3:E3"/>
    <mergeCell ref="A6:D6"/>
    <mergeCell ref="A7:E7"/>
    <mergeCell ref="A8:E8"/>
    <mergeCell ref="A9:E9"/>
    <mergeCell ref="A92:E92"/>
    <mergeCell ref="A10:E10"/>
    <mergeCell ref="A11:E11"/>
    <mergeCell ref="A12:E12"/>
    <mergeCell ref="A13:E13"/>
    <mergeCell ref="A14:E14"/>
    <mergeCell ref="A87:E87"/>
    <mergeCell ref="A88:E88"/>
    <mergeCell ref="A89:E89"/>
    <mergeCell ref="A90:E90"/>
    <mergeCell ref="A91:E91"/>
    <mergeCell ref="A93:E93"/>
    <mergeCell ref="B94:E94"/>
    <mergeCell ref="A95:E95"/>
    <mergeCell ref="A96:E96"/>
    <mergeCell ref="B97:C97"/>
    <mergeCell ref="D97:E97"/>
    <mergeCell ref="A98:E98"/>
    <mergeCell ref="A99:E99"/>
    <mergeCell ref="B100:C100"/>
    <mergeCell ref="D100:E100"/>
    <mergeCell ref="A101:E101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topLeftCell="A14" workbookViewId="0">
      <selection activeCell="F32" sqref="F32"/>
    </sheetView>
  </sheetViews>
  <sheetFormatPr defaultColWidth="9.140625" defaultRowHeight="15" x14ac:dyDescent="0.25"/>
  <cols>
    <col min="1" max="1" width="12.5703125" style="80" customWidth="1"/>
    <col min="2" max="2" width="14.5703125" style="80" customWidth="1"/>
    <col min="3" max="3" width="19.5703125" style="80" customWidth="1"/>
    <col min="4" max="4" width="14.42578125" style="80" customWidth="1"/>
    <col min="5" max="5" width="18.28515625" style="80" customWidth="1"/>
    <col min="6" max="6" width="16.28515625" style="80" customWidth="1"/>
    <col min="7" max="16384" width="9.140625" style="80"/>
  </cols>
  <sheetData>
    <row r="1" spans="1:19" s="52" customFormat="1" ht="35.25" customHeight="1" x14ac:dyDescent="0.3">
      <c r="A1" s="190" t="s">
        <v>383</v>
      </c>
      <c r="B1" s="190"/>
      <c r="C1" s="190"/>
      <c r="D1" s="190"/>
      <c r="E1" s="190"/>
      <c r="F1" s="190"/>
    </row>
    <row r="2" spans="1:19" s="52" customFormat="1" x14ac:dyDescent="0.25">
      <c r="A2" s="53"/>
      <c r="B2" s="53"/>
      <c r="C2" s="53"/>
      <c r="D2" s="53"/>
      <c r="E2" s="53"/>
      <c r="F2" s="53"/>
    </row>
    <row r="3" spans="1:19" s="52" customFormat="1" ht="19.5" customHeight="1" x14ac:dyDescent="0.25">
      <c r="A3" s="54" t="s">
        <v>384</v>
      </c>
      <c r="B3" s="54"/>
      <c r="C3" s="54"/>
      <c r="D3" s="54"/>
      <c r="E3" s="54"/>
      <c r="F3" s="55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s="52" customFormat="1" ht="19.5" customHeight="1" x14ac:dyDescent="0.25">
      <c r="A4" s="54"/>
      <c r="B4" s="54"/>
      <c r="C4" s="54"/>
      <c r="D4" s="54"/>
      <c r="E4" s="54"/>
      <c r="F4" s="55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</row>
    <row r="5" spans="1:19" s="52" customFormat="1" ht="36.75" customHeight="1" x14ac:dyDescent="0.25">
      <c r="A5" s="191" t="s">
        <v>142</v>
      </c>
      <c r="B5" s="191"/>
      <c r="C5" s="191"/>
      <c r="D5" s="191"/>
      <c r="E5" s="191"/>
      <c r="F5" s="191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</row>
    <row r="6" spans="1:19" s="66" customFormat="1" ht="27.75" customHeight="1" x14ac:dyDescent="0.25">
      <c r="A6" s="101" t="s">
        <v>143</v>
      </c>
      <c r="B6" s="101">
        <v>4</v>
      </c>
      <c r="C6" s="101" t="s">
        <v>144</v>
      </c>
      <c r="D6" s="122">
        <v>2797.8</v>
      </c>
      <c r="E6" s="101" t="s">
        <v>145</v>
      </c>
      <c r="F6" s="103">
        <v>1339.7</v>
      </c>
      <c r="G6" s="57"/>
      <c r="H6" s="59"/>
      <c r="I6" s="60"/>
      <c r="J6" s="61"/>
      <c r="K6" s="142"/>
      <c r="L6" s="63"/>
      <c r="M6" s="63"/>
      <c r="N6" s="63"/>
      <c r="O6" s="63"/>
      <c r="P6" s="64"/>
      <c r="Q6" s="192"/>
      <c r="R6" s="193"/>
      <c r="S6" s="65"/>
    </row>
    <row r="7" spans="1:19" s="68" customFormat="1" ht="32.25" customHeight="1" x14ac:dyDescent="0.25">
      <c r="A7" s="101" t="s">
        <v>146</v>
      </c>
      <c r="B7" s="101">
        <v>3</v>
      </c>
      <c r="C7" s="101" t="s">
        <v>147</v>
      </c>
      <c r="D7" s="122">
        <v>200.8</v>
      </c>
      <c r="E7" s="101" t="s">
        <v>148</v>
      </c>
      <c r="F7" s="103">
        <v>893.1</v>
      </c>
      <c r="G7" s="57"/>
      <c r="H7" s="59"/>
      <c r="I7" s="60"/>
      <c r="J7" s="61"/>
      <c r="K7" s="142"/>
      <c r="L7" s="63"/>
      <c r="M7" s="63"/>
      <c r="N7" s="63"/>
      <c r="O7" s="63"/>
      <c r="P7" s="64"/>
      <c r="Q7" s="192"/>
      <c r="R7" s="194"/>
      <c r="S7" s="67"/>
    </row>
    <row r="8" spans="1:19" s="68" customFormat="1" ht="46.5" customHeight="1" x14ac:dyDescent="0.25">
      <c r="A8" s="101" t="s">
        <v>149</v>
      </c>
      <c r="B8" s="101">
        <v>41</v>
      </c>
      <c r="C8" s="101" t="s">
        <v>150</v>
      </c>
      <c r="D8" s="103">
        <v>309.7</v>
      </c>
      <c r="E8" s="101" t="s">
        <v>151</v>
      </c>
      <c r="F8" s="103">
        <v>426.8</v>
      </c>
      <c r="G8" s="57"/>
      <c r="H8" s="59"/>
      <c r="I8" s="60"/>
      <c r="J8" s="61"/>
      <c r="K8" s="142"/>
      <c r="L8" s="63"/>
      <c r="M8" s="63"/>
      <c r="N8" s="63"/>
      <c r="O8" s="63"/>
      <c r="P8" s="64"/>
      <c r="Q8" s="192"/>
      <c r="R8" s="193"/>
      <c r="S8" s="67"/>
    </row>
    <row r="9" spans="1:19" s="68" customFormat="1" ht="33.75" customHeight="1" x14ac:dyDescent="0.25">
      <c r="A9" s="58"/>
      <c r="B9" s="61"/>
      <c r="C9" s="58"/>
      <c r="D9" s="69"/>
      <c r="E9" s="61"/>
      <c r="F9" s="70"/>
      <c r="G9" s="57"/>
      <c r="H9" s="59"/>
      <c r="I9" s="60"/>
      <c r="J9" s="61"/>
      <c r="K9" s="142"/>
      <c r="L9" s="63"/>
      <c r="M9" s="63"/>
      <c r="N9" s="63"/>
      <c r="O9" s="63"/>
      <c r="P9" s="57"/>
      <c r="Q9" s="142"/>
      <c r="R9" s="143"/>
      <c r="S9" s="57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41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</row>
    <row r="11" spans="1:19" s="74" customFormat="1" ht="30" customHeight="1" x14ac:dyDescent="0.25">
      <c r="A11" s="195" t="s">
        <v>152</v>
      </c>
      <c r="B11" s="196"/>
      <c r="C11" s="196"/>
      <c r="D11" s="196"/>
      <c r="E11" s="197"/>
      <c r="F11" s="75" t="s">
        <v>153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83" t="s">
        <v>154</v>
      </c>
      <c r="B12" s="184"/>
      <c r="C12" s="184"/>
      <c r="D12" s="184"/>
      <c r="E12" s="185"/>
      <c r="F12" s="96">
        <v>81676.767000000167</v>
      </c>
      <c r="G12" s="167"/>
    </row>
    <row r="13" spans="1:19" s="98" customFormat="1" ht="30" customHeight="1" x14ac:dyDescent="0.25">
      <c r="A13" s="183" t="s">
        <v>155</v>
      </c>
      <c r="B13" s="184"/>
      <c r="C13" s="184"/>
      <c r="D13" s="184"/>
      <c r="E13" s="185"/>
      <c r="F13" s="96">
        <v>104129.89000000001</v>
      </c>
    </row>
    <row r="14" spans="1:19" s="98" customFormat="1" ht="30" customHeight="1" x14ac:dyDescent="0.25">
      <c r="A14" s="183" t="s">
        <v>156</v>
      </c>
      <c r="B14" s="184"/>
      <c r="C14" s="184"/>
      <c r="D14" s="184"/>
      <c r="E14" s="185"/>
      <c r="F14" s="99">
        <f>SUM(F15:F17)</f>
        <v>506374.80000000005</v>
      </c>
    </row>
    <row r="15" spans="1:19" s="74" customFormat="1" ht="28.5" customHeight="1" x14ac:dyDescent="0.25">
      <c r="A15" s="186" t="s">
        <v>157</v>
      </c>
      <c r="B15" s="187"/>
      <c r="C15" s="187"/>
      <c r="D15" s="187"/>
      <c r="E15" s="188"/>
      <c r="F15" s="95">
        <v>469964.52</v>
      </c>
    </row>
    <row r="16" spans="1:19" s="74" customFormat="1" ht="24.75" customHeight="1" x14ac:dyDescent="0.25">
      <c r="A16" s="186" t="s">
        <v>158</v>
      </c>
      <c r="B16" s="187"/>
      <c r="C16" s="187"/>
      <c r="D16" s="187"/>
      <c r="E16" s="188"/>
      <c r="F16" s="95">
        <v>33710.28</v>
      </c>
    </row>
    <row r="17" spans="1:19" s="74" customFormat="1" ht="30" customHeight="1" x14ac:dyDescent="0.25">
      <c r="A17" s="186" t="s">
        <v>159</v>
      </c>
      <c r="B17" s="187"/>
      <c r="C17" s="187"/>
      <c r="D17" s="187"/>
      <c r="E17" s="188"/>
      <c r="F17" s="95">
        <v>2700</v>
      </c>
    </row>
    <row r="18" spans="1:19" s="98" customFormat="1" ht="30" customHeight="1" x14ac:dyDescent="0.25">
      <c r="A18" s="183" t="s">
        <v>160</v>
      </c>
      <c r="B18" s="184"/>
      <c r="C18" s="184"/>
      <c r="D18" s="184"/>
      <c r="E18" s="185"/>
      <c r="F18" s="99">
        <f>SUM(F19:F22)</f>
        <v>511681.1</v>
      </c>
    </row>
    <row r="19" spans="1:19" s="74" customFormat="1" ht="30" customHeight="1" x14ac:dyDescent="0.25">
      <c r="A19" s="186" t="s">
        <v>157</v>
      </c>
      <c r="B19" s="187"/>
      <c r="C19" s="187"/>
      <c r="D19" s="187"/>
      <c r="E19" s="188"/>
      <c r="F19" s="95">
        <v>475364.01</v>
      </c>
    </row>
    <row r="20" spans="1:19" s="74" customFormat="1" ht="30" customHeight="1" x14ac:dyDescent="0.25">
      <c r="A20" s="186" t="s">
        <v>158</v>
      </c>
      <c r="B20" s="187"/>
      <c r="C20" s="187"/>
      <c r="D20" s="187"/>
      <c r="E20" s="188"/>
      <c r="F20" s="95">
        <v>33617.089999999997</v>
      </c>
    </row>
    <row r="21" spans="1:19" s="77" customFormat="1" ht="30" customHeight="1" x14ac:dyDescent="0.2">
      <c r="A21" s="186" t="s">
        <v>159</v>
      </c>
      <c r="B21" s="187"/>
      <c r="C21" s="187"/>
      <c r="D21" s="187"/>
      <c r="E21" s="188"/>
      <c r="F21" s="95">
        <v>2700</v>
      </c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hidden="1" customHeight="1" x14ac:dyDescent="0.2">
      <c r="A22" s="200" t="s">
        <v>328</v>
      </c>
      <c r="B22" s="201"/>
      <c r="C22" s="201"/>
      <c r="D22" s="201"/>
      <c r="E22" s="202"/>
      <c r="F22" s="95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0" customFormat="1" ht="30" customHeight="1" x14ac:dyDescent="0.25">
      <c r="A23" s="183" t="s">
        <v>161</v>
      </c>
      <c r="B23" s="184"/>
      <c r="C23" s="184"/>
      <c r="D23" s="184"/>
      <c r="E23" s="185"/>
      <c r="F23" s="99">
        <f>F12+F18</f>
        <v>593357.86700000009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3" t="s">
        <v>162</v>
      </c>
      <c r="B24" s="184"/>
      <c r="C24" s="184"/>
      <c r="D24" s="184"/>
      <c r="E24" s="185"/>
      <c r="F24" s="99">
        <f>акт21!E79</f>
        <v>366485.76799999987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3" t="s">
        <v>334</v>
      </c>
      <c r="B25" s="184"/>
      <c r="C25" s="184"/>
      <c r="D25" s="184"/>
      <c r="E25" s="185"/>
      <c r="F25" s="99">
        <f>F23-F24</f>
        <v>226872.09900000022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83" t="s">
        <v>164</v>
      </c>
      <c r="B26" s="184"/>
      <c r="C26" s="184"/>
      <c r="D26" s="184"/>
      <c r="E26" s="185"/>
      <c r="F26" s="96">
        <f>F13+F14-F18+F22</f>
        <v>98823.590000000084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7" customFormat="1" ht="11.45" customHeight="1" x14ac:dyDescent="0.25">
      <c r="A27" s="78"/>
      <c r="B27" s="78"/>
      <c r="C27" s="78"/>
      <c r="D27" s="78"/>
      <c r="E27" s="78"/>
      <c r="F27" s="78"/>
    </row>
    <row r="28" spans="1:19" s="79" customFormat="1" ht="31.5" customHeight="1" x14ac:dyDescent="0.2">
      <c r="A28" s="182" t="s">
        <v>165</v>
      </c>
      <c r="B28" s="182"/>
      <c r="C28" s="182"/>
      <c r="D28" s="182"/>
    </row>
    <row r="29" spans="1:19" s="52" customFormat="1" ht="21.75" hidden="1" customHeight="1" x14ac:dyDescent="0.25">
      <c r="A29" s="189" t="s">
        <v>385</v>
      </c>
      <c r="B29" s="189"/>
      <c r="C29" s="189"/>
      <c r="D29" s="189"/>
    </row>
    <row r="30" spans="1:19" s="52" customFormat="1" ht="22.5" customHeight="1" x14ac:dyDescent="0.25">
      <c r="A30" s="182" t="s">
        <v>45</v>
      </c>
      <c r="B30" s="182"/>
      <c r="C30" s="182"/>
      <c r="D30" s="182"/>
    </row>
    <row r="31" spans="1:19" s="52" customFormat="1" ht="22.5" customHeight="1" x14ac:dyDescent="0.25">
      <c r="A31" s="182" t="s">
        <v>46</v>
      </c>
      <c r="B31" s="182"/>
      <c r="C31" s="182"/>
      <c r="D31" s="53"/>
    </row>
  </sheetData>
  <mergeCells count="25">
    <mergeCell ref="A11:E11"/>
    <mergeCell ref="A1:F1"/>
    <mergeCell ref="A5:F5"/>
    <mergeCell ref="Q6:R6"/>
    <mergeCell ref="Q7:R7"/>
    <mergeCell ref="Q8:R8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31:C31"/>
    <mergeCell ref="A24:E24"/>
    <mergeCell ref="A25:E25"/>
    <mergeCell ref="A26:E26"/>
    <mergeCell ref="A28:D28"/>
    <mergeCell ref="A29:D29"/>
    <mergeCell ref="A30:D30"/>
  </mergeCells>
  <pageMargins left="0.7" right="0.7" top="0.75" bottom="0.75" header="0.3" footer="0.3"/>
  <pageSetup paperSize="9" scale="9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1"/>
  <sheetViews>
    <sheetView topLeftCell="A64" workbookViewId="0">
      <selection activeCell="E64" sqref="E64"/>
    </sheetView>
  </sheetViews>
  <sheetFormatPr defaultColWidth="8.140625" defaultRowHeight="15" x14ac:dyDescent="0.25"/>
  <cols>
    <col min="1" max="1" width="62.140625" style="144" customWidth="1"/>
    <col min="2" max="5" width="15.85546875" style="144" customWidth="1"/>
    <col min="6" max="6" width="9.42578125" style="144" bestFit="1" customWidth="1"/>
    <col min="7" max="255" width="8.140625" style="144"/>
    <col min="256" max="256" width="8.7109375" style="144" customWidth="1"/>
    <col min="257" max="257" width="31.5703125" style="144" customWidth="1"/>
    <col min="258" max="258" width="13.85546875" style="144" customWidth="1"/>
    <col min="259" max="259" width="19.140625" style="144" customWidth="1"/>
    <col min="260" max="260" width="17.5703125" style="144" customWidth="1"/>
    <col min="261" max="261" width="14.7109375" style="144" customWidth="1"/>
    <col min="262" max="511" width="8.140625" style="144"/>
    <col min="512" max="512" width="8.7109375" style="144" customWidth="1"/>
    <col min="513" max="513" width="31.5703125" style="144" customWidth="1"/>
    <col min="514" max="514" width="13.85546875" style="144" customWidth="1"/>
    <col min="515" max="515" width="19.140625" style="144" customWidth="1"/>
    <col min="516" max="516" width="17.5703125" style="144" customWidth="1"/>
    <col min="517" max="517" width="14.7109375" style="144" customWidth="1"/>
    <col min="518" max="767" width="8.140625" style="144"/>
    <col min="768" max="768" width="8.7109375" style="144" customWidth="1"/>
    <col min="769" max="769" width="31.5703125" style="144" customWidth="1"/>
    <col min="770" max="770" width="13.85546875" style="144" customWidth="1"/>
    <col min="771" max="771" width="19.140625" style="144" customWidth="1"/>
    <col min="772" max="772" width="17.5703125" style="144" customWidth="1"/>
    <col min="773" max="773" width="14.7109375" style="144" customWidth="1"/>
    <col min="774" max="1023" width="8.140625" style="144"/>
    <col min="1024" max="1024" width="8.7109375" style="144" customWidth="1"/>
    <col min="1025" max="1025" width="31.5703125" style="144" customWidth="1"/>
    <col min="1026" max="1026" width="13.85546875" style="144" customWidth="1"/>
    <col min="1027" max="1027" width="19.140625" style="144" customWidth="1"/>
    <col min="1028" max="1028" width="17.5703125" style="144" customWidth="1"/>
    <col min="1029" max="1029" width="14.7109375" style="144" customWidth="1"/>
    <col min="1030" max="1279" width="8.140625" style="144"/>
    <col min="1280" max="1280" width="8.7109375" style="144" customWidth="1"/>
    <col min="1281" max="1281" width="31.5703125" style="144" customWidth="1"/>
    <col min="1282" max="1282" width="13.85546875" style="144" customWidth="1"/>
    <col min="1283" max="1283" width="19.140625" style="144" customWidth="1"/>
    <col min="1284" max="1284" width="17.5703125" style="144" customWidth="1"/>
    <col min="1285" max="1285" width="14.7109375" style="144" customWidth="1"/>
    <col min="1286" max="1535" width="8.140625" style="144"/>
    <col min="1536" max="1536" width="8.7109375" style="144" customWidth="1"/>
    <col min="1537" max="1537" width="31.5703125" style="144" customWidth="1"/>
    <col min="1538" max="1538" width="13.85546875" style="144" customWidth="1"/>
    <col min="1539" max="1539" width="19.140625" style="144" customWidth="1"/>
    <col min="1540" max="1540" width="17.5703125" style="144" customWidth="1"/>
    <col min="1541" max="1541" width="14.7109375" style="144" customWidth="1"/>
    <col min="1542" max="1791" width="8.140625" style="144"/>
    <col min="1792" max="1792" width="8.7109375" style="144" customWidth="1"/>
    <col min="1793" max="1793" width="31.5703125" style="144" customWidth="1"/>
    <col min="1794" max="1794" width="13.85546875" style="144" customWidth="1"/>
    <col min="1795" max="1795" width="19.140625" style="144" customWidth="1"/>
    <col min="1796" max="1796" width="17.5703125" style="144" customWidth="1"/>
    <col min="1797" max="1797" width="14.7109375" style="144" customWidth="1"/>
    <col min="1798" max="2047" width="8.140625" style="144"/>
    <col min="2048" max="2048" width="8.7109375" style="144" customWidth="1"/>
    <col min="2049" max="2049" width="31.5703125" style="144" customWidth="1"/>
    <col min="2050" max="2050" width="13.85546875" style="144" customWidth="1"/>
    <col min="2051" max="2051" width="19.140625" style="144" customWidth="1"/>
    <col min="2052" max="2052" width="17.5703125" style="144" customWidth="1"/>
    <col min="2053" max="2053" width="14.7109375" style="144" customWidth="1"/>
    <col min="2054" max="2303" width="8.140625" style="144"/>
    <col min="2304" max="2304" width="8.7109375" style="144" customWidth="1"/>
    <col min="2305" max="2305" width="31.5703125" style="144" customWidth="1"/>
    <col min="2306" max="2306" width="13.85546875" style="144" customWidth="1"/>
    <col min="2307" max="2307" width="19.140625" style="144" customWidth="1"/>
    <col min="2308" max="2308" width="17.5703125" style="144" customWidth="1"/>
    <col min="2309" max="2309" width="14.7109375" style="144" customWidth="1"/>
    <col min="2310" max="2559" width="8.140625" style="144"/>
    <col min="2560" max="2560" width="8.7109375" style="144" customWidth="1"/>
    <col min="2561" max="2561" width="31.5703125" style="144" customWidth="1"/>
    <col min="2562" max="2562" width="13.85546875" style="144" customWidth="1"/>
    <col min="2563" max="2563" width="19.140625" style="144" customWidth="1"/>
    <col min="2564" max="2564" width="17.5703125" style="144" customWidth="1"/>
    <col min="2565" max="2565" width="14.7109375" style="144" customWidth="1"/>
    <col min="2566" max="2815" width="8.140625" style="144"/>
    <col min="2816" max="2816" width="8.7109375" style="144" customWidth="1"/>
    <col min="2817" max="2817" width="31.5703125" style="144" customWidth="1"/>
    <col min="2818" max="2818" width="13.85546875" style="144" customWidth="1"/>
    <col min="2819" max="2819" width="19.140625" style="144" customWidth="1"/>
    <col min="2820" max="2820" width="17.5703125" style="144" customWidth="1"/>
    <col min="2821" max="2821" width="14.7109375" style="144" customWidth="1"/>
    <col min="2822" max="3071" width="8.140625" style="144"/>
    <col min="3072" max="3072" width="8.7109375" style="144" customWidth="1"/>
    <col min="3073" max="3073" width="31.5703125" style="144" customWidth="1"/>
    <col min="3074" max="3074" width="13.85546875" style="144" customWidth="1"/>
    <col min="3075" max="3075" width="19.140625" style="144" customWidth="1"/>
    <col min="3076" max="3076" width="17.5703125" style="144" customWidth="1"/>
    <col min="3077" max="3077" width="14.7109375" style="144" customWidth="1"/>
    <col min="3078" max="3327" width="8.140625" style="144"/>
    <col min="3328" max="3328" width="8.7109375" style="144" customWidth="1"/>
    <col min="3329" max="3329" width="31.5703125" style="144" customWidth="1"/>
    <col min="3330" max="3330" width="13.85546875" style="144" customWidth="1"/>
    <col min="3331" max="3331" width="19.140625" style="144" customWidth="1"/>
    <col min="3332" max="3332" width="17.5703125" style="144" customWidth="1"/>
    <col min="3333" max="3333" width="14.7109375" style="144" customWidth="1"/>
    <col min="3334" max="3583" width="8.140625" style="144"/>
    <col min="3584" max="3584" width="8.7109375" style="144" customWidth="1"/>
    <col min="3585" max="3585" width="31.5703125" style="144" customWidth="1"/>
    <col min="3586" max="3586" width="13.85546875" style="144" customWidth="1"/>
    <col min="3587" max="3587" width="19.140625" style="144" customWidth="1"/>
    <col min="3588" max="3588" width="17.5703125" style="144" customWidth="1"/>
    <col min="3589" max="3589" width="14.7109375" style="144" customWidth="1"/>
    <col min="3590" max="3839" width="8.140625" style="144"/>
    <col min="3840" max="3840" width="8.7109375" style="144" customWidth="1"/>
    <col min="3841" max="3841" width="31.5703125" style="144" customWidth="1"/>
    <col min="3842" max="3842" width="13.85546875" style="144" customWidth="1"/>
    <col min="3843" max="3843" width="19.140625" style="144" customWidth="1"/>
    <col min="3844" max="3844" width="17.5703125" style="144" customWidth="1"/>
    <col min="3845" max="3845" width="14.7109375" style="144" customWidth="1"/>
    <col min="3846" max="4095" width="8.140625" style="144"/>
    <col min="4096" max="4096" width="8.7109375" style="144" customWidth="1"/>
    <col min="4097" max="4097" width="31.5703125" style="144" customWidth="1"/>
    <col min="4098" max="4098" width="13.85546875" style="144" customWidth="1"/>
    <col min="4099" max="4099" width="19.140625" style="144" customWidth="1"/>
    <col min="4100" max="4100" width="17.5703125" style="144" customWidth="1"/>
    <col min="4101" max="4101" width="14.7109375" style="144" customWidth="1"/>
    <col min="4102" max="4351" width="8.140625" style="144"/>
    <col min="4352" max="4352" width="8.7109375" style="144" customWidth="1"/>
    <col min="4353" max="4353" width="31.5703125" style="144" customWidth="1"/>
    <col min="4354" max="4354" width="13.85546875" style="144" customWidth="1"/>
    <col min="4355" max="4355" width="19.140625" style="144" customWidth="1"/>
    <col min="4356" max="4356" width="17.5703125" style="144" customWidth="1"/>
    <col min="4357" max="4357" width="14.7109375" style="144" customWidth="1"/>
    <col min="4358" max="4607" width="8.140625" style="144"/>
    <col min="4608" max="4608" width="8.7109375" style="144" customWidth="1"/>
    <col min="4609" max="4609" width="31.5703125" style="144" customWidth="1"/>
    <col min="4610" max="4610" width="13.85546875" style="144" customWidth="1"/>
    <col min="4611" max="4611" width="19.140625" style="144" customWidth="1"/>
    <col min="4612" max="4612" width="17.5703125" style="144" customWidth="1"/>
    <col min="4613" max="4613" width="14.7109375" style="144" customWidth="1"/>
    <col min="4614" max="4863" width="8.140625" style="144"/>
    <col min="4864" max="4864" width="8.7109375" style="144" customWidth="1"/>
    <col min="4865" max="4865" width="31.5703125" style="144" customWidth="1"/>
    <col min="4866" max="4866" width="13.85546875" style="144" customWidth="1"/>
    <col min="4867" max="4867" width="19.140625" style="144" customWidth="1"/>
    <col min="4868" max="4868" width="17.5703125" style="144" customWidth="1"/>
    <col min="4869" max="4869" width="14.7109375" style="144" customWidth="1"/>
    <col min="4870" max="5119" width="8.140625" style="144"/>
    <col min="5120" max="5120" width="8.7109375" style="144" customWidth="1"/>
    <col min="5121" max="5121" width="31.5703125" style="144" customWidth="1"/>
    <col min="5122" max="5122" width="13.85546875" style="144" customWidth="1"/>
    <col min="5123" max="5123" width="19.140625" style="144" customWidth="1"/>
    <col min="5124" max="5124" width="17.5703125" style="144" customWidth="1"/>
    <col min="5125" max="5125" width="14.7109375" style="144" customWidth="1"/>
    <col min="5126" max="5375" width="8.140625" style="144"/>
    <col min="5376" max="5376" width="8.7109375" style="144" customWidth="1"/>
    <col min="5377" max="5377" width="31.5703125" style="144" customWidth="1"/>
    <col min="5378" max="5378" width="13.85546875" style="144" customWidth="1"/>
    <col min="5379" max="5379" width="19.140625" style="144" customWidth="1"/>
    <col min="5380" max="5380" width="17.5703125" style="144" customWidth="1"/>
    <col min="5381" max="5381" width="14.7109375" style="144" customWidth="1"/>
    <col min="5382" max="5631" width="8.140625" style="144"/>
    <col min="5632" max="5632" width="8.7109375" style="144" customWidth="1"/>
    <col min="5633" max="5633" width="31.5703125" style="144" customWidth="1"/>
    <col min="5634" max="5634" width="13.85546875" style="144" customWidth="1"/>
    <col min="5635" max="5635" width="19.140625" style="144" customWidth="1"/>
    <col min="5636" max="5636" width="17.5703125" style="144" customWidth="1"/>
    <col min="5637" max="5637" width="14.7109375" style="144" customWidth="1"/>
    <col min="5638" max="5887" width="8.140625" style="144"/>
    <col min="5888" max="5888" width="8.7109375" style="144" customWidth="1"/>
    <col min="5889" max="5889" width="31.5703125" style="144" customWidth="1"/>
    <col min="5890" max="5890" width="13.85546875" style="144" customWidth="1"/>
    <col min="5891" max="5891" width="19.140625" style="144" customWidth="1"/>
    <col min="5892" max="5892" width="17.5703125" style="144" customWidth="1"/>
    <col min="5893" max="5893" width="14.7109375" style="144" customWidth="1"/>
    <col min="5894" max="6143" width="8.140625" style="144"/>
    <col min="6144" max="6144" width="8.7109375" style="144" customWidth="1"/>
    <col min="6145" max="6145" width="31.5703125" style="144" customWidth="1"/>
    <col min="6146" max="6146" width="13.85546875" style="144" customWidth="1"/>
    <col min="6147" max="6147" width="19.140625" style="144" customWidth="1"/>
    <col min="6148" max="6148" width="17.5703125" style="144" customWidth="1"/>
    <col min="6149" max="6149" width="14.7109375" style="144" customWidth="1"/>
    <col min="6150" max="6399" width="8.140625" style="144"/>
    <col min="6400" max="6400" width="8.7109375" style="144" customWidth="1"/>
    <col min="6401" max="6401" width="31.5703125" style="144" customWidth="1"/>
    <col min="6402" max="6402" width="13.85546875" style="144" customWidth="1"/>
    <col min="6403" max="6403" width="19.140625" style="144" customWidth="1"/>
    <col min="6404" max="6404" width="17.5703125" style="144" customWidth="1"/>
    <col min="6405" max="6405" width="14.7109375" style="144" customWidth="1"/>
    <col min="6406" max="6655" width="8.140625" style="144"/>
    <col min="6656" max="6656" width="8.7109375" style="144" customWidth="1"/>
    <col min="6657" max="6657" width="31.5703125" style="144" customWidth="1"/>
    <col min="6658" max="6658" width="13.85546875" style="144" customWidth="1"/>
    <col min="6659" max="6659" width="19.140625" style="144" customWidth="1"/>
    <col min="6660" max="6660" width="17.5703125" style="144" customWidth="1"/>
    <col min="6661" max="6661" width="14.7109375" style="144" customWidth="1"/>
    <col min="6662" max="6911" width="8.140625" style="144"/>
    <col min="6912" max="6912" width="8.7109375" style="144" customWidth="1"/>
    <col min="6913" max="6913" width="31.5703125" style="144" customWidth="1"/>
    <col min="6914" max="6914" width="13.85546875" style="144" customWidth="1"/>
    <col min="6915" max="6915" width="19.140625" style="144" customWidth="1"/>
    <col min="6916" max="6916" width="17.5703125" style="144" customWidth="1"/>
    <col min="6917" max="6917" width="14.7109375" style="144" customWidth="1"/>
    <col min="6918" max="7167" width="8.140625" style="144"/>
    <col min="7168" max="7168" width="8.7109375" style="144" customWidth="1"/>
    <col min="7169" max="7169" width="31.5703125" style="144" customWidth="1"/>
    <col min="7170" max="7170" width="13.85546875" style="144" customWidth="1"/>
    <col min="7171" max="7171" width="19.140625" style="144" customWidth="1"/>
    <col min="7172" max="7172" width="17.5703125" style="144" customWidth="1"/>
    <col min="7173" max="7173" width="14.7109375" style="144" customWidth="1"/>
    <col min="7174" max="7423" width="8.140625" style="144"/>
    <col min="7424" max="7424" width="8.7109375" style="144" customWidth="1"/>
    <col min="7425" max="7425" width="31.5703125" style="144" customWidth="1"/>
    <col min="7426" max="7426" width="13.85546875" style="144" customWidth="1"/>
    <col min="7427" max="7427" width="19.140625" style="144" customWidth="1"/>
    <col min="7428" max="7428" width="17.5703125" style="144" customWidth="1"/>
    <col min="7429" max="7429" width="14.7109375" style="144" customWidth="1"/>
    <col min="7430" max="7679" width="8.140625" style="144"/>
    <col min="7680" max="7680" width="8.7109375" style="144" customWidth="1"/>
    <col min="7681" max="7681" width="31.5703125" style="144" customWidth="1"/>
    <col min="7682" max="7682" width="13.85546875" style="144" customWidth="1"/>
    <col min="7683" max="7683" width="19.140625" style="144" customWidth="1"/>
    <col min="7684" max="7684" width="17.5703125" style="144" customWidth="1"/>
    <col min="7685" max="7685" width="14.7109375" style="144" customWidth="1"/>
    <col min="7686" max="7935" width="8.140625" style="144"/>
    <col min="7936" max="7936" width="8.7109375" style="144" customWidth="1"/>
    <col min="7937" max="7937" width="31.5703125" style="144" customWidth="1"/>
    <col min="7938" max="7938" width="13.85546875" style="144" customWidth="1"/>
    <col min="7939" max="7939" width="19.140625" style="144" customWidth="1"/>
    <col min="7940" max="7940" width="17.5703125" style="144" customWidth="1"/>
    <col min="7941" max="7941" width="14.7109375" style="144" customWidth="1"/>
    <col min="7942" max="8191" width="8.140625" style="144"/>
    <col min="8192" max="8192" width="8.7109375" style="144" customWidth="1"/>
    <col min="8193" max="8193" width="31.5703125" style="144" customWidth="1"/>
    <col min="8194" max="8194" width="13.85546875" style="144" customWidth="1"/>
    <col min="8195" max="8195" width="19.140625" style="144" customWidth="1"/>
    <col min="8196" max="8196" width="17.5703125" style="144" customWidth="1"/>
    <col min="8197" max="8197" width="14.7109375" style="144" customWidth="1"/>
    <col min="8198" max="8447" width="8.140625" style="144"/>
    <col min="8448" max="8448" width="8.7109375" style="144" customWidth="1"/>
    <col min="8449" max="8449" width="31.5703125" style="144" customWidth="1"/>
    <col min="8450" max="8450" width="13.85546875" style="144" customWidth="1"/>
    <col min="8451" max="8451" width="19.140625" style="144" customWidth="1"/>
    <col min="8452" max="8452" width="17.5703125" style="144" customWidth="1"/>
    <col min="8453" max="8453" width="14.7109375" style="144" customWidth="1"/>
    <col min="8454" max="8703" width="8.140625" style="144"/>
    <col min="8704" max="8704" width="8.7109375" style="144" customWidth="1"/>
    <col min="8705" max="8705" width="31.5703125" style="144" customWidth="1"/>
    <col min="8706" max="8706" width="13.85546875" style="144" customWidth="1"/>
    <col min="8707" max="8707" width="19.140625" style="144" customWidth="1"/>
    <col min="8708" max="8708" width="17.5703125" style="144" customWidth="1"/>
    <col min="8709" max="8709" width="14.7109375" style="144" customWidth="1"/>
    <col min="8710" max="8959" width="8.140625" style="144"/>
    <col min="8960" max="8960" width="8.7109375" style="144" customWidth="1"/>
    <col min="8961" max="8961" width="31.5703125" style="144" customWidth="1"/>
    <col min="8962" max="8962" width="13.85546875" style="144" customWidth="1"/>
    <col min="8963" max="8963" width="19.140625" style="144" customWidth="1"/>
    <col min="8964" max="8964" width="17.5703125" style="144" customWidth="1"/>
    <col min="8965" max="8965" width="14.7109375" style="144" customWidth="1"/>
    <col min="8966" max="9215" width="8.140625" style="144"/>
    <col min="9216" max="9216" width="8.7109375" style="144" customWidth="1"/>
    <col min="9217" max="9217" width="31.5703125" style="144" customWidth="1"/>
    <col min="9218" max="9218" width="13.85546875" style="144" customWidth="1"/>
    <col min="9219" max="9219" width="19.140625" style="144" customWidth="1"/>
    <col min="9220" max="9220" width="17.5703125" style="144" customWidth="1"/>
    <col min="9221" max="9221" width="14.7109375" style="144" customWidth="1"/>
    <col min="9222" max="9471" width="8.140625" style="144"/>
    <col min="9472" max="9472" width="8.7109375" style="144" customWidth="1"/>
    <col min="9473" max="9473" width="31.5703125" style="144" customWidth="1"/>
    <col min="9474" max="9474" width="13.85546875" style="144" customWidth="1"/>
    <col min="9475" max="9475" width="19.140625" style="144" customWidth="1"/>
    <col min="9476" max="9476" width="17.5703125" style="144" customWidth="1"/>
    <col min="9477" max="9477" width="14.7109375" style="144" customWidth="1"/>
    <col min="9478" max="9727" width="8.140625" style="144"/>
    <col min="9728" max="9728" width="8.7109375" style="144" customWidth="1"/>
    <col min="9729" max="9729" width="31.5703125" style="144" customWidth="1"/>
    <col min="9730" max="9730" width="13.85546875" style="144" customWidth="1"/>
    <col min="9731" max="9731" width="19.140625" style="144" customWidth="1"/>
    <col min="9732" max="9732" width="17.5703125" style="144" customWidth="1"/>
    <col min="9733" max="9733" width="14.7109375" style="144" customWidth="1"/>
    <col min="9734" max="9983" width="8.140625" style="144"/>
    <col min="9984" max="9984" width="8.7109375" style="144" customWidth="1"/>
    <col min="9985" max="9985" width="31.5703125" style="144" customWidth="1"/>
    <col min="9986" max="9986" width="13.85546875" style="144" customWidth="1"/>
    <col min="9987" max="9987" width="19.140625" style="144" customWidth="1"/>
    <col min="9988" max="9988" width="17.5703125" style="144" customWidth="1"/>
    <col min="9989" max="9989" width="14.7109375" style="144" customWidth="1"/>
    <col min="9990" max="10239" width="8.140625" style="144"/>
    <col min="10240" max="10240" width="8.7109375" style="144" customWidth="1"/>
    <col min="10241" max="10241" width="31.5703125" style="144" customWidth="1"/>
    <col min="10242" max="10242" width="13.85546875" style="144" customWidth="1"/>
    <col min="10243" max="10243" width="19.140625" style="144" customWidth="1"/>
    <col min="10244" max="10244" width="17.5703125" style="144" customWidth="1"/>
    <col min="10245" max="10245" width="14.7109375" style="144" customWidth="1"/>
    <col min="10246" max="10495" width="8.140625" style="144"/>
    <col min="10496" max="10496" width="8.7109375" style="144" customWidth="1"/>
    <col min="10497" max="10497" width="31.5703125" style="144" customWidth="1"/>
    <col min="10498" max="10498" width="13.85546875" style="144" customWidth="1"/>
    <col min="10499" max="10499" width="19.140625" style="144" customWidth="1"/>
    <col min="10500" max="10500" width="17.5703125" style="144" customWidth="1"/>
    <col min="10501" max="10501" width="14.7109375" style="144" customWidth="1"/>
    <col min="10502" max="10751" width="8.140625" style="144"/>
    <col min="10752" max="10752" width="8.7109375" style="144" customWidth="1"/>
    <col min="10753" max="10753" width="31.5703125" style="144" customWidth="1"/>
    <col min="10754" max="10754" width="13.85546875" style="144" customWidth="1"/>
    <col min="10755" max="10755" width="19.140625" style="144" customWidth="1"/>
    <col min="10756" max="10756" width="17.5703125" style="144" customWidth="1"/>
    <col min="10757" max="10757" width="14.7109375" style="144" customWidth="1"/>
    <col min="10758" max="11007" width="8.140625" style="144"/>
    <col min="11008" max="11008" width="8.7109375" style="144" customWidth="1"/>
    <col min="11009" max="11009" width="31.5703125" style="144" customWidth="1"/>
    <col min="11010" max="11010" width="13.85546875" style="144" customWidth="1"/>
    <col min="11011" max="11011" width="19.140625" style="144" customWidth="1"/>
    <col min="11012" max="11012" width="17.5703125" style="144" customWidth="1"/>
    <col min="11013" max="11013" width="14.7109375" style="144" customWidth="1"/>
    <col min="11014" max="11263" width="8.140625" style="144"/>
    <col min="11264" max="11264" width="8.7109375" style="144" customWidth="1"/>
    <col min="11265" max="11265" width="31.5703125" style="144" customWidth="1"/>
    <col min="11266" max="11266" width="13.85546875" style="144" customWidth="1"/>
    <col min="11267" max="11267" width="19.140625" style="144" customWidth="1"/>
    <col min="11268" max="11268" width="17.5703125" style="144" customWidth="1"/>
    <col min="11269" max="11269" width="14.7109375" style="144" customWidth="1"/>
    <col min="11270" max="11519" width="8.140625" style="144"/>
    <col min="11520" max="11520" width="8.7109375" style="144" customWidth="1"/>
    <col min="11521" max="11521" width="31.5703125" style="144" customWidth="1"/>
    <col min="11522" max="11522" width="13.85546875" style="144" customWidth="1"/>
    <col min="11523" max="11523" width="19.140625" style="144" customWidth="1"/>
    <col min="11524" max="11524" width="17.5703125" style="144" customWidth="1"/>
    <col min="11525" max="11525" width="14.7109375" style="144" customWidth="1"/>
    <col min="11526" max="11775" width="8.140625" style="144"/>
    <col min="11776" max="11776" width="8.7109375" style="144" customWidth="1"/>
    <col min="11777" max="11777" width="31.5703125" style="144" customWidth="1"/>
    <col min="11778" max="11778" width="13.85546875" style="144" customWidth="1"/>
    <col min="11779" max="11779" width="19.140625" style="144" customWidth="1"/>
    <col min="11780" max="11780" width="17.5703125" style="144" customWidth="1"/>
    <col min="11781" max="11781" width="14.7109375" style="144" customWidth="1"/>
    <col min="11782" max="12031" width="8.140625" style="144"/>
    <col min="12032" max="12032" width="8.7109375" style="144" customWidth="1"/>
    <col min="12033" max="12033" width="31.5703125" style="144" customWidth="1"/>
    <col min="12034" max="12034" width="13.85546875" style="144" customWidth="1"/>
    <col min="12035" max="12035" width="19.140625" style="144" customWidth="1"/>
    <col min="12036" max="12036" width="17.5703125" style="144" customWidth="1"/>
    <col min="12037" max="12037" width="14.7109375" style="144" customWidth="1"/>
    <col min="12038" max="12287" width="8.140625" style="144"/>
    <col min="12288" max="12288" width="8.7109375" style="144" customWidth="1"/>
    <col min="12289" max="12289" width="31.5703125" style="144" customWidth="1"/>
    <col min="12290" max="12290" width="13.85546875" style="144" customWidth="1"/>
    <col min="12291" max="12291" width="19.140625" style="144" customWidth="1"/>
    <col min="12292" max="12292" width="17.5703125" style="144" customWidth="1"/>
    <col min="12293" max="12293" width="14.7109375" style="144" customWidth="1"/>
    <col min="12294" max="12543" width="8.140625" style="144"/>
    <col min="12544" max="12544" width="8.7109375" style="144" customWidth="1"/>
    <col min="12545" max="12545" width="31.5703125" style="144" customWidth="1"/>
    <col min="12546" max="12546" width="13.85546875" style="144" customWidth="1"/>
    <col min="12547" max="12547" width="19.140625" style="144" customWidth="1"/>
    <col min="12548" max="12548" width="17.5703125" style="144" customWidth="1"/>
    <col min="12549" max="12549" width="14.7109375" style="144" customWidth="1"/>
    <col min="12550" max="12799" width="8.140625" style="144"/>
    <col min="12800" max="12800" width="8.7109375" style="144" customWidth="1"/>
    <col min="12801" max="12801" width="31.5703125" style="144" customWidth="1"/>
    <col min="12802" max="12802" width="13.85546875" style="144" customWidth="1"/>
    <col min="12803" max="12803" width="19.140625" style="144" customWidth="1"/>
    <col min="12804" max="12804" width="17.5703125" style="144" customWidth="1"/>
    <col min="12805" max="12805" width="14.7109375" style="144" customWidth="1"/>
    <col min="12806" max="13055" width="8.140625" style="144"/>
    <col min="13056" max="13056" width="8.7109375" style="144" customWidth="1"/>
    <col min="13057" max="13057" width="31.5703125" style="144" customWidth="1"/>
    <col min="13058" max="13058" width="13.85546875" style="144" customWidth="1"/>
    <col min="13059" max="13059" width="19.140625" style="144" customWidth="1"/>
    <col min="13060" max="13060" width="17.5703125" style="144" customWidth="1"/>
    <col min="13061" max="13061" width="14.7109375" style="144" customWidth="1"/>
    <col min="13062" max="13311" width="8.140625" style="144"/>
    <col min="13312" max="13312" width="8.7109375" style="144" customWidth="1"/>
    <col min="13313" max="13313" width="31.5703125" style="144" customWidth="1"/>
    <col min="13314" max="13314" width="13.85546875" style="144" customWidth="1"/>
    <col min="13315" max="13315" width="19.140625" style="144" customWidth="1"/>
    <col min="13316" max="13316" width="17.5703125" style="144" customWidth="1"/>
    <col min="13317" max="13317" width="14.7109375" style="144" customWidth="1"/>
    <col min="13318" max="13567" width="8.140625" style="144"/>
    <col min="13568" max="13568" width="8.7109375" style="144" customWidth="1"/>
    <col min="13569" max="13569" width="31.5703125" style="144" customWidth="1"/>
    <col min="13570" max="13570" width="13.85546875" style="144" customWidth="1"/>
    <col min="13571" max="13571" width="19.140625" style="144" customWidth="1"/>
    <col min="13572" max="13572" width="17.5703125" style="144" customWidth="1"/>
    <col min="13573" max="13573" width="14.7109375" style="144" customWidth="1"/>
    <col min="13574" max="13823" width="8.140625" style="144"/>
    <col min="13824" max="13824" width="8.7109375" style="144" customWidth="1"/>
    <col min="13825" max="13825" width="31.5703125" style="144" customWidth="1"/>
    <col min="13826" max="13826" width="13.85546875" style="144" customWidth="1"/>
    <col min="13827" max="13827" width="19.140625" style="144" customWidth="1"/>
    <col min="13828" max="13828" width="17.5703125" style="144" customWidth="1"/>
    <col min="13829" max="13829" width="14.7109375" style="144" customWidth="1"/>
    <col min="13830" max="14079" width="8.140625" style="144"/>
    <col min="14080" max="14080" width="8.7109375" style="144" customWidth="1"/>
    <col min="14081" max="14081" width="31.5703125" style="144" customWidth="1"/>
    <col min="14082" max="14082" width="13.85546875" style="144" customWidth="1"/>
    <col min="14083" max="14083" width="19.140625" style="144" customWidth="1"/>
    <col min="14084" max="14084" width="17.5703125" style="144" customWidth="1"/>
    <col min="14085" max="14085" width="14.7109375" style="144" customWidth="1"/>
    <col min="14086" max="14335" width="8.140625" style="144"/>
    <col min="14336" max="14336" width="8.7109375" style="144" customWidth="1"/>
    <col min="14337" max="14337" width="31.5703125" style="144" customWidth="1"/>
    <col min="14338" max="14338" width="13.85546875" style="144" customWidth="1"/>
    <col min="14339" max="14339" width="19.140625" style="144" customWidth="1"/>
    <col min="14340" max="14340" width="17.5703125" style="144" customWidth="1"/>
    <col min="14341" max="14341" width="14.7109375" style="144" customWidth="1"/>
    <col min="14342" max="14591" width="8.140625" style="144"/>
    <col min="14592" max="14592" width="8.7109375" style="144" customWidth="1"/>
    <col min="14593" max="14593" width="31.5703125" style="144" customWidth="1"/>
    <col min="14594" max="14594" width="13.85546875" style="144" customWidth="1"/>
    <col min="14595" max="14595" width="19.140625" style="144" customWidth="1"/>
    <col min="14596" max="14596" width="17.5703125" style="144" customWidth="1"/>
    <col min="14597" max="14597" width="14.7109375" style="144" customWidth="1"/>
    <col min="14598" max="14847" width="8.140625" style="144"/>
    <col min="14848" max="14848" width="8.7109375" style="144" customWidth="1"/>
    <col min="14849" max="14849" width="31.5703125" style="144" customWidth="1"/>
    <col min="14850" max="14850" width="13.85546875" style="144" customWidth="1"/>
    <col min="14851" max="14851" width="19.140625" style="144" customWidth="1"/>
    <col min="14852" max="14852" width="17.5703125" style="144" customWidth="1"/>
    <col min="14853" max="14853" width="14.7109375" style="144" customWidth="1"/>
    <col min="14854" max="15103" width="8.140625" style="144"/>
    <col min="15104" max="15104" width="8.7109375" style="144" customWidth="1"/>
    <col min="15105" max="15105" width="31.5703125" style="144" customWidth="1"/>
    <col min="15106" max="15106" width="13.85546875" style="144" customWidth="1"/>
    <col min="15107" max="15107" width="19.140625" style="144" customWidth="1"/>
    <col min="15108" max="15108" width="17.5703125" style="144" customWidth="1"/>
    <col min="15109" max="15109" width="14.7109375" style="144" customWidth="1"/>
    <col min="15110" max="15359" width="8.140625" style="144"/>
    <col min="15360" max="15360" width="8.7109375" style="144" customWidth="1"/>
    <col min="15361" max="15361" width="31.5703125" style="144" customWidth="1"/>
    <col min="15362" max="15362" width="13.85546875" style="144" customWidth="1"/>
    <col min="15363" max="15363" width="19.140625" style="144" customWidth="1"/>
    <col min="15364" max="15364" width="17.5703125" style="144" customWidth="1"/>
    <col min="15365" max="15365" width="14.7109375" style="144" customWidth="1"/>
    <col min="15366" max="15615" width="8.140625" style="144"/>
    <col min="15616" max="15616" width="8.7109375" style="144" customWidth="1"/>
    <col min="15617" max="15617" width="31.5703125" style="144" customWidth="1"/>
    <col min="15618" max="15618" width="13.85546875" style="144" customWidth="1"/>
    <col min="15619" max="15619" width="19.140625" style="144" customWidth="1"/>
    <col min="15620" max="15620" width="17.5703125" style="144" customWidth="1"/>
    <col min="15621" max="15621" width="14.7109375" style="144" customWidth="1"/>
    <col min="15622" max="15871" width="8.140625" style="144"/>
    <col min="15872" max="15872" width="8.7109375" style="144" customWidth="1"/>
    <col min="15873" max="15873" width="31.5703125" style="144" customWidth="1"/>
    <col min="15874" max="15874" width="13.85546875" style="144" customWidth="1"/>
    <col min="15875" max="15875" width="19.140625" style="144" customWidth="1"/>
    <col min="15876" max="15876" width="17.5703125" style="144" customWidth="1"/>
    <col min="15877" max="15877" width="14.7109375" style="144" customWidth="1"/>
    <col min="15878" max="16127" width="8.140625" style="144"/>
    <col min="16128" max="16128" width="8.7109375" style="144" customWidth="1"/>
    <col min="16129" max="16129" width="31.5703125" style="144" customWidth="1"/>
    <col min="16130" max="16130" width="13.85546875" style="144" customWidth="1"/>
    <col min="16131" max="16131" width="19.140625" style="144" customWidth="1"/>
    <col min="16132" max="16132" width="17.5703125" style="144" customWidth="1"/>
    <col min="16133" max="16133" width="14.7109375" style="144" customWidth="1"/>
    <col min="16134" max="16384" width="8.140625" style="144"/>
  </cols>
  <sheetData>
    <row r="1" spans="1:5" ht="23.25" customHeight="1" x14ac:dyDescent="0.25">
      <c r="A1" s="204"/>
      <c r="B1" s="204"/>
      <c r="C1" s="204"/>
      <c r="D1" s="204"/>
      <c r="E1" s="204"/>
    </row>
    <row r="2" spans="1:5" x14ac:dyDescent="0.25">
      <c r="A2" s="204" t="s">
        <v>258</v>
      </c>
      <c r="B2" s="204"/>
      <c r="C2" s="204"/>
      <c r="D2" s="204"/>
      <c r="E2" s="204"/>
    </row>
    <row r="3" spans="1:5" ht="15.75" customHeight="1" x14ac:dyDescent="0.25">
      <c r="A3" s="206" t="s">
        <v>321</v>
      </c>
      <c r="B3" s="206"/>
      <c r="C3" s="206"/>
      <c r="D3" s="206"/>
      <c r="E3" s="206"/>
    </row>
    <row r="4" spans="1:5" x14ac:dyDescent="0.25">
      <c r="A4" s="206" t="s">
        <v>259</v>
      </c>
      <c r="B4" s="206"/>
      <c r="C4" s="206"/>
      <c r="D4" s="206"/>
    </row>
    <row r="5" spans="1:5" x14ac:dyDescent="0.25">
      <c r="A5" s="206" t="s">
        <v>260</v>
      </c>
      <c r="B5" s="206"/>
      <c r="C5" s="206"/>
      <c r="D5" s="206"/>
    </row>
    <row r="6" spans="1:5" ht="26.25" customHeight="1" x14ac:dyDescent="0.25">
      <c r="A6" s="204" t="s">
        <v>261</v>
      </c>
      <c r="B6" s="204"/>
      <c r="C6" s="204"/>
      <c r="D6" s="204"/>
      <c r="E6" s="144" t="s">
        <v>365</v>
      </c>
    </row>
    <row r="7" spans="1:5" x14ac:dyDescent="0.25">
      <c r="A7" s="204"/>
      <c r="B7" s="204"/>
      <c r="C7" s="204"/>
      <c r="D7" s="204"/>
      <c r="E7" s="204"/>
    </row>
    <row r="8" spans="1:5" ht="41.25" customHeight="1" x14ac:dyDescent="0.25">
      <c r="A8" s="205" t="s">
        <v>322</v>
      </c>
      <c r="B8" s="205"/>
      <c r="C8" s="205"/>
      <c r="D8" s="205"/>
      <c r="E8" s="205"/>
    </row>
    <row r="9" spans="1:5" ht="29.25" customHeight="1" x14ac:dyDescent="0.25">
      <c r="A9" s="205" t="s">
        <v>263</v>
      </c>
      <c r="B9" s="205"/>
      <c r="C9" s="205"/>
      <c r="D9" s="205"/>
      <c r="E9" s="205"/>
    </row>
    <row r="10" spans="1:5" ht="30" customHeight="1" x14ac:dyDescent="0.25">
      <c r="A10" s="205" t="s">
        <v>264</v>
      </c>
      <c r="B10" s="205"/>
      <c r="C10" s="205"/>
      <c r="D10" s="205"/>
      <c r="E10" s="205"/>
    </row>
    <row r="11" spans="1:5" ht="30" customHeight="1" x14ac:dyDescent="0.25">
      <c r="A11" s="205" t="s">
        <v>265</v>
      </c>
      <c r="B11" s="205"/>
      <c r="C11" s="205"/>
      <c r="D11" s="205"/>
      <c r="E11" s="205"/>
    </row>
    <row r="12" spans="1:5" ht="29.25" customHeight="1" x14ac:dyDescent="0.25">
      <c r="A12" s="205" t="s">
        <v>266</v>
      </c>
      <c r="B12" s="205"/>
      <c r="C12" s="205"/>
      <c r="D12" s="205"/>
      <c r="E12" s="205"/>
    </row>
    <row r="13" spans="1:5" ht="28.5" customHeight="1" x14ac:dyDescent="0.25">
      <c r="A13" s="205" t="s">
        <v>267</v>
      </c>
      <c r="B13" s="205"/>
      <c r="C13" s="205"/>
      <c r="D13" s="205"/>
      <c r="E13" s="205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7" t="s">
        <v>2</v>
      </c>
      <c r="B15" s="145" t="s">
        <v>269</v>
      </c>
      <c r="C15" s="145" t="s">
        <v>0</v>
      </c>
      <c r="D15" s="145" t="s">
        <v>268</v>
      </c>
      <c r="E15" s="145" t="s">
        <v>1</v>
      </c>
    </row>
    <row r="16" spans="1:5" x14ac:dyDescent="0.25">
      <c r="A16" s="211" t="s">
        <v>8</v>
      </c>
      <c r="B16" s="212"/>
      <c r="C16" s="212"/>
      <c r="D16" s="212"/>
      <c r="E16" s="156"/>
    </row>
    <row r="17" spans="1:5" ht="15" customHeight="1" x14ac:dyDescent="0.25">
      <c r="A17" s="157" t="s">
        <v>57</v>
      </c>
      <c r="B17" s="158" t="s">
        <v>23</v>
      </c>
      <c r="C17" s="159" t="s">
        <v>11</v>
      </c>
      <c r="D17" s="160">
        <v>0.14000000000000001</v>
      </c>
      <c r="E17" s="161">
        <v>4700.3</v>
      </c>
    </row>
    <row r="18" spans="1:5" ht="15" customHeight="1" x14ac:dyDescent="0.25">
      <c r="A18" s="207" t="s">
        <v>270</v>
      </c>
      <c r="B18" s="208"/>
      <c r="C18" s="208"/>
      <c r="D18" s="209"/>
      <c r="E18" s="162"/>
    </row>
    <row r="19" spans="1:5" ht="15" customHeight="1" x14ac:dyDescent="0.25">
      <c r="A19" s="157" t="s">
        <v>168</v>
      </c>
      <c r="B19" s="158" t="s">
        <v>24</v>
      </c>
      <c r="C19" s="159" t="s">
        <v>22</v>
      </c>
      <c r="D19" s="160">
        <f>E19</f>
        <v>407.87</v>
      </c>
      <c r="E19" s="161">
        <v>407.87</v>
      </c>
    </row>
    <row r="20" spans="1:5" ht="15" customHeight="1" x14ac:dyDescent="0.25">
      <c r="A20" s="157" t="s">
        <v>366</v>
      </c>
      <c r="B20" s="163">
        <v>1</v>
      </c>
      <c r="C20" s="159" t="s">
        <v>13</v>
      </c>
      <c r="D20" s="160">
        <f>E20/B20</f>
        <v>1345.06</v>
      </c>
      <c r="E20" s="161">
        <v>1345.06</v>
      </c>
    </row>
    <row r="21" spans="1:5" s="168" customFormat="1" ht="32.450000000000003" customHeight="1" x14ac:dyDescent="0.25">
      <c r="A21" s="129" t="s">
        <v>171</v>
      </c>
      <c r="B21" s="133" t="s">
        <v>24</v>
      </c>
      <c r="C21" s="133" t="s">
        <v>19</v>
      </c>
      <c r="D21" s="133">
        <f t="shared" ref="D21" si="0">E21</f>
        <v>2117.1</v>
      </c>
      <c r="E21" s="133">
        <v>2117.1</v>
      </c>
    </row>
    <row r="22" spans="1:5" ht="30" customHeight="1" x14ac:dyDescent="0.25">
      <c r="A22" s="157" t="s">
        <v>246</v>
      </c>
      <c r="B22" s="158" t="s">
        <v>24</v>
      </c>
      <c r="C22" s="159" t="s">
        <v>11</v>
      </c>
      <c r="D22" s="160">
        <f>E22</f>
        <v>4393.84</v>
      </c>
      <c r="E22" s="161">
        <f>1768.84+875+1750</f>
        <v>4393.84</v>
      </c>
    </row>
    <row r="23" spans="1:5" ht="17.25" customHeight="1" x14ac:dyDescent="0.25">
      <c r="A23" s="157" t="s">
        <v>273</v>
      </c>
      <c r="B23" s="158" t="s">
        <v>24</v>
      </c>
      <c r="C23" s="159" t="s">
        <v>11</v>
      </c>
      <c r="D23" s="160">
        <f t="shared" ref="D23:D25" si="1">E23</f>
        <v>5004.75</v>
      </c>
      <c r="E23" s="161">
        <f>3220.12+500+1284.63</f>
        <v>5004.75</v>
      </c>
    </row>
    <row r="24" spans="1:5" ht="15" customHeight="1" x14ac:dyDescent="0.25">
      <c r="A24" s="157" t="s">
        <v>271</v>
      </c>
      <c r="B24" s="158" t="s">
        <v>254</v>
      </c>
      <c r="C24" s="159" t="s">
        <v>12</v>
      </c>
      <c r="D24" s="160">
        <f t="shared" si="1"/>
        <v>140694.35999999999</v>
      </c>
      <c r="E24" s="161">
        <v>140694.35999999999</v>
      </c>
    </row>
    <row r="25" spans="1:5" ht="15" customHeight="1" x14ac:dyDescent="0.25">
      <c r="A25" s="157" t="s">
        <v>272</v>
      </c>
      <c r="B25" s="158" t="s">
        <v>254</v>
      </c>
      <c r="C25" s="159" t="s">
        <v>12</v>
      </c>
      <c r="D25" s="160">
        <f t="shared" si="1"/>
        <v>1799.16</v>
      </c>
      <c r="E25" s="161">
        <v>1799.16</v>
      </c>
    </row>
    <row r="26" spans="1:5" x14ac:dyDescent="0.25">
      <c r="A26" s="207" t="s">
        <v>367</v>
      </c>
      <c r="B26" s="208"/>
      <c r="C26" s="208"/>
      <c r="D26" s="209"/>
      <c r="E26" s="162"/>
    </row>
    <row r="27" spans="1:5" ht="15" customHeight="1" x14ac:dyDescent="0.25">
      <c r="A27" s="157" t="s">
        <v>368</v>
      </c>
      <c r="B27" s="158" t="s">
        <v>24</v>
      </c>
      <c r="C27" s="159" t="s">
        <v>11</v>
      </c>
      <c r="D27" s="160">
        <f>E27</f>
        <v>1458.27</v>
      </c>
      <c r="E27" s="161">
        <v>1458.27</v>
      </c>
    </row>
    <row r="28" spans="1:5" x14ac:dyDescent="0.25">
      <c r="A28" s="207" t="s">
        <v>100</v>
      </c>
      <c r="B28" s="208"/>
      <c r="C28" s="208"/>
      <c r="D28" s="209"/>
      <c r="E28" s="162"/>
    </row>
    <row r="29" spans="1:5" ht="15" customHeight="1" x14ac:dyDescent="0.25">
      <c r="A29" s="157" t="s">
        <v>178</v>
      </c>
      <c r="B29" s="158" t="s">
        <v>24</v>
      </c>
      <c r="C29" s="159" t="s">
        <v>11</v>
      </c>
      <c r="D29" s="160">
        <f>E29</f>
        <v>35759.61</v>
      </c>
      <c r="E29" s="161">
        <v>35759.61</v>
      </c>
    </row>
    <row r="30" spans="1:5" x14ac:dyDescent="0.25">
      <c r="A30" s="207" t="s">
        <v>276</v>
      </c>
      <c r="B30" s="208"/>
      <c r="C30" s="208"/>
      <c r="D30" s="209"/>
      <c r="E30" s="162"/>
    </row>
    <row r="31" spans="1:5" ht="15" customHeight="1" x14ac:dyDescent="0.25">
      <c r="A31" s="157" t="s">
        <v>369</v>
      </c>
      <c r="B31" s="163">
        <v>1</v>
      </c>
      <c r="C31" s="159" t="s">
        <v>214</v>
      </c>
      <c r="D31" s="160">
        <f t="shared" ref="D31:D51" si="2">E31/B31</f>
        <v>1441.28</v>
      </c>
      <c r="E31" s="161">
        <v>1441.28</v>
      </c>
    </row>
    <row r="32" spans="1:5" ht="15" customHeight="1" x14ac:dyDescent="0.25">
      <c r="A32" s="157" t="s">
        <v>349</v>
      </c>
      <c r="B32" s="163">
        <v>4</v>
      </c>
      <c r="C32" s="159" t="s">
        <v>183</v>
      </c>
      <c r="D32" s="160">
        <f t="shared" si="2"/>
        <v>97.864999999999995</v>
      </c>
      <c r="E32" s="161">
        <v>391.46</v>
      </c>
    </row>
    <row r="33" spans="1:5" ht="15" customHeight="1" x14ac:dyDescent="0.25">
      <c r="A33" s="157" t="s">
        <v>61</v>
      </c>
      <c r="B33" s="163">
        <v>1</v>
      </c>
      <c r="C33" s="159" t="s">
        <v>14</v>
      </c>
      <c r="D33" s="160">
        <f t="shared" si="2"/>
        <v>1005.22</v>
      </c>
      <c r="E33" s="161">
        <v>1005.22</v>
      </c>
    </row>
    <row r="34" spans="1:5" ht="15" customHeight="1" x14ac:dyDescent="0.25">
      <c r="A34" s="157" t="s">
        <v>116</v>
      </c>
      <c r="B34" s="163">
        <v>1</v>
      </c>
      <c r="C34" s="159" t="s">
        <v>15</v>
      </c>
      <c r="D34" s="160">
        <f t="shared" si="2"/>
        <v>961.8</v>
      </c>
      <c r="E34" s="161">
        <v>961.8</v>
      </c>
    </row>
    <row r="35" spans="1:5" ht="15" customHeight="1" x14ac:dyDescent="0.25">
      <c r="A35" s="157" t="s">
        <v>288</v>
      </c>
      <c r="B35" s="163">
        <v>1</v>
      </c>
      <c r="C35" s="159" t="s">
        <v>13</v>
      </c>
      <c r="D35" s="160">
        <f t="shared" si="2"/>
        <v>149.54</v>
      </c>
      <c r="E35" s="161">
        <v>149.54</v>
      </c>
    </row>
    <row r="36" spans="1:5" ht="15" customHeight="1" x14ac:dyDescent="0.25">
      <c r="A36" s="157" t="s">
        <v>289</v>
      </c>
      <c r="B36" s="163">
        <v>2</v>
      </c>
      <c r="C36" s="159" t="s">
        <v>290</v>
      </c>
      <c r="D36" s="160">
        <f t="shared" si="2"/>
        <v>1053.28</v>
      </c>
      <c r="E36" s="161">
        <v>2106.56</v>
      </c>
    </row>
    <row r="37" spans="1:5" ht="27.75" customHeight="1" x14ac:dyDescent="0.25">
      <c r="A37" s="157" t="s">
        <v>370</v>
      </c>
      <c r="B37" s="164">
        <v>0.1</v>
      </c>
      <c r="C37" s="159" t="s">
        <v>16</v>
      </c>
      <c r="D37" s="160">
        <f t="shared" si="2"/>
        <v>4010.7999999999997</v>
      </c>
      <c r="E37" s="161">
        <v>401.08</v>
      </c>
    </row>
    <row r="38" spans="1:5" ht="27.75" customHeight="1" x14ac:dyDescent="0.25">
      <c r="A38" s="157" t="s">
        <v>351</v>
      </c>
      <c r="B38" s="164">
        <v>0.1</v>
      </c>
      <c r="C38" s="159" t="s">
        <v>16</v>
      </c>
      <c r="D38" s="160">
        <f t="shared" si="2"/>
        <v>4022.6</v>
      </c>
      <c r="E38" s="161">
        <v>402.26</v>
      </c>
    </row>
    <row r="39" spans="1:5" ht="15" customHeight="1" x14ac:dyDescent="0.25">
      <c r="A39" s="157" t="s">
        <v>63</v>
      </c>
      <c r="B39" s="165">
        <v>0.05</v>
      </c>
      <c r="C39" s="159" t="s">
        <v>17</v>
      </c>
      <c r="D39" s="160">
        <f t="shared" si="2"/>
        <v>30089.399999999998</v>
      </c>
      <c r="E39" s="161">
        <v>1504.47</v>
      </c>
    </row>
    <row r="40" spans="1:5" ht="27" customHeight="1" x14ac:dyDescent="0.25">
      <c r="A40" s="157" t="s">
        <v>64</v>
      </c>
      <c r="B40" s="165">
        <v>1.62</v>
      </c>
      <c r="C40" s="159" t="s">
        <v>16</v>
      </c>
      <c r="D40" s="160">
        <f t="shared" si="2"/>
        <v>2035.8888888888887</v>
      </c>
      <c r="E40" s="161">
        <v>3298.14</v>
      </c>
    </row>
    <row r="41" spans="1:5" ht="16.5" customHeight="1" x14ac:dyDescent="0.25">
      <c r="A41" s="157" t="s">
        <v>371</v>
      </c>
      <c r="B41" s="165">
        <v>0.17</v>
      </c>
      <c r="C41" s="159" t="s">
        <v>16</v>
      </c>
      <c r="D41" s="160">
        <f t="shared" si="2"/>
        <v>1914.4117647058822</v>
      </c>
      <c r="E41" s="161">
        <v>325.45</v>
      </c>
    </row>
    <row r="42" spans="1:5" ht="15" customHeight="1" x14ac:dyDescent="0.25">
      <c r="A42" s="157" t="s">
        <v>352</v>
      </c>
      <c r="B42" s="165">
        <v>0.01</v>
      </c>
      <c r="C42" s="159" t="s">
        <v>18</v>
      </c>
      <c r="D42" s="160">
        <f t="shared" si="2"/>
        <v>30081</v>
      </c>
      <c r="E42" s="161">
        <v>300.81</v>
      </c>
    </row>
    <row r="43" spans="1:5" ht="15" customHeight="1" x14ac:dyDescent="0.25">
      <c r="A43" s="157" t="s">
        <v>372</v>
      </c>
      <c r="B43" s="163">
        <v>1</v>
      </c>
      <c r="C43" s="159" t="s">
        <v>14</v>
      </c>
      <c r="D43" s="160">
        <f t="shared" si="2"/>
        <v>611.75</v>
      </c>
      <c r="E43" s="161">
        <v>611.75</v>
      </c>
    </row>
    <row r="44" spans="1:5" ht="15" customHeight="1" x14ac:dyDescent="0.25">
      <c r="A44" s="157" t="s">
        <v>67</v>
      </c>
      <c r="B44" s="166">
        <v>0.155</v>
      </c>
      <c r="C44" s="159" t="s">
        <v>15</v>
      </c>
      <c r="D44" s="160">
        <f t="shared" si="2"/>
        <v>18327.677419354837</v>
      </c>
      <c r="E44" s="161">
        <v>2840.79</v>
      </c>
    </row>
    <row r="45" spans="1:5" ht="15" customHeight="1" x14ac:dyDescent="0.25">
      <c r="A45" s="157" t="s">
        <v>68</v>
      </c>
      <c r="B45" s="163">
        <v>3</v>
      </c>
      <c r="C45" s="159" t="s">
        <v>20</v>
      </c>
      <c r="D45" s="160">
        <f t="shared" si="2"/>
        <v>253.75666666666666</v>
      </c>
      <c r="E45" s="161">
        <v>761.27</v>
      </c>
    </row>
    <row r="46" spans="1:5" ht="15" customHeight="1" x14ac:dyDescent="0.25">
      <c r="A46" s="157" t="s">
        <v>354</v>
      </c>
      <c r="B46" s="163">
        <v>4</v>
      </c>
      <c r="C46" s="159" t="s">
        <v>183</v>
      </c>
      <c r="D46" s="160">
        <f t="shared" si="2"/>
        <v>78.267499999999998</v>
      </c>
      <c r="E46" s="161">
        <v>313.07</v>
      </c>
    </row>
    <row r="47" spans="1:5" ht="15" customHeight="1" x14ac:dyDescent="0.25">
      <c r="A47" s="157" t="s">
        <v>292</v>
      </c>
      <c r="B47" s="163">
        <v>1</v>
      </c>
      <c r="C47" s="159" t="s">
        <v>13</v>
      </c>
      <c r="D47" s="160">
        <f t="shared" si="2"/>
        <v>7368.26</v>
      </c>
      <c r="E47" s="161">
        <v>7368.26</v>
      </c>
    </row>
    <row r="48" spans="1:5" ht="15" customHeight="1" x14ac:dyDescent="0.25">
      <c r="A48" s="157" t="s">
        <v>82</v>
      </c>
      <c r="B48" s="163">
        <v>1</v>
      </c>
      <c r="C48" s="159" t="s">
        <v>14</v>
      </c>
      <c r="D48" s="160">
        <f t="shared" si="2"/>
        <v>10936.37</v>
      </c>
      <c r="E48" s="161">
        <v>10936.37</v>
      </c>
    </row>
    <row r="49" spans="1:5" ht="15" customHeight="1" x14ac:dyDescent="0.25">
      <c r="A49" s="157" t="s">
        <v>294</v>
      </c>
      <c r="B49" s="163">
        <v>1</v>
      </c>
      <c r="C49" s="159" t="s">
        <v>21</v>
      </c>
      <c r="D49" s="160">
        <f t="shared" si="2"/>
        <v>857.06</v>
      </c>
      <c r="E49" s="161">
        <v>857.06</v>
      </c>
    </row>
    <row r="50" spans="1:5" ht="15" customHeight="1" x14ac:dyDescent="0.25">
      <c r="A50" s="157" t="s">
        <v>295</v>
      </c>
      <c r="B50" s="163">
        <v>1</v>
      </c>
      <c r="C50" s="159" t="s">
        <v>21</v>
      </c>
      <c r="D50" s="160">
        <f t="shared" si="2"/>
        <v>598.84</v>
      </c>
      <c r="E50" s="161">
        <v>598.84</v>
      </c>
    </row>
    <row r="51" spans="1:5" ht="15" customHeight="1" x14ac:dyDescent="0.25">
      <c r="A51" s="157" t="s">
        <v>70</v>
      </c>
      <c r="B51" s="163">
        <v>31</v>
      </c>
      <c r="C51" s="159" t="s">
        <v>21</v>
      </c>
      <c r="D51" s="160">
        <f t="shared" si="2"/>
        <v>302.42322580645163</v>
      </c>
      <c r="E51" s="161">
        <v>9375.1200000000008</v>
      </c>
    </row>
    <row r="52" spans="1:5" x14ac:dyDescent="0.25">
      <c r="A52" s="207" t="s">
        <v>296</v>
      </c>
      <c r="B52" s="208"/>
      <c r="C52" s="208"/>
      <c r="D52" s="209"/>
      <c r="E52" s="162"/>
    </row>
    <row r="53" spans="1:5" ht="15" customHeight="1" x14ac:dyDescent="0.25">
      <c r="A53" s="157" t="s">
        <v>226</v>
      </c>
      <c r="B53" s="166">
        <v>1.4999999999999999E-2</v>
      </c>
      <c r="C53" s="159" t="s">
        <v>19</v>
      </c>
      <c r="D53" s="160">
        <f t="shared" ref="D53:D65" si="3">E53/B53</f>
        <v>33392.666666666664</v>
      </c>
      <c r="E53" s="161">
        <v>500.89</v>
      </c>
    </row>
    <row r="54" spans="1:5" ht="31.5" customHeight="1" x14ac:dyDescent="0.25">
      <c r="A54" s="157" t="s">
        <v>343</v>
      </c>
      <c r="B54" s="166">
        <v>1.339</v>
      </c>
      <c r="C54" s="159" t="s">
        <v>16</v>
      </c>
      <c r="D54" s="160">
        <f t="shared" si="3"/>
        <v>2104.8618371919342</v>
      </c>
      <c r="E54" s="161">
        <v>2818.41</v>
      </c>
    </row>
    <row r="55" spans="1:5" ht="15" customHeight="1" x14ac:dyDescent="0.25">
      <c r="A55" s="157" t="s">
        <v>241</v>
      </c>
      <c r="B55" s="165">
        <v>0.03</v>
      </c>
      <c r="C55" s="159" t="s">
        <v>18</v>
      </c>
      <c r="D55" s="160">
        <f t="shared" si="3"/>
        <v>53136.666666666664</v>
      </c>
      <c r="E55" s="161">
        <v>1594.1</v>
      </c>
    </row>
    <row r="56" spans="1:5" ht="30.75" customHeight="1" x14ac:dyDescent="0.25">
      <c r="A56" s="157" t="s">
        <v>71</v>
      </c>
      <c r="B56" s="166">
        <v>1.629</v>
      </c>
      <c r="C56" s="159" t="s">
        <v>16</v>
      </c>
      <c r="D56" s="160">
        <f t="shared" si="3"/>
        <v>2011.9766728054021</v>
      </c>
      <c r="E56" s="161">
        <v>3277.51</v>
      </c>
    </row>
    <row r="57" spans="1:5" ht="30.75" customHeight="1" x14ac:dyDescent="0.25">
      <c r="A57" s="157" t="s">
        <v>373</v>
      </c>
      <c r="B57" s="166">
        <v>1.629</v>
      </c>
      <c r="C57" s="159" t="s">
        <v>16</v>
      </c>
      <c r="D57" s="160">
        <f t="shared" si="3"/>
        <v>2013.5850214855741</v>
      </c>
      <c r="E57" s="161">
        <v>3280.13</v>
      </c>
    </row>
    <row r="58" spans="1:5" ht="30" customHeight="1" x14ac:dyDescent="0.25">
      <c r="A58" s="157" t="s">
        <v>374</v>
      </c>
      <c r="B58" s="166">
        <f>2*2.679</f>
        <v>5.3579999999999997</v>
      </c>
      <c r="C58" s="159" t="s">
        <v>16</v>
      </c>
      <c r="D58" s="160">
        <f t="shared" si="3"/>
        <v>610.33967898469575</v>
      </c>
      <c r="E58" s="161">
        <f>2*1635.1</f>
        <v>3270.2</v>
      </c>
    </row>
    <row r="59" spans="1:5" ht="30" customHeight="1" x14ac:dyDescent="0.25">
      <c r="A59" s="157" t="s">
        <v>64</v>
      </c>
      <c r="B59" s="165">
        <v>1.62</v>
      </c>
      <c r="C59" s="159" t="s">
        <v>16</v>
      </c>
      <c r="D59" s="160">
        <f t="shared" si="3"/>
        <v>2005.5432098765432</v>
      </c>
      <c r="E59" s="161">
        <v>3248.98</v>
      </c>
    </row>
    <row r="60" spans="1:5" ht="28.5" customHeight="1" x14ac:dyDescent="0.25">
      <c r="A60" s="157" t="s">
        <v>375</v>
      </c>
      <c r="B60" s="163">
        <v>59</v>
      </c>
      <c r="C60" s="159" t="s">
        <v>308</v>
      </c>
      <c r="D60" s="160">
        <f t="shared" si="3"/>
        <v>55.325762711864407</v>
      </c>
      <c r="E60" s="161">
        <v>3264.22</v>
      </c>
    </row>
    <row r="61" spans="1:5" ht="15" customHeight="1" x14ac:dyDescent="0.25">
      <c r="A61" s="157" t="s">
        <v>376</v>
      </c>
      <c r="B61" s="163">
        <v>6</v>
      </c>
      <c r="C61" s="159" t="s">
        <v>13</v>
      </c>
      <c r="D61" s="160">
        <f t="shared" si="3"/>
        <v>670.57833333333326</v>
      </c>
      <c r="E61" s="161">
        <v>4023.47</v>
      </c>
    </row>
    <row r="62" spans="1:5" ht="15" customHeight="1" x14ac:dyDescent="0.25">
      <c r="A62" s="157" t="s">
        <v>377</v>
      </c>
      <c r="B62" s="163">
        <v>9</v>
      </c>
      <c r="C62" s="159" t="s">
        <v>115</v>
      </c>
      <c r="D62" s="160">
        <f t="shared" si="3"/>
        <v>244.80333333333334</v>
      </c>
      <c r="E62" s="161">
        <v>2203.23</v>
      </c>
    </row>
    <row r="63" spans="1:5" ht="15" customHeight="1" x14ac:dyDescent="0.25">
      <c r="A63" s="157" t="s">
        <v>124</v>
      </c>
      <c r="B63" s="163">
        <v>205</v>
      </c>
      <c r="C63" s="159" t="s">
        <v>72</v>
      </c>
      <c r="D63" s="160">
        <f t="shared" si="3"/>
        <v>75.043463414634147</v>
      </c>
      <c r="E63" s="161">
        <v>15383.91</v>
      </c>
    </row>
    <row r="64" spans="1:5" ht="28.5" customHeight="1" x14ac:dyDescent="0.25">
      <c r="A64" s="157" t="s">
        <v>378</v>
      </c>
      <c r="B64" s="166">
        <f>2*2.233</f>
        <v>4.4660000000000002</v>
      </c>
      <c r="C64" s="159" t="s">
        <v>16</v>
      </c>
      <c r="D64" s="160">
        <f t="shared" si="3"/>
        <v>1216.8965517241379</v>
      </c>
      <c r="E64" s="161">
        <f>2*2717.33</f>
        <v>5434.66</v>
      </c>
    </row>
    <row r="65" spans="1:7" ht="15" customHeight="1" x14ac:dyDescent="0.25">
      <c r="A65" s="157" t="s">
        <v>203</v>
      </c>
      <c r="B65" s="165">
        <v>0.01</v>
      </c>
      <c r="C65" s="159" t="s">
        <v>56</v>
      </c>
      <c r="D65" s="160">
        <f t="shared" si="3"/>
        <v>40312</v>
      </c>
      <c r="E65" s="161">
        <v>403.12</v>
      </c>
    </row>
    <row r="66" spans="1:7" ht="15" customHeight="1" x14ac:dyDescent="0.25">
      <c r="A66" s="207" t="s">
        <v>39</v>
      </c>
      <c r="B66" s="208"/>
      <c r="C66" s="208"/>
      <c r="D66" s="209"/>
      <c r="E66" s="162"/>
    </row>
    <row r="67" spans="1:7" ht="29.25" customHeight="1" x14ac:dyDescent="0.25">
      <c r="A67" s="157" t="s">
        <v>60</v>
      </c>
      <c r="B67" s="158" t="s">
        <v>251</v>
      </c>
      <c r="C67" s="159" t="s">
        <v>11</v>
      </c>
      <c r="D67" s="160">
        <f>E67</f>
        <v>8253.89</v>
      </c>
      <c r="E67" s="161">
        <v>8253.89</v>
      </c>
    </row>
    <row r="68" spans="1:7" x14ac:dyDescent="0.25">
      <c r="A68" s="207" t="s">
        <v>179</v>
      </c>
      <c r="B68" s="208"/>
      <c r="C68" s="208"/>
      <c r="D68" s="209"/>
      <c r="E68" s="162"/>
    </row>
    <row r="69" spans="1:7" ht="15" customHeight="1" x14ac:dyDescent="0.25">
      <c r="A69" s="157" t="s">
        <v>180</v>
      </c>
      <c r="B69" s="158" t="s">
        <v>251</v>
      </c>
      <c r="C69" s="159" t="s">
        <v>275</v>
      </c>
      <c r="D69" s="160">
        <f>E69</f>
        <v>9350</v>
      </c>
      <c r="E69" s="161">
        <v>9350</v>
      </c>
    </row>
    <row r="70" spans="1:7" x14ac:dyDescent="0.25">
      <c r="A70" s="207" t="s">
        <v>81</v>
      </c>
      <c r="B70" s="208"/>
      <c r="C70" s="208"/>
      <c r="D70" s="209"/>
      <c r="E70" s="162"/>
    </row>
    <row r="71" spans="1:7" ht="15" customHeight="1" x14ac:dyDescent="0.25">
      <c r="A71" s="157" t="s">
        <v>87</v>
      </c>
      <c r="B71" s="158" t="s">
        <v>251</v>
      </c>
      <c r="C71" s="159" t="s">
        <v>11</v>
      </c>
      <c r="D71" s="160">
        <f>E71</f>
        <v>21600</v>
      </c>
      <c r="E71" s="161">
        <v>21600</v>
      </c>
    </row>
    <row r="72" spans="1:7" ht="15" customHeight="1" thickBot="1" x14ac:dyDescent="0.3">
      <c r="A72" s="207" t="s">
        <v>359</v>
      </c>
      <c r="B72" s="208"/>
      <c r="C72" s="208"/>
      <c r="D72" s="209"/>
      <c r="E72" s="162"/>
    </row>
    <row r="73" spans="1:7" ht="28.5" customHeight="1" x14ac:dyDescent="0.25">
      <c r="A73" s="157" t="s">
        <v>360</v>
      </c>
      <c r="B73" s="158" t="s">
        <v>24</v>
      </c>
      <c r="C73" s="159" t="s">
        <v>11</v>
      </c>
      <c r="D73" s="160">
        <f>E73</f>
        <v>1631.24</v>
      </c>
      <c r="E73" s="161">
        <v>1631.24</v>
      </c>
      <c r="F73" s="148">
        <f>SUM(E17:E73)</f>
        <v>333168.87999999989</v>
      </c>
      <c r="G73" s="146" t="s">
        <v>379</v>
      </c>
    </row>
    <row r="74" spans="1:7" s="1" customFormat="1" ht="14.25" x14ac:dyDescent="0.2">
      <c r="A74" s="35" t="s">
        <v>10</v>
      </c>
      <c r="B74" s="134"/>
      <c r="C74" s="134"/>
      <c r="D74" s="134"/>
      <c r="E74" s="135"/>
    </row>
    <row r="75" spans="1:7" s="1" customFormat="1" x14ac:dyDescent="0.2">
      <c r="A75" s="39" t="s">
        <v>77</v>
      </c>
      <c r="B75" s="136" t="s">
        <v>23</v>
      </c>
      <c r="C75" s="136" t="s">
        <v>11</v>
      </c>
      <c r="D75" s="136">
        <f>E75</f>
        <v>33316.887999999992</v>
      </c>
      <c r="E75" s="137">
        <f>SUM(E17:E73)*10%</f>
        <v>33316.887999999992</v>
      </c>
    </row>
    <row r="76" spans="1:7" x14ac:dyDescent="0.25">
      <c r="A76" s="138" t="s">
        <v>25</v>
      </c>
      <c r="B76" s="133"/>
      <c r="C76" s="133"/>
      <c r="D76" s="133"/>
      <c r="E76" s="139">
        <f>E75+F73</f>
        <v>366485.76799999987</v>
      </c>
    </row>
    <row r="77" spans="1:7" x14ac:dyDescent="0.25">
      <c r="A77" s="204"/>
      <c r="B77" s="204"/>
      <c r="C77" s="204"/>
      <c r="D77" s="204"/>
      <c r="E77" s="204"/>
    </row>
    <row r="78" spans="1:7" x14ac:dyDescent="0.25">
      <c r="A78" s="204"/>
      <c r="B78" s="204"/>
      <c r="C78" s="204"/>
      <c r="D78" s="204"/>
      <c r="E78" s="204"/>
    </row>
    <row r="79" spans="1:7" s="151" customFormat="1" ht="21.75" customHeight="1" x14ac:dyDescent="0.25">
      <c r="A79" s="210" t="s">
        <v>381</v>
      </c>
      <c r="B79" s="210"/>
      <c r="C79" s="210"/>
      <c r="D79" s="210"/>
      <c r="E79" s="149">
        <f>E76</f>
        <v>366485.76799999987</v>
      </c>
      <c r="F79" s="150"/>
    </row>
    <row r="80" spans="1:7" s="151" customFormat="1" ht="20.25" customHeight="1" x14ac:dyDescent="0.25">
      <c r="A80" s="210" t="str">
        <f>[1]!Сумма_прописью(E79)</f>
        <v>Триста шестьдесят шесть тысяч четыреста  восемьдесят пять рублей 77 копеек.</v>
      </c>
      <c r="B80" s="210"/>
      <c r="C80" s="210"/>
      <c r="D80" s="210"/>
      <c r="E80" s="210"/>
      <c r="F80" s="152"/>
    </row>
    <row r="81" spans="1:6" s="151" customFormat="1" ht="24.75" customHeight="1" x14ac:dyDescent="0.25">
      <c r="A81" s="210" t="s">
        <v>317</v>
      </c>
      <c r="B81" s="210"/>
      <c r="C81" s="210"/>
      <c r="D81" s="210"/>
      <c r="E81" s="210"/>
      <c r="F81" s="153"/>
    </row>
    <row r="82" spans="1:6" s="151" customFormat="1" ht="24" customHeight="1" x14ac:dyDescent="0.25">
      <c r="A82" s="210" t="s">
        <v>318</v>
      </c>
      <c r="B82" s="210"/>
      <c r="C82" s="210"/>
      <c r="D82" s="210"/>
      <c r="E82" s="210"/>
      <c r="F82" s="153"/>
    </row>
    <row r="83" spans="1:6" s="151" customFormat="1" ht="30.75" customHeight="1" x14ac:dyDescent="0.25">
      <c r="A83" s="210" t="s">
        <v>319</v>
      </c>
      <c r="B83" s="210"/>
      <c r="C83" s="210"/>
      <c r="D83" s="210"/>
      <c r="E83" s="210"/>
      <c r="F83" s="153"/>
    </row>
    <row r="84" spans="1:6" s="151" customFormat="1" x14ac:dyDescent="0.25">
      <c r="A84" s="154"/>
      <c r="B84" s="154"/>
      <c r="C84" s="154"/>
      <c r="D84" s="154"/>
      <c r="E84" s="154"/>
      <c r="F84" s="154"/>
    </row>
    <row r="85" spans="1:6" s="151" customFormat="1" ht="24.75" customHeight="1" x14ac:dyDescent="0.25">
      <c r="A85" s="210" t="s">
        <v>380</v>
      </c>
      <c r="B85" s="210"/>
      <c r="C85" s="210"/>
      <c r="D85" s="210"/>
      <c r="E85" s="210"/>
      <c r="F85" s="153"/>
    </row>
    <row r="86" spans="1:6" ht="18.75" customHeight="1" x14ac:dyDescent="0.25">
      <c r="A86" s="155" t="s">
        <v>361</v>
      </c>
      <c r="B86" s="155"/>
      <c r="C86" s="155"/>
      <c r="D86" s="155"/>
      <c r="E86" s="155"/>
    </row>
    <row r="87" spans="1:6" ht="24.75" customHeight="1" x14ac:dyDescent="0.25">
      <c r="A87" s="155" t="s">
        <v>382</v>
      </c>
      <c r="B87" s="155"/>
      <c r="C87" s="155"/>
      <c r="D87" s="155"/>
      <c r="E87" s="155"/>
    </row>
    <row r="88" spans="1:6" ht="10.5" customHeight="1" x14ac:dyDescent="0.25">
      <c r="B88" s="155"/>
      <c r="C88" s="155"/>
      <c r="D88" s="155" t="s">
        <v>27</v>
      </c>
      <c r="E88" s="155"/>
    </row>
    <row r="89" spans="1:6" x14ac:dyDescent="0.25">
      <c r="A89" s="204"/>
      <c r="B89" s="204"/>
      <c r="C89" s="204"/>
      <c r="D89" s="204"/>
      <c r="E89" s="204"/>
    </row>
    <row r="90" spans="1:6" x14ac:dyDescent="0.25">
      <c r="A90" s="204" t="s">
        <v>320</v>
      </c>
      <c r="B90" s="204"/>
      <c r="C90" s="204"/>
      <c r="D90" s="204"/>
      <c r="E90" s="204"/>
    </row>
    <row r="91" spans="1:6" ht="10.5" customHeight="1" x14ac:dyDescent="0.25">
      <c r="B91" s="204"/>
      <c r="C91" s="204"/>
      <c r="D91" s="204" t="s">
        <v>27</v>
      </c>
      <c r="E91" s="204"/>
    </row>
  </sheetData>
  <mergeCells count="36">
    <mergeCell ref="A6:D6"/>
    <mergeCell ref="A7:E7"/>
    <mergeCell ref="A8:E8"/>
    <mergeCell ref="A9:E9"/>
    <mergeCell ref="A1:E1"/>
    <mergeCell ref="A2:E2"/>
    <mergeCell ref="A3:E3"/>
    <mergeCell ref="A4:D4"/>
    <mergeCell ref="A5:D5"/>
    <mergeCell ref="A16:D16"/>
    <mergeCell ref="A10:E10"/>
    <mergeCell ref="A11:E11"/>
    <mergeCell ref="A12:E12"/>
    <mergeCell ref="A13:E13"/>
    <mergeCell ref="A14:E14"/>
    <mergeCell ref="A28:D28"/>
    <mergeCell ref="A30:D30"/>
    <mergeCell ref="A52:D52"/>
    <mergeCell ref="A26:D26"/>
    <mergeCell ref="A18:D18"/>
    <mergeCell ref="D91:E91"/>
    <mergeCell ref="A66:D66"/>
    <mergeCell ref="A68:D68"/>
    <mergeCell ref="A70:D70"/>
    <mergeCell ref="A72:D72"/>
    <mergeCell ref="A89:E89"/>
    <mergeCell ref="A79:D79"/>
    <mergeCell ref="A90:E90"/>
    <mergeCell ref="B91:C91"/>
    <mergeCell ref="A85:E85"/>
    <mergeCell ref="A78:E78"/>
    <mergeCell ref="A80:E80"/>
    <mergeCell ref="A81:E81"/>
    <mergeCell ref="A82:E82"/>
    <mergeCell ref="A83:E83"/>
    <mergeCell ref="A77:E77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2022-04-10T15:25:20Z</dcterms:modified>
</cp:coreProperties>
</file>